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NEL\נכס בודד 2023\נכס בודד 31.12.23\נכס בודד לשידור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21" hidden="1">הלוואות!$B$13:$R$48</definedName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62913"/>
</workbook>
</file>

<file path=xl/calcChain.xml><?xml version="1.0" encoding="utf-8"?>
<calcChain xmlns="http://schemas.openxmlformats.org/spreadsheetml/2006/main">
  <c r="Q44" i="22" l="1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P16" i="22"/>
  <c r="N16" i="22"/>
  <c r="J17" i="2" l="1"/>
  <c r="C37" i="1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I11" i="26"/>
  <c r="I14" i="26"/>
  <c r="J13" i="2" l="1"/>
  <c r="J12" i="2" l="1"/>
  <c r="T548" i="5"/>
  <c r="T547" i="5"/>
  <c r="T546" i="5"/>
  <c r="T545" i="5"/>
  <c r="T544" i="5"/>
  <c r="T543" i="5"/>
  <c r="T542" i="5"/>
  <c r="T541" i="5"/>
  <c r="T540" i="5"/>
  <c r="T539" i="5"/>
  <c r="T538" i="5"/>
  <c r="T537" i="5"/>
  <c r="T536" i="5"/>
  <c r="T535" i="5"/>
  <c r="T534" i="5"/>
  <c r="T533" i="5"/>
  <c r="T532" i="5"/>
  <c r="T531" i="5"/>
  <c r="T530" i="5"/>
  <c r="T529" i="5"/>
  <c r="T528" i="5"/>
  <c r="T527" i="5"/>
  <c r="T526" i="5"/>
  <c r="T525" i="5"/>
  <c r="T524" i="5"/>
  <c r="T523" i="5"/>
  <c r="T522" i="5"/>
  <c r="T521" i="5"/>
  <c r="T520" i="5"/>
  <c r="T519" i="5"/>
  <c r="T518" i="5"/>
  <c r="T517" i="5"/>
  <c r="T516" i="5"/>
  <c r="T515" i="5"/>
  <c r="T514" i="5"/>
  <c r="T513" i="5"/>
  <c r="T512" i="5"/>
  <c r="T511" i="5"/>
  <c r="T510" i="5"/>
  <c r="T509" i="5"/>
  <c r="T508" i="5"/>
  <c r="T507" i="5"/>
  <c r="T506" i="5"/>
  <c r="T505" i="5"/>
  <c r="T504" i="5"/>
  <c r="T503" i="5"/>
  <c r="T502" i="5"/>
  <c r="T501" i="5"/>
  <c r="T500" i="5"/>
  <c r="T499" i="5"/>
  <c r="T498" i="5"/>
  <c r="T497" i="5"/>
  <c r="T496" i="5"/>
  <c r="T495" i="5"/>
  <c r="T494" i="5"/>
  <c r="T493" i="5"/>
  <c r="T492" i="5"/>
  <c r="T491" i="5"/>
  <c r="T490" i="5"/>
  <c r="T489" i="5"/>
  <c r="T488" i="5"/>
  <c r="T487" i="5"/>
  <c r="T486" i="5"/>
  <c r="T485" i="5"/>
  <c r="T484" i="5"/>
  <c r="T483" i="5"/>
  <c r="T482" i="5"/>
  <c r="T481" i="5"/>
  <c r="T480" i="5"/>
  <c r="T479" i="5"/>
  <c r="T478" i="5"/>
  <c r="T477" i="5"/>
  <c r="T476" i="5"/>
  <c r="T475" i="5"/>
  <c r="T474" i="5"/>
  <c r="T473" i="5"/>
  <c r="T472" i="5"/>
  <c r="T471" i="5"/>
  <c r="T470" i="5"/>
  <c r="T469" i="5"/>
  <c r="T468" i="5"/>
  <c r="T467" i="5"/>
  <c r="T466" i="5"/>
  <c r="T465" i="5"/>
  <c r="T464" i="5"/>
  <c r="T463" i="5"/>
  <c r="T462" i="5"/>
  <c r="T461" i="5"/>
  <c r="T460" i="5"/>
  <c r="T459" i="5"/>
  <c r="T458" i="5"/>
  <c r="T457" i="5"/>
  <c r="T456" i="5"/>
  <c r="T455" i="5"/>
  <c r="T454" i="5"/>
  <c r="T453" i="5"/>
  <c r="T452" i="5"/>
  <c r="T451" i="5"/>
  <c r="T450" i="5"/>
  <c r="T449" i="5"/>
  <c r="T448" i="5"/>
  <c r="T447" i="5"/>
  <c r="T446" i="5"/>
  <c r="T445" i="5"/>
  <c r="T444" i="5"/>
  <c r="T443" i="5"/>
  <c r="T442" i="5"/>
  <c r="T441" i="5"/>
  <c r="T440" i="5"/>
  <c r="T439" i="5"/>
  <c r="T438" i="5"/>
  <c r="T437" i="5"/>
  <c r="T436" i="5"/>
  <c r="T435" i="5"/>
  <c r="T434" i="5"/>
  <c r="T433" i="5"/>
  <c r="T432" i="5"/>
  <c r="T431" i="5"/>
  <c r="T430" i="5"/>
  <c r="T429" i="5"/>
  <c r="T428" i="5"/>
  <c r="T427" i="5"/>
  <c r="T426" i="5"/>
  <c r="T425" i="5"/>
  <c r="T424" i="5"/>
  <c r="T423" i="5"/>
  <c r="T422" i="5"/>
  <c r="T421" i="5"/>
  <c r="T420" i="5"/>
  <c r="T419" i="5"/>
  <c r="T418" i="5"/>
  <c r="T417" i="5"/>
  <c r="T416" i="5"/>
  <c r="T415" i="5"/>
  <c r="T414" i="5"/>
  <c r="T413" i="5"/>
  <c r="T412" i="5"/>
  <c r="T411" i="5"/>
  <c r="T410" i="5"/>
  <c r="T409" i="5"/>
  <c r="T408" i="5"/>
  <c r="T407" i="5"/>
  <c r="T406" i="5"/>
  <c r="T405" i="5"/>
  <c r="T404" i="5"/>
  <c r="T403" i="5"/>
  <c r="T402" i="5"/>
  <c r="T401" i="5"/>
  <c r="T400" i="5"/>
  <c r="T399" i="5"/>
  <c r="T398" i="5"/>
  <c r="T397" i="5"/>
  <c r="T396" i="5"/>
  <c r="T395" i="5"/>
  <c r="T394" i="5"/>
  <c r="T393" i="5"/>
  <c r="T392" i="5"/>
  <c r="T391" i="5"/>
  <c r="T390" i="5"/>
  <c r="T389" i="5"/>
  <c r="T388" i="5"/>
  <c r="T387" i="5"/>
  <c r="T386" i="5"/>
  <c r="T385" i="5"/>
  <c r="T384" i="5"/>
  <c r="T383" i="5"/>
  <c r="T382" i="5"/>
  <c r="T381" i="5"/>
  <c r="T380" i="5"/>
  <c r="T379" i="5"/>
  <c r="T378" i="5"/>
  <c r="T377" i="5"/>
  <c r="T376" i="5"/>
  <c r="T375" i="5"/>
  <c r="T374" i="5"/>
  <c r="T373" i="5"/>
  <c r="T372" i="5"/>
  <c r="T371" i="5"/>
  <c r="T370" i="5"/>
  <c r="T369" i="5"/>
  <c r="T368" i="5"/>
  <c r="T367" i="5"/>
  <c r="T366" i="5"/>
  <c r="T365" i="5"/>
  <c r="T364" i="5"/>
  <c r="T363" i="5"/>
  <c r="T362" i="5"/>
  <c r="T361" i="5"/>
  <c r="T360" i="5"/>
  <c r="T359" i="5"/>
  <c r="T358" i="5"/>
  <c r="T357" i="5"/>
  <c r="T356" i="5"/>
  <c r="T355" i="5"/>
  <c r="T354" i="5"/>
  <c r="T353" i="5"/>
  <c r="T352" i="5"/>
  <c r="T351" i="5"/>
  <c r="T350" i="5"/>
  <c r="T349" i="5"/>
  <c r="T348" i="5"/>
  <c r="T347" i="5"/>
  <c r="T346" i="5"/>
  <c r="T345" i="5"/>
  <c r="T344" i="5"/>
  <c r="T343" i="5"/>
  <c r="T342" i="5"/>
  <c r="T341" i="5"/>
  <c r="T340" i="5"/>
  <c r="T339" i="5"/>
  <c r="T338" i="5"/>
  <c r="T337" i="5"/>
  <c r="T336" i="5"/>
  <c r="T335" i="5"/>
  <c r="T334" i="5"/>
  <c r="T333" i="5"/>
  <c r="T332" i="5"/>
  <c r="T331" i="5"/>
  <c r="T330" i="5"/>
  <c r="T329" i="5"/>
  <c r="T328" i="5"/>
  <c r="T327" i="5"/>
  <c r="T326" i="5"/>
  <c r="T325" i="5"/>
  <c r="T324" i="5"/>
  <c r="T323" i="5"/>
  <c r="T322" i="5"/>
  <c r="T321" i="5"/>
  <c r="T320" i="5"/>
  <c r="T319" i="5"/>
  <c r="T318" i="5"/>
  <c r="T317" i="5"/>
  <c r="T316" i="5"/>
  <c r="T315" i="5"/>
  <c r="T314" i="5"/>
  <c r="T313" i="5"/>
  <c r="T312" i="5"/>
  <c r="T311" i="5"/>
  <c r="T310" i="5"/>
  <c r="T309" i="5"/>
  <c r="T308" i="5"/>
  <c r="T307" i="5"/>
  <c r="T306" i="5"/>
  <c r="T305" i="5"/>
  <c r="T304" i="5"/>
  <c r="T303" i="5"/>
  <c r="T302" i="5"/>
  <c r="T301" i="5"/>
  <c r="T300" i="5"/>
  <c r="T299" i="5"/>
  <c r="T298" i="5"/>
  <c r="T297" i="5"/>
  <c r="T296" i="5"/>
  <c r="T295" i="5"/>
  <c r="T294" i="5"/>
  <c r="T293" i="5"/>
  <c r="T292" i="5"/>
  <c r="T291" i="5"/>
  <c r="T290" i="5"/>
  <c r="T289" i="5"/>
  <c r="T288" i="5"/>
  <c r="T287" i="5"/>
  <c r="T286" i="5"/>
  <c r="T285" i="5"/>
  <c r="T284" i="5"/>
  <c r="T283" i="5"/>
  <c r="T282" i="5"/>
  <c r="T281" i="5"/>
  <c r="T280" i="5"/>
  <c r="T279" i="5"/>
  <c r="T278" i="5"/>
  <c r="T277" i="5"/>
  <c r="T276" i="5"/>
  <c r="T275" i="5"/>
  <c r="T274" i="5"/>
  <c r="T273" i="5"/>
  <c r="T272" i="5"/>
  <c r="T271" i="5"/>
  <c r="T270" i="5"/>
  <c r="T269" i="5"/>
  <c r="T268" i="5"/>
  <c r="T267" i="5"/>
  <c r="T266" i="5"/>
  <c r="T265" i="5"/>
  <c r="T264" i="5"/>
  <c r="T263" i="5"/>
  <c r="T262" i="5"/>
  <c r="T261" i="5"/>
  <c r="T260" i="5"/>
  <c r="T259" i="5"/>
  <c r="T258" i="5"/>
  <c r="T257" i="5"/>
  <c r="T256" i="5"/>
  <c r="T255" i="5"/>
  <c r="T254" i="5"/>
  <c r="T253" i="5"/>
  <c r="T252" i="5"/>
  <c r="T251" i="5"/>
  <c r="T250" i="5"/>
  <c r="T249" i="5"/>
  <c r="T248" i="5"/>
  <c r="T247" i="5"/>
  <c r="T246" i="5"/>
  <c r="T245" i="5"/>
  <c r="T244" i="5"/>
  <c r="T243" i="5"/>
  <c r="T242" i="5"/>
  <c r="T241" i="5"/>
  <c r="T240" i="5"/>
  <c r="T239" i="5"/>
  <c r="T238" i="5"/>
  <c r="T237" i="5"/>
  <c r="T236" i="5"/>
  <c r="T235" i="5"/>
  <c r="T234" i="5"/>
  <c r="T233" i="5"/>
  <c r="T232" i="5"/>
  <c r="T231" i="5"/>
  <c r="T230" i="5"/>
  <c r="T229" i="5"/>
  <c r="T228" i="5"/>
  <c r="T227" i="5"/>
  <c r="T226" i="5"/>
  <c r="T225" i="5"/>
  <c r="T224" i="5"/>
  <c r="T223" i="5"/>
  <c r="T222" i="5"/>
  <c r="T221" i="5"/>
  <c r="T220" i="5"/>
  <c r="T219" i="5"/>
  <c r="T218" i="5"/>
  <c r="T217" i="5"/>
  <c r="T216" i="5"/>
  <c r="T215" i="5"/>
  <c r="T214" i="5"/>
  <c r="T213" i="5"/>
  <c r="T212" i="5"/>
  <c r="T211" i="5"/>
  <c r="T210" i="5"/>
  <c r="T209" i="5"/>
  <c r="T208" i="5"/>
  <c r="T207" i="5"/>
  <c r="T206" i="5"/>
  <c r="T205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1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O11" i="5"/>
  <c r="O12" i="5"/>
  <c r="O443" i="5"/>
  <c r="O221" i="5"/>
  <c r="O13" i="5"/>
  <c r="P98" i="5"/>
  <c r="P97" i="5"/>
  <c r="R98" i="5"/>
  <c r="R97" i="5"/>
  <c r="P373" i="5"/>
  <c r="R373" i="5"/>
  <c r="P194" i="5"/>
  <c r="P193" i="5"/>
  <c r="R194" i="5"/>
  <c r="R193" i="5"/>
  <c r="P207" i="5"/>
  <c r="R207" i="5"/>
  <c r="R206" i="5"/>
  <c r="P206" i="5" s="1"/>
  <c r="R177" i="5"/>
  <c r="P177" i="5" s="1"/>
  <c r="R176" i="5"/>
  <c r="P176" i="5" s="1"/>
  <c r="P458" i="5"/>
  <c r="R457" i="5"/>
  <c r="P457" i="5" s="1"/>
  <c r="R458" i="5"/>
  <c r="P201" i="5"/>
  <c r="P200" i="5"/>
  <c r="R200" i="5"/>
  <c r="R201" i="5"/>
  <c r="P181" i="5"/>
  <c r="R181" i="5"/>
  <c r="R360" i="5"/>
  <c r="P360" i="5" s="1"/>
  <c r="R265" i="5"/>
  <c r="P265" i="5" s="1"/>
  <c r="R266" i="5"/>
  <c r="P266" i="5" s="1"/>
  <c r="J11" i="2" l="1"/>
  <c r="K12" i="2"/>
  <c r="R145" i="5"/>
  <c r="P145" i="5" s="1"/>
  <c r="R144" i="5"/>
  <c r="P144" i="5" s="1"/>
  <c r="R461" i="5"/>
  <c r="P461" i="5" s="1"/>
  <c r="R434" i="5"/>
  <c r="P434" i="5" s="1"/>
  <c r="R433" i="5"/>
  <c r="P433" i="5" s="1"/>
  <c r="K55" i="2" l="1"/>
  <c r="K53" i="2"/>
  <c r="K51" i="2"/>
  <c r="K49" i="2"/>
  <c r="K47" i="2"/>
  <c r="K45" i="2"/>
  <c r="K43" i="2"/>
  <c r="K41" i="2"/>
  <c r="K39" i="2"/>
  <c r="K37" i="2"/>
  <c r="K35" i="2"/>
  <c r="K33" i="2"/>
  <c r="K31" i="2"/>
  <c r="K29" i="2"/>
  <c r="K27" i="2"/>
  <c r="K25" i="2"/>
  <c r="K23" i="2"/>
  <c r="K21" i="2"/>
  <c r="K19" i="2"/>
  <c r="K17" i="2"/>
  <c r="K15" i="2"/>
  <c r="K11" i="2"/>
  <c r="C11" i="1"/>
  <c r="K54" i="2"/>
  <c r="K52" i="2"/>
  <c r="K50" i="2"/>
  <c r="K48" i="2"/>
  <c r="K46" i="2"/>
  <c r="K44" i="2"/>
  <c r="K42" i="2"/>
  <c r="K40" i="2"/>
  <c r="K38" i="2"/>
  <c r="K36" i="2"/>
  <c r="K34" i="2"/>
  <c r="K32" i="2"/>
  <c r="K30" i="2"/>
  <c r="K28" i="2"/>
  <c r="K26" i="2"/>
  <c r="K24" i="2"/>
  <c r="K22" i="2"/>
  <c r="K20" i="2"/>
  <c r="K18" i="2"/>
  <c r="K16" i="2"/>
  <c r="K14" i="2"/>
  <c r="K13" i="2"/>
  <c r="C43" i="1"/>
  <c r="C11" i="27"/>
  <c r="C12" i="27"/>
  <c r="C32" i="27"/>
  <c r="C42" i="1" l="1"/>
  <c r="D11" i="1" l="1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D41" i="1"/>
  <c r="D32" i="1"/>
  <c r="D24" i="1"/>
  <c r="D17" i="1"/>
  <c r="D13" i="1"/>
  <c r="D39" i="1"/>
  <c r="D29" i="1"/>
  <c r="D20" i="1"/>
  <c r="D16" i="1"/>
  <c r="L54" i="2"/>
  <c r="L52" i="2"/>
  <c r="L50" i="2"/>
  <c r="L48" i="2"/>
  <c r="L46" i="2"/>
  <c r="L44" i="2"/>
  <c r="L42" i="2"/>
  <c r="L40" i="2"/>
  <c r="L38" i="2"/>
  <c r="L36" i="2"/>
  <c r="L34" i="2"/>
  <c r="L32" i="2"/>
  <c r="L30" i="2"/>
  <c r="L28" i="2"/>
  <c r="L26" i="2"/>
  <c r="L24" i="2"/>
  <c r="L22" i="2"/>
  <c r="L20" i="2"/>
  <c r="L18" i="2"/>
  <c r="L16" i="2"/>
  <c r="L14" i="2"/>
  <c r="D36" i="1"/>
  <c r="D28" i="1"/>
  <c r="D19" i="1"/>
  <c r="D15" i="1"/>
  <c r="D33" i="1"/>
  <c r="L55" i="2"/>
  <c r="L47" i="2"/>
  <c r="L39" i="2"/>
  <c r="L31" i="2"/>
  <c r="L23" i="2"/>
  <c r="L15" i="2"/>
  <c r="D25" i="1"/>
  <c r="L53" i="2"/>
  <c r="L45" i="2"/>
  <c r="L37" i="2"/>
  <c r="L29" i="2"/>
  <c r="L21" i="2"/>
  <c r="D18" i="1"/>
  <c r="L51" i="2"/>
  <c r="L43" i="2"/>
  <c r="L35" i="2"/>
  <c r="L27" i="2"/>
  <c r="L19" i="2"/>
  <c r="D14" i="1"/>
  <c r="L49" i="2"/>
  <c r="L41" i="2"/>
  <c r="L33" i="2"/>
  <c r="L25" i="2"/>
  <c r="L17" i="2"/>
  <c r="D26" i="1"/>
  <c r="D22" i="1"/>
  <c r="D42" i="1"/>
  <c r="K23" i="26"/>
  <c r="K22" i="26"/>
  <c r="K14" i="26"/>
  <c r="U497" i="5"/>
  <c r="U477" i="5"/>
  <c r="U473" i="5"/>
  <c r="U469" i="5"/>
  <c r="U465" i="5"/>
  <c r="U459" i="5"/>
  <c r="U455" i="5"/>
  <c r="U451" i="5"/>
  <c r="U447" i="5"/>
  <c r="U441" i="5"/>
  <c r="U439" i="5"/>
  <c r="U435" i="5"/>
  <c r="U429" i="5"/>
  <c r="U425" i="5"/>
  <c r="U419" i="5"/>
  <c r="U413" i="5"/>
  <c r="U409" i="5"/>
  <c r="U405" i="5"/>
  <c r="U401" i="5"/>
  <c r="U397" i="5"/>
  <c r="U393" i="5"/>
  <c r="U391" i="5"/>
  <c r="U387" i="5"/>
  <c r="U383" i="5"/>
  <c r="U379" i="5"/>
  <c r="U375" i="5"/>
  <c r="U371" i="5"/>
  <c r="U367" i="5"/>
  <c r="U363" i="5"/>
  <c r="U359" i="5"/>
  <c r="U355" i="5"/>
  <c r="U351" i="5"/>
  <c r="U347" i="5"/>
  <c r="U343" i="5"/>
  <c r="U339" i="5"/>
  <c r="U337" i="5"/>
  <c r="U335" i="5"/>
  <c r="U331" i="5"/>
  <c r="U327" i="5"/>
  <c r="U323" i="5"/>
  <c r="U319" i="5"/>
  <c r="U315" i="5"/>
  <c r="U311" i="5"/>
  <c r="U307" i="5"/>
  <c r="U303" i="5"/>
  <c r="U301" i="5"/>
  <c r="U297" i="5"/>
  <c r="D30" i="1"/>
  <c r="D27" i="1"/>
  <c r="K21" i="26"/>
  <c r="K19" i="26"/>
  <c r="K20" i="26"/>
  <c r="K12" i="26"/>
  <c r="U547" i="5"/>
  <c r="U545" i="5"/>
  <c r="U543" i="5"/>
  <c r="U541" i="5"/>
  <c r="U539" i="5"/>
  <c r="U537" i="5"/>
  <c r="U535" i="5"/>
  <c r="U533" i="5"/>
  <c r="U531" i="5"/>
  <c r="U529" i="5"/>
  <c r="U527" i="5"/>
  <c r="U525" i="5"/>
  <c r="U523" i="5"/>
  <c r="U521" i="5"/>
  <c r="U519" i="5"/>
  <c r="U517" i="5"/>
  <c r="U515" i="5"/>
  <c r="U513" i="5"/>
  <c r="U511" i="5"/>
  <c r="U509" i="5"/>
  <c r="U507" i="5"/>
  <c r="U505" i="5"/>
  <c r="U503" i="5"/>
  <c r="U501" i="5"/>
  <c r="U499" i="5"/>
  <c r="U495" i="5"/>
  <c r="U493" i="5"/>
  <c r="U491" i="5"/>
  <c r="U489" i="5"/>
  <c r="U487" i="5"/>
  <c r="U485" i="5"/>
  <c r="U483" i="5"/>
  <c r="U481" i="5"/>
  <c r="U479" i="5"/>
  <c r="U475" i="5"/>
  <c r="U471" i="5"/>
  <c r="U467" i="5"/>
  <c r="U463" i="5"/>
  <c r="U461" i="5"/>
  <c r="U457" i="5"/>
  <c r="U453" i="5"/>
  <c r="U449" i="5"/>
  <c r="U445" i="5"/>
  <c r="U443" i="5"/>
  <c r="U437" i="5"/>
  <c r="U433" i="5"/>
  <c r="U431" i="5"/>
  <c r="U427" i="5"/>
  <c r="U423" i="5"/>
  <c r="U421" i="5"/>
  <c r="U417" i="5"/>
  <c r="U415" i="5"/>
  <c r="U411" i="5"/>
  <c r="U407" i="5"/>
  <c r="U403" i="5"/>
  <c r="U399" i="5"/>
  <c r="U395" i="5"/>
  <c r="U389" i="5"/>
  <c r="U385" i="5"/>
  <c r="U381" i="5"/>
  <c r="U377" i="5"/>
  <c r="U373" i="5"/>
  <c r="U369" i="5"/>
  <c r="U365" i="5"/>
  <c r="U361" i="5"/>
  <c r="U357" i="5"/>
  <c r="U353" i="5"/>
  <c r="U349" i="5"/>
  <c r="U345" i="5"/>
  <c r="U341" i="5"/>
  <c r="U333" i="5"/>
  <c r="U329" i="5"/>
  <c r="U325" i="5"/>
  <c r="U321" i="5"/>
  <c r="U317" i="5"/>
  <c r="U313" i="5"/>
  <c r="U309" i="5"/>
  <c r="U305" i="5"/>
  <c r="U299" i="5"/>
  <c r="D40" i="1"/>
  <c r="K11" i="26"/>
  <c r="K16" i="26"/>
  <c r="U544" i="5"/>
  <c r="U536" i="5"/>
  <c r="U528" i="5"/>
  <c r="U520" i="5"/>
  <c r="U512" i="5"/>
  <c r="U504" i="5"/>
  <c r="U496" i="5"/>
  <c r="U488" i="5"/>
  <c r="U480" i="5"/>
  <c r="U472" i="5"/>
  <c r="U464" i="5"/>
  <c r="U456" i="5"/>
  <c r="U448" i="5"/>
  <c r="U440" i="5"/>
  <c r="U432" i="5"/>
  <c r="U424" i="5"/>
  <c r="U416" i="5"/>
  <c r="U408" i="5"/>
  <c r="U400" i="5"/>
  <c r="U392" i="5"/>
  <c r="U384" i="5"/>
  <c r="U376" i="5"/>
  <c r="U368" i="5"/>
  <c r="U360" i="5"/>
  <c r="U352" i="5"/>
  <c r="U344" i="5"/>
  <c r="U336" i="5"/>
  <c r="U328" i="5"/>
  <c r="U320" i="5"/>
  <c r="U312" i="5"/>
  <c r="U304" i="5"/>
  <c r="U296" i="5"/>
  <c r="U294" i="5"/>
  <c r="U292" i="5"/>
  <c r="U290" i="5"/>
  <c r="U288" i="5"/>
  <c r="U286" i="5"/>
  <c r="U284" i="5"/>
  <c r="U282" i="5"/>
  <c r="U280" i="5"/>
  <c r="U278" i="5"/>
  <c r="U276" i="5"/>
  <c r="U274" i="5"/>
  <c r="U272" i="5"/>
  <c r="U270" i="5"/>
  <c r="U268" i="5"/>
  <c r="U266" i="5"/>
  <c r="U264" i="5"/>
  <c r="U262" i="5"/>
  <c r="U260" i="5"/>
  <c r="U258" i="5"/>
  <c r="U256" i="5"/>
  <c r="U254" i="5"/>
  <c r="U252" i="5"/>
  <c r="U250" i="5"/>
  <c r="U248" i="5"/>
  <c r="U246" i="5"/>
  <c r="U244" i="5"/>
  <c r="U242" i="5"/>
  <c r="U240" i="5"/>
  <c r="U238" i="5"/>
  <c r="U236" i="5"/>
  <c r="U234" i="5"/>
  <c r="U232" i="5"/>
  <c r="U230" i="5"/>
  <c r="U228" i="5"/>
  <c r="U226" i="5"/>
  <c r="U224" i="5"/>
  <c r="U222" i="5"/>
  <c r="U220" i="5"/>
  <c r="U218" i="5"/>
  <c r="U216" i="5"/>
  <c r="U214" i="5"/>
  <c r="U212" i="5"/>
  <c r="U210" i="5"/>
  <c r="U208" i="5"/>
  <c r="U206" i="5"/>
  <c r="U204" i="5"/>
  <c r="U202" i="5"/>
  <c r="U200" i="5"/>
  <c r="U198" i="5"/>
  <c r="U196" i="5"/>
  <c r="U194" i="5"/>
  <c r="U192" i="5"/>
  <c r="U190" i="5"/>
  <c r="U188" i="5"/>
  <c r="U186" i="5"/>
  <c r="U184" i="5"/>
  <c r="U182" i="5"/>
  <c r="U180" i="5"/>
  <c r="U178" i="5"/>
  <c r="U176" i="5"/>
  <c r="U174" i="5"/>
  <c r="U172" i="5"/>
  <c r="U170" i="5"/>
  <c r="U168" i="5"/>
  <c r="U166" i="5"/>
  <c r="U164" i="5"/>
  <c r="U162" i="5"/>
  <c r="U160" i="5"/>
  <c r="U158" i="5"/>
  <c r="U156" i="5"/>
  <c r="U154" i="5"/>
  <c r="U152" i="5"/>
  <c r="U150" i="5"/>
  <c r="U148" i="5"/>
  <c r="U146" i="5"/>
  <c r="U144" i="5"/>
  <c r="U142" i="5"/>
  <c r="U140" i="5"/>
  <c r="U138" i="5"/>
  <c r="U136" i="5"/>
  <c r="U134" i="5"/>
  <c r="U132" i="5"/>
  <c r="U130" i="5"/>
  <c r="U128" i="5"/>
  <c r="U126" i="5"/>
  <c r="U124" i="5"/>
  <c r="U122" i="5"/>
  <c r="U120" i="5"/>
  <c r="U118" i="5"/>
  <c r="U116" i="5"/>
  <c r="U114" i="5"/>
  <c r="U112" i="5"/>
  <c r="U110" i="5"/>
  <c r="U108" i="5"/>
  <c r="U106" i="5"/>
  <c r="U104" i="5"/>
  <c r="U102" i="5"/>
  <c r="U100" i="5"/>
  <c r="U98" i="5"/>
  <c r="U96" i="5"/>
  <c r="U94" i="5"/>
  <c r="U92" i="5"/>
  <c r="U90" i="5"/>
  <c r="U88" i="5"/>
  <c r="U86" i="5"/>
  <c r="U84" i="5"/>
  <c r="U82" i="5"/>
  <c r="U80" i="5"/>
  <c r="U78" i="5"/>
  <c r="U76" i="5"/>
  <c r="U74" i="5"/>
  <c r="U72" i="5"/>
  <c r="U70" i="5"/>
  <c r="U68" i="5"/>
  <c r="U66" i="5"/>
  <c r="U64" i="5"/>
  <c r="U62" i="5"/>
  <c r="U60" i="5"/>
  <c r="U58" i="5"/>
  <c r="U56" i="5"/>
  <c r="U54" i="5"/>
  <c r="U52" i="5"/>
  <c r="U50" i="5"/>
  <c r="U48" i="5"/>
  <c r="U46" i="5"/>
  <c r="U44" i="5"/>
  <c r="U42" i="5"/>
  <c r="U40" i="5"/>
  <c r="U38" i="5"/>
  <c r="U36" i="5"/>
  <c r="U34" i="5"/>
  <c r="U32" i="5"/>
  <c r="U30" i="5"/>
  <c r="U28" i="5"/>
  <c r="U26" i="5"/>
  <c r="D34" i="1"/>
  <c r="K17" i="26"/>
  <c r="U548" i="5"/>
  <c r="U542" i="5"/>
  <c r="U522" i="5"/>
  <c r="U516" i="5"/>
  <c r="U510" i="5"/>
  <c r="U490" i="5"/>
  <c r="U484" i="5"/>
  <c r="U478" i="5"/>
  <c r="U458" i="5"/>
  <c r="U452" i="5"/>
  <c r="U446" i="5"/>
  <c r="U426" i="5"/>
  <c r="U420" i="5"/>
  <c r="U414" i="5"/>
  <c r="U394" i="5"/>
  <c r="U388" i="5"/>
  <c r="U382" i="5"/>
  <c r="U362" i="5"/>
  <c r="U356" i="5"/>
  <c r="U350" i="5"/>
  <c r="U330" i="5"/>
  <c r="U324" i="5"/>
  <c r="U318" i="5"/>
  <c r="U298" i="5"/>
  <c r="U295" i="5"/>
  <c r="U287" i="5"/>
  <c r="U279" i="5"/>
  <c r="U271" i="5"/>
  <c r="U263" i="5"/>
  <c r="U255" i="5"/>
  <c r="U247" i="5"/>
  <c r="U239" i="5"/>
  <c r="U231" i="5"/>
  <c r="U223" i="5"/>
  <c r="U215" i="5"/>
  <c r="U207" i="5"/>
  <c r="U199" i="5"/>
  <c r="U191" i="5"/>
  <c r="U183" i="5"/>
  <c r="U175" i="5"/>
  <c r="U167" i="5"/>
  <c r="U159" i="5"/>
  <c r="U151" i="5"/>
  <c r="U143" i="5"/>
  <c r="U135" i="5"/>
  <c r="U127" i="5"/>
  <c r="U119" i="5"/>
  <c r="U111" i="5"/>
  <c r="U103" i="5"/>
  <c r="U95" i="5"/>
  <c r="U87" i="5"/>
  <c r="U79" i="5"/>
  <c r="U71" i="5"/>
  <c r="U63" i="5"/>
  <c r="U55" i="5"/>
  <c r="U47" i="5"/>
  <c r="U39" i="5"/>
  <c r="U31" i="5"/>
  <c r="D31" i="1"/>
  <c r="K15" i="26"/>
  <c r="U530" i="5"/>
  <c r="U524" i="5"/>
  <c r="U518" i="5"/>
  <c r="U498" i="5"/>
  <c r="U492" i="5"/>
  <c r="U486" i="5"/>
  <c r="U466" i="5"/>
  <c r="U460" i="5"/>
  <c r="U454" i="5"/>
  <c r="U434" i="5"/>
  <c r="U428" i="5"/>
  <c r="U422" i="5"/>
  <c r="U402" i="5"/>
  <c r="U396" i="5"/>
  <c r="U390" i="5"/>
  <c r="U370" i="5"/>
  <c r="U364" i="5"/>
  <c r="U358" i="5"/>
  <c r="U338" i="5"/>
  <c r="U332" i="5"/>
  <c r="U326" i="5"/>
  <c r="U306" i="5"/>
  <c r="U300" i="5"/>
  <c r="K13" i="26"/>
  <c r="U540" i="5"/>
  <c r="U534" i="5"/>
  <c r="U494" i="5"/>
  <c r="U476" i="5"/>
  <c r="U470" i="5"/>
  <c r="U430" i="5"/>
  <c r="U412" i="5"/>
  <c r="U406" i="5"/>
  <c r="U366" i="5"/>
  <c r="U348" i="5"/>
  <c r="U342" i="5"/>
  <c r="U302" i="5"/>
  <c r="U289" i="5"/>
  <c r="U283" i="5"/>
  <c r="U277" i="5"/>
  <c r="U257" i="5"/>
  <c r="U251" i="5"/>
  <c r="U245" i="5"/>
  <c r="U225" i="5"/>
  <c r="U219" i="5"/>
  <c r="U213" i="5"/>
  <c r="U193" i="5"/>
  <c r="U187" i="5"/>
  <c r="U181" i="5"/>
  <c r="U161" i="5"/>
  <c r="U155" i="5"/>
  <c r="U149" i="5"/>
  <c r="U129" i="5"/>
  <c r="U123" i="5"/>
  <c r="U117" i="5"/>
  <c r="U97" i="5"/>
  <c r="U91" i="5"/>
  <c r="U85" i="5"/>
  <c r="U65" i="5"/>
  <c r="U59" i="5"/>
  <c r="U53" i="5"/>
  <c r="U33" i="5"/>
  <c r="U27" i="5"/>
  <c r="L13" i="2"/>
  <c r="K18" i="26"/>
  <c r="U546" i="5"/>
  <c r="U506" i="5"/>
  <c r="U500" i="5"/>
  <c r="U482" i="5"/>
  <c r="U442" i="5"/>
  <c r="U436" i="5"/>
  <c r="U418" i="5"/>
  <c r="U372" i="5"/>
  <c r="D21" i="1"/>
  <c r="D37" i="1"/>
  <c r="U526" i="5"/>
  <c r="U508" i="5"/>
  <c r="U502" i="5"/>
  <c r="U462" i="5"/>
  <c r="U444" i="5"/>
  <c r="U438" i="5"/>
  <c r="U398" i="5"/>
  <c r="U380" i="5"/>
  <c r="U374" i="5"/>
  <c r="U334" i="5"/>
  <c r="U316" i="5"/>
  <c r="U310" i="5"/>
  <c r="U293" i="5"/>
  <c r="U273" i="5"/>
  <c r="U267" i="5"/>
  <c r="U261" i="5"/>
  <c r="U241" i="5"/>
  <c r="U235" i="5"/>
  <c r="U229" i="5"/>
  <c r="U209" i="5"/>
  <c r="U203" i="5"/>
  <c r="U197" i="5"/>
  <c r="U177" i="5"/>
  <c r="U171" i="5"/>
  <c r="U165" i="5"/>
  <c r="U145" i="5"/>
  <c r="U139" i="5"/>
  <c r="U133" i="5"/>
  <c r="U113" i="5"/>
  <c r="U107" i="5"/>
  <c r="U101" i="5"/>
  <c r="U81" i="5"/>
  <c r="U75" i="5"/>
  <c r="U69" i="5"/>
  <c r="U49" i="5"/>
  <c r="U43" i="5"/>
  <c r="U37" i="5"/>
  <c r="D35" i="1"/>
  <c r="U538" i="5"/>
  <c r="U532" i="5"/>
  <c r="U514" i="5"/>
  <c r="U474" i="5"/>
  <c r="U468" i="5"/>
  <c r="U450" i="5"/>
  <c r="U410" i="5"/>
  <c r="U404" i="5"/>
  <c r="U386" i="5"/>
  <c r="U346" i="5"/>
  <c r="U340" i="5"/>
  <c r="U322" i="5"/>
  <c r="U281" i="5"/>
  <c r="U275" i="5"/>
  <c r="U269" i="5"/>
  <c r="U249" i="5"/>
  <c r="U243" i="5"/>
  <c r="U237" i="5"/>
  <c r="U217" i="5"/>
  <c r="U211" i="5"/>
  <c r="U205" i="5"/>
  <c r="U185" i="5"/>
  <c r="U179" i="5"/>
  <c r="U173" i="5"/>
  <c r="U153" i="5"/>
  <c r="U147" i="5"/>
  <c r="U141" i="5"/>
  <c r="U121" i="5"/>
  <c r="U115" i="5"/>
  <c r="U109" i="5"/>
  <c r="U89" i="5"/>
  <c r="U83" i="5"/>
  <c r="U77" i="5"/>
  <c r="U57" i="5"/>
  <c r="U51" i="5"/>
  <c r="U45" i="5"/>
  <c r="U25" i="5"/>
  <c r="U23" i="5"/>
  <c r="U21" i="5"/>
  <c r="U19" i="5"/>
  <c r="U17" i="5"/>
  <c r="U15" i="5"/>
  <c r="U13" i="5"/>
  <c r="U11" i="5"/>
  <c r="U378" i="5"/>
  <c r="U314" i="5"/>
  <c r="U285" i="5"/>
  <c r="U259" i="5"/>
  <c r="U233" i="5"/>
  <c r="U157" i="5"/>
  <c r="U131" i="5"/>
  <c r="U105" i="5"/>
  <c r="U29" i="5"/>
  <c r="U20" i="5"/>
  <c r="U12" i="5"/>
  <c r="U221" i="5"/>
  <c r="U67" i="5"/>
  <c r="U41" i="5"/>
  <c r="U16" i="5"/>
  <c r="U308" i="5"/>
  <c r="U227" i="5"/>
  <c r="U125" i="5"/>
  <c r="U291" i="5"/>
  <c r="U265" i="5"/>
  <c r="U189" i="5"/>
  <c r="U163" i="5"/>
  <c r="U137" i="5"/>
  <c r="U61" i="5"/>
  <c r="U35" i="5"/>
  <c r="U22" i="5"/>
  <c r="U14" i="5"/>
  <c r="U195" i="5"/>
  <c r="U169" i="5"/>
  <c r="U93" i="5"/>
  <c r="U24" i="5"/>
  <c r="U354" i="5"/>
  <c r="U253" i="5"/>
  <c r="U201" i="5"/>
  <c r="U99" i="5"/>
  <c r="U73" i="5"/>
  <c r="U18" i="5"/>
  <c r="L12" i="2"/>
  <c r="L11" i="2"/>
</calcChain>
</file>

<file path=xl/sharedStrings.xml><?xml version="1.0" encoding="utf-8"?>
<sst xmlns="http://schemas.openxmlformats.org/spreadsheetml/2006/main" count="12119" uniqueCount="3681">
  <si>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</si>
  <si>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</si>
  <si>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</si>
  <si>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</si>
  <si>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</si>
  <si>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</si>
  <si>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</si>
  <si>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</si>
  <si>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(1)</t>
  </si>
  <si>
    <t>(2)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</si>
  <si>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</si>
  <si>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</si>
  <si>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</si>
  <si>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</si>
  <si>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</si>
  <si>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</si>
  <si>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</si>
  <si>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</si>
  <si>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</si>
  <si>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</si>
  <si>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</si>
  <si>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</si>
  <si>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</si>
  <si>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</si>
  <si>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</si>
  <si>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</si>
  <si>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</si>
  <si>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</si>
  <si>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</si>
  <si>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</si>
  <si>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</si>
  <si>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</si>
  <si>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</si>
  <si>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</si>
  <si>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</si>
  <si>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</si>
  <si>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</si>
  <si>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</si>
  <si>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</si>
  <si>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</si>
  <si>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</si>
  <si>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</si>
  <si>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</si>
  <si>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</si>
  <si>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</si>
  <si>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</si>
  <si>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</si>
  <si>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</si>
  <si>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</si>
  <si>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</si>
  <si>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</si>
  <si>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</si>
  <si>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</si>
  <si>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</si>
  <si>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</si>
  <si>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</si>
  <si>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</si>
  <si>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</si>
  <si>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</si>
  <si>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</si>
  <si>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</si>
  <si>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</si>
  <si>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</si>
  <si>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</si>
  <si>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</si>
  <si>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</si>
  <si>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</si>
  <si>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</si>
  <si>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</si>
  <si>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</si>
  <si>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</si>
  <si>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</si>
  <si>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</si>
  <si>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</si>
  <si>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</si>
  <si>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</si>
  <si>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</si>
  <si>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</si>
  <si>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</si>
  <si>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</si>
  <si>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</si>
  <si>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</si>
  <si>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</si>
  <si>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</si>
  <si>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</si>
  <si>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</si>
  <si>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</si>
  <si>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</si>
  <si>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</si>
  <si>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</si>
  <si>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</si>
  <si>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</si>
  <si>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</si>
  <si>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</si>
  <si>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</si>
  <si>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</si>
  <si>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</si>
  <si>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</si>
  <si>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</si>
  <si>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</si>
  <si>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</si>
  <si>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</si>
  <si>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</si>
  <si>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</si>
  <si>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</si>
  <si>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</si>
  <si>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</si>
  <si>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</si>
  <si>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</si>
  <si>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</si>
  <si>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</si>
  <si>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</si>
  <si>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</si>
  <si>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</si>
  <si>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</si>
  <si>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</si>
  <si>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</si>
  <si>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</si>
  <si>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</si>
  <si>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</si>
  <si>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</si>
  <si>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</si>
  <si>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</si>
  <si>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</si>
  <si>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</si>
  <si>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</si>
  <si>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</si>
  <si>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</si>
  <si>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</si>
  <si>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</si>
  <si>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</si>
  <si>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</si>
  <si>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</si>
  <si>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</si>
  <si>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</si>
  <si>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</si>
  <si>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</si>
  <si>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</si>
  <si>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</si>
  <si>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</si>
  <si>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</si>
  <si>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</si>
  <si>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</si>
  <si>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</si>
  <si>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</si>
  <si>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</si>
  <si>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</si>
  <si>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</si>
  <si>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</si>
  <si>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</si>
  <si>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</si>
  <si>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</si>
  <si>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</si>
  <si>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</si>
  <si>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</si>
  <si>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</si>
  <si>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</si>
  <si>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</si>
  <si>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</si>
  <si>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</si>
  <si>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</si>
  <si>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</si>
  <si>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</si>
  <si>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</si>
  <si>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</si>
  <si>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</si>
  <si>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</si>
  <si>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</si>
  <si>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</si>
  <si>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</si>
  <si>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</si>
  <si>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</si>
  <si>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</si>
  <si>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</si>
  <si>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</si>
  <si>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</si>
  <si>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</si>
  <si>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</si>
  <si>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</si>
  <si>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</si>
  <si>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</si>
  <si>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</si>
  <si>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</si>
  <si>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</si>
  <si>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</si>
  <si>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</si>
  <si>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</si>
  <si>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</si>
  <si>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</si>
  <si>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</si>
  <si>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</si>
  <si>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</si>
  <si>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</si>
  <si>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</si>
  <si>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</si>
  <si>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</si>
  <si>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משתתפות כללי כולל ל.סחיר</t>
  </si>
  <si>
    <t>בהתאם לשיטה שיושמה בדוח הכספי *</t>
  </si>
  <si>
    <t>פרנק שווצרי</t>
  </si>
  <si>
    <t>כתר דני</t>
  </si>
  <si>
    <t>כתר נורבגי</t>
  </si>
  <si>
    <t>יין יפני</t>
  </si>
  <si>
    <t>דולר הונג קונג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</si>
  <si>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</si>
  <si>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</si>
  <si>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</si>
  <si>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</si>
  <si>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</si>
  <si>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ilAAA</t>
  </si>
  <si>
    <t>S&amp;P מעלות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</si>
  <si>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</si>
  <si>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</si>
  <si>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</si>
  <si>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</si>
  <si>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</si>
  <si>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</si>
  <si>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</si>
  <si>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</si>
  <si>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</si>
  <si>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עו'ש(לקבל)- בנק מזרחי</t>
  </si>
  <si>
    <t>עו'ש(לשלם)- בנק מזרחי</t>
  </si>
  <si>
    <t>ilBBB</t>
  </si>
  <si>
    <t>סה"כ יתרת מזומנים ועו"ש נקובים במט"ח</t>
  </si>
  <si>
    <t>אירו-100- בנק לאומי</t>
  </si>
  <si>
    <t>100- 10- בנק לאומי</t>
  </si>
  <si>
    <t>אירו-100- בנק מזרחי</t>
  </si>
  <si>
    <t>100- 20- בנק מזרחי</t>
  </si>
  <si>
    <t>אירו-100(לקבל)- בנק מזרחי</t>
  </si>
  <si>
    <t>אירו-100(לשלם)- בנק מזרחי</t>
  </si>
  <si>
    <t>דולר -20001- בנק הפועלים</t>
  </si>
  <si>
    <t>20001- 12- בנק הפועלים</t>
  </si>
  <si>
    <t>דולר -20001- בנק לאומי</t>
  </si>
  <si>
    <t>20001- 10- בנק לאומי</t>
  </si>
  <si>
    <t>דולר -20001- בנק מזרחי</t>
  </si>
  <si>
    <t>20001- 20- בנק מזרחי</t>
  </si>
  <si>
    <t>דולר -20001(לקבל)- בנק מזרחי</t>
  </si>
  <si>
    <t>דולר -20001(לשלם)- בנק מזרחי</t>
  </si>
  <si>
    <t>דולר אוסטרלי 183- בנק מזרחי</t>
  </si>
  <si>
    <t>183- 20- בנק מזרחי</t>
  </si>
  <si>
    <t>דולר הונג קונג-353- בנק מזרחי</t>
  </si>
  <si>
    <t>353- 20- בנק מזרחי</t>
  </si>
  <si>
    <t>דולר סינגפורי-345- בנק מזרחי</t>
  </si>
  <si>
    <t>345- 20- בנק מזרחי</t>
  </si>
  <si>
    <t>ין יפני- 248- בנק מזרחי</t>
  </si>
  <si>
    <t>248- 20- בנק מזרחי</t>
  </si>
  <si>
    <t>כתר דני - 78- בנק מזרחי</t>
  </si>
  <si>
    <t>78- 20- בנק מזרחי</t>
  </si>
  <si>
    <t>לי"ש - 70002- בנק מזרחי</t>
  </si>
  <si>
    <t>70002- 20- בנק מזרחי</t>
  </si>
  <si>
    <t>פרנק שוויצרי-35- בנק מזרחי</t>
  </si>
  <si>
    <t>35- 20- בנק מזרחי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</si>
  <si>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</si>
  <si>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</si>
  <si>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</si>
  <si>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</si>
  <si>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</si>
  <si>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סה"כ פק"מ לתקופה של עד שלושה חודשים</t>
  </si>
  <si>
    <t>פקדון לאומי 12/5/24 פריים-1.35% 35 יום- בנק לאומי</t>
  </si>
  <si>
    <t>96065- 10- בנק לאומי</t>
  </si>
  <si>
    <t>פקדון לאומי 24/01/24 פריים-1.45% 90 יום- בנק לאומי</t>
  </si>
  <si>
    <t>96079- 10- בנק לאומי</t>
  </si>
  <si>
    <t>פיקדון חודשי לא צמוד 4.3% 28/3/24- בנק מזרחי</t>
  </si>
  <si>
    <t>96057- 20- בנק מזרחי</t>
  </si>
  <si>
    <t>פקדון פועלים 3/5/24 פריים-1.35% 35 יום- בנק הפועלים</t>
  </si>
  <si>
    <t>96064- 12- בנק הפועלים</t>
  </si>
  <si>
    <t>סה"כ פקדון צמוד מדד עד שלושה חודשים</t>
  </si>
  <si>
    <t>0</t>
  </si>
  <si>
    <t>סה"כ פקדון צמוד מט"ח עד שלושה חודשים (פצ"מ)</t>
  </si>
  <si>
    <t>פיקדון דולרי 5.90% 05/03/24- בנק מזרחי</t>
  </si>
  <si>
    <t>96080- 20-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</si>
  <si>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</si>
  <si>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</si>
  <si>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</si>
  <si>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</si>
  <si>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</si>
  <si>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</si>
  <si>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5904 גליל- האוצר - ממשלתית צמודה</t>
  </si>
  <si>
    <t>9590431</t>
  </si>
  <si>
    <t>RF</t>
  </si>
  <si>
    <t>16/08/23</t>
  </si>
  <si>
    <t>ממצמ 0536- האוצר - ממשלתית צמודה</t>
  </si>
  <si>
    <t>1097708</t>
  </si>
  <si>
    <t>17/08/23</t>
  </si>
  <si>
    <t>ממצמ0841- האוצר - ממשלתית צמודה</t>
  </si>
  <si>
    <t>1120583</t>
  </si>
  <si>
    <t>02/03/23</t>
  </si>
  <si>
    <t>ממשל צמודה 0529- האוצר - ממשלתית צמודה</t>
  </si>
  <si>
    <t>1157023</t>
  </si>
  <si>
    <t>31/12/23</t>
  </si>
  <si>
    <t>ממשל צמודה 0726- האוצר - ממשלתית צמודה</t>
  </si>
  <si>
    <t>1169564</t>
  </si>
  <si>
    <t>26/12/23</t>
  </si>
  <si>
    <t>ממשל צמודה 1025- האוצר - ממשלתית צמודה</t>
  </si>
  <si>
    <t>1135912</t>
  </si>
  <si>
    <t>31/10/23</t>
  </si>
  <si>
    <t>ממשל צמודה 1028- האוצר - ממשלתית צמודה</t>
  </si>
  <si>
    <t>1197326</t>
  </si>
  <si>
    <t>ממשל צמודה 1131- האוצר - ממשלתית צמודה</t>
  </si>
  <si>
    <t>1172220</t>
  </si>
  <si>
    <t>ממשלתי צמוד 0527- האוצר - ממשלתית צמודה</t>
  </si>
  <si>
    <t>1140847</t>
  </si>
  <si>
    <t>ממשלתי צמוד 0545</t>
  </si>
  <si>
    <t>1134865</t>
  </si>
  <si>
    <t>סה"כ לא צמודות</t>
  </si>
  <si>
    <t>סה"כ מלווה קצר מועד</t>
  </si>
  <si>
    <t>מ.ק.מ.   1114- בנק ישראל- מק"מ</t>
  </si>
  <si>
    <t>8241119</t>
  </si>
  <si>
    <t>25/12/23</t>
  </si>
  <si>
    <t>מ.ק.מ.  1014- בנק ישראל- מק"מ</t>
  </si>
  <si>
    <t>8241010</t>
  </si>
  <si>
    <t>מ.ק.מ.  214- בנק ישראל- מק"מ</t>
  </si>
  <si>
    <t>8240210</t>
  </si>
  <si>
    <t>11/12/23</t>
  </si>
  <si>
    <t>מ.ק.מ.  914- בנק ישראל- מק"מ</t>
  </si>
  <si>
    <t>8240913</t>
  </si>
  <si>
    <t>27/12/23</t>
  </si>
  <si>
    <t>מ.ק.מ. 114- בנק ישראל- מק"מ</t>
  </si>
  <si>
    <t>8240111</t>
  </si>
  <si>
    <t>06/11/23</t>
  </si>
  <si>
    <t>מ.ק.מ. 1214- בנק ישראל- מק"מ</t>
  </si>
  <si>
    <t>8241218</t>
  </si>
  <si>
    <t>מ.ק.מ. 314- בנק ישראל- מק"מ</t>
  </si>
  <si>
    <t>8240319</t>
  </si>
  <si>
    <t>05/12/23</t>
  </si>
  <si>
    <t>מ.ק.מ. 414- בנק ישראל- מק"מ</t>
  </si>
  <si>
    <t>8240418</t>
  </si>
  <si>
    <t>30/11/23</t>
  </si>
  <si>
    <t>מ.ק.מ. 524- בנק ישראל- מק"מ</t>
  </si>
  <si>
    <t>8240525</t>
  </si>
  <si>
    <t>03/12/23</t>
  </si>
  <si>
    <t>מ.ק.מ. 614- בנק ישראל- מק"מ</t>
  </si>
  <si>
    <t>8240616</t>
  </si>
  <si>
    <t>06/12/23</t>
  </si>
  <si>
    <t>מ.ק.מ. 714- בנק ישראל- מק"מ</t>
  </si>
  <si>
    <t>8240715</t>
  </si>
  <si>
    <t>04/12/23</t>
  </si>
  <si>
    <t>מ.ק.מ. 814- בנק ישראל- מק"מ</t>
  </si>
  <si>
    <t>8240814</t>
  </si>
  <si>
    <t>28/12/23</t>
  </si>
  <si>
    <t>סה"כ שחר</t>
  </si>
  <si>
    <t>ממשל קצרה 08/24- האוצר - ממשלתית קצרה</t>
  </si>
  <si>
    <t>1199975</t>
  </si>
  <si>
    <t>21/12/23</t>
  </si>
  <si>
    <t>ממשל שקלי 0226</t>
  </si>
  <si>
    <t>1174697</t>
  </si>
  <si>
    <t>ממשל שקלי 1024- האוצר - ממשלתית שקלית</t>
  </si>
  <si>
    <t>1175777</t>
  </si>
  <si>
    <t>ממשל שקלית 0229- האוצר - ממשלתית שקלית</t>
  </si>
  <si>
    <t>1194802</t>
  </si>
  <si>
    <t>ממשל שקלית 0327</t>
  </si>
  <si>
    <t>1139344</t>
  </si>
  <si>
    <t>ממשל שקלית 0330- האוצר - ממשלתית שקלית</t>
  </si>
  <si>
    <t>1160985</t>
  </si>
  <si>
    <t>ממשל שקלית 0347</t>
  </si>
  <si>
    <t>1140193</t>
  </si>
  <si>
    <t>05/10/23</t>
  </si>
  <si>
    <t>ממשל שקלית 0432- האוצר - ממשלתית שקלית</t>
  </si>
  <si>
    <t>1180660</t>
  </si>
  <si>
    <t>14/12/23</t>
  </si>
  <si>
    <t>ממשל שקלית 0537- האוצר - ממשלתית שקלית</t>
  </si>
  <si>
    <t>1166180</t>
  </si>
  <si>
    <t>ממשל שקלית 0928</t>
  </si>
  <si>
    <t>1150879</t>
  </si>
  <si>
    <t>ממשל שקלית 1152- האוצר - ממשלתית שקלית</t>
  </si>
  <si>
    <t>1184076</t>
  </si>
  <si>
    <t>ממשלתי 0324- האוצר - ממשלתית שקלית</t>
  </si>
  <si>
    <t>1130848</t>
  </si>
  <si>
    <t>ממשלתי 0825- האוצר - ממשלתית שקלית</t>
  </si>
  <si>
    <t>1135557</t>
  </si>
  <si>
    <t>26/11/23</t>
  </si>
  <si>
    <t>ממשלתי שקלי 0425- האוצר - ממשלתית שקלית</t>
  </si>
  <si>
    <t>1162668</t>
  </si>
  <si>
    <t>ממשק 1026- האוצר - ממשלתית שקלית</t>
  </si>
  <si>
    <t>1099456</t>
  </si>
  <si>
    <t>ממשק0142- האוצר - ממשלתית שקלית</t>
  </si>
  <si>
    <t>1125400</t>
  </si>
  <si>
    <t>24/12/23</t>
  </si>
  <si>
    <t>סה"כ גילון</t>
  </si>
  <si>
    <t>ממשל משתנה 0526- האוצר - ממשלתית משתנה</t>
  </si>
  <si>
    <t>1141795</t>
  </si>
  <si>
    <t>24/08/23</t>
  </si>
  <si>
    <t>ממשלת משתנה 1130- האוצר - ממשלתית משתנה</t>
  </si>
  <si>
    <t>1166552</t>
  </si>
  <si>
    <t>סה"כ צמודות לדולר</t>
  </si>
  <si>
    <t>סה"כ אג"ח של ממשלת ישראל שהונפקו בחו"ל</t>
  </si>
  <si>
    <t>ממשל גלובל01/24- האוצר - ממשלתית גלובלית</t>
  </si>
  <si>
    <t>1181247</t>
  </si>
  <si>
    <t>ilRF</t>
  </si>
  <si>
    <t>ממשל גלובל07/30- האוצר - ממשלתית גלובלית</t>
  </si>
  <si>
    <t>1181197</t>
  </si>
  <si>
    <t>ISRAEL 2.5 15/1/30</t>
  </si>
  <si>
    <t>US46513JXM88</t>
  </si>
  <si>
    <t>A1</t>
  </si>
  <si>
    <t>Moodys</t>
  </si>
  <si>
    <t>09/01/20</t>
  </si>
  <si>
    <t>ISRAEL 3.25 17.01.2028</t>
  </si>
  <si>
    <t>US46513YJH27</t>
  </si>
  <si>
    <t>NYSE</t>
  </si>
  <si>
    <t>A+</t>
  </si>
  <si>
    <t>Fitch</t>
  </si>
  <si>
    <t>10/01/18</t>
  </si>
  <si>
    <t>ISRAEL 5 30/10/26- מדינת ישראל</t>
  </si>
  <si>
    <t>XS2711443932</t>
  </si>
  <si>
    <t>01/11/23</t>
  </si>
  <si>
    <t>סה"כ אג"ח שהנפיקו ממשלות זרות בחו"ל</t>
  </si>
  <si>
    <t>US TREASURY 0 13/06/24- ממשלת ארה"ב</t>
  </si>
  <si>
    <t>US912797FS14</t>
  </si>
  <si>
    <t>Aaa</t>
  </si>
  <si>
    <t>US TREASURY 0 29/02/24- ממשלת ארה"ב</t>
  </si>
  <si>
    <t>US912797GP65</t>
  </si>
  <si>
    <t>31/08/23</t>
  </si>
  <si>
    <t>US TREASURY 0.125 15/02/24- ממשלת ארה"ב</t>
  </si>
  <si>
    <t>US91282CBM29</t>
  </si>
  <si>
    <t>21/02/23</t>
  </si>
  <si>
    <t>US TREASURY 0.375 15/04/24- ממשלת ארה"ב</t>
  </si>
  <si>
    <t>US91282CBV28</t>
  </si>
  <si>
    <t>03/04/23</t>
  </si>
  <si>
    <t>Us Treasury 0.625 15/10/24- ממשלת ארה"ב</t>
  </si>
  <si>
    <t>US91282CDB46</t>
  </si>
  <si>
    <t>US TREASURY 0.875 31/01/24- ממשלת ארה"ב</t>
  </si>
  <si>
    <t>US91282CDV00</t>
  </si>
  <si>
    <t>17/04/23</t>
  </si>
  <si>
    <t>US TREASURY 1 15/12/24- ממשלת ארה"ב</t>
  </si>
  <si>
    <t>US91282CDN83</t>
  </si>
  <si>
    <t>17/10/23</t>
  </si>
  <si>
    <t>US TREASURY 1.125 15/08/40- ממשלת ארה"ב</t>
  </si>
  <si>
    <t>US912810SQ22</t>
  </si>
  <si>
    <t>14/11/23</t>
  </si>
  <si>
    <t>US TREASURY 1.25 31/08/24- ממשלת ארה"ב</t>
  </si>
  <si>
    <t>US912828YE44</t>
  </si>
  <si>
    <t>21/11/23</t>
  </si>
  <si>
    <t>US TREASURY 1.5 30/11/24- ממשלת ארה"ב</t>
  </si>
  <si>
    <t>US912828YV68</t>
  </si>
  <si>
    <t>29/11/23</t>
  </si>
  <si>
    <t>US TREASURY 1.625 15/05/31- ממשלת ארה"ב</t>
  </si>
  <si>
    <t>US91282CCB54</t>
  </si>
  <si>
    <t>US TREASURY 1.75 31/07/24- ממשלת ארה"ב</t>
  </si>
  <si>
    <t>US912828Y875</t>
  </si>
  <si>
    <t>07/12/23</t>
  </si>
  <si>
    <t>US TREASURY 2 15/11/41- ממשלת ארה"ב</t>
  </si>
  <si>
    <t>US912810TC27</t>
  </si>
  <si>
    <t>03/10/23</t>
  </si>
  <si>
    <t>US TREASURY 2.125 30/09/24- ממשלת ארה"ב</t>
  </si>
  <si>
    <t>US9128282Y56</t>
  </si>
  <si>
    <t>11/10/23</t>
  </si>
  <si>
    <t>US TREASURY 2.125 30/11/24- ממשלת ארה"ב</t>
  </si>
  <si>
    <t>US9128283J70</t>
  </si>
  <si>
    <t>12/10/23</t>
  </si>
  <si>
    <t>US TREASURY 2.125 31/03/24- ממשלת ארה"ב</t>
  </si>
  <si>
    <t>US912828W713</t>
  </si>
  <si>
    <t>06/03/23</t>
  </si>
  <si>
    <t>US TREASURY 2.5 15/02/2046- ממשלת ארה"ב</t>
  </si>
  <si>
    <t>US912810RQ31</t>
  </si>
  <si>
    <t>US TREASURY 2.5 30/04/24- ממשלת ארה"ב</t>
  </si>
  <si>
    <t>US91282CEK36</t>
  </si>
  <si>
    <t>03/10/22</t>
  </si>
  <si>
    <t>US TREASURY 2.5 31/05/24- ממשלת ארה"ב</t>
  </si>
  <si>
    <t>US91282CER88</t>
  </si>
  <si>
    <t>31/07/23</t>
  </si>
  <si>
    <t>US TREASURY 2.75 15/08/2032- ממשלת ארה"ב</t>
  </si>
  <si>
    <t>US91282CFF32</t>
  </si>
  <si>
    <t>US TREASURY 2.75 15/11/42- ממשלת ארה"ב</t>
  </si>
  <si>
    <t>US912810QY73</t>
  </si>
  <si>
    <t>US TREASURY 2.875 15/08/45- ממשלת ארה"ב</t>
  </si>
  <si>
    <t>US912810RN00</t>
  </si>
  <si>
    <t>09/05/23</t>
  </si>
  <si>
    <t>US TREASURY 3 15/11/2044- ממשלת ארה"ב</t>
  </si>
  <si>
    <t>US912810RJ97</t>
  </si>
  <si>
    <t>US TREASURY 3.25  30/06/29- ממשלת ארה"ב</t>
  </si>
  <si>
    <t>US91282CEV90</t>
  </si>
  <si>
    <t>30/10/23</t>
  </si>
  <si>
    <t>US TREASURY 3.25  31/08/24- ממשלת ארה"ב</t>
  </si>
  <si>
    <t>US91282CFG15</t>
  </si>
  <si>
    <t>US TREASURY 3.375 15/05/44- ממשלת ארה"ב</t>
  </si>
  <si>
    <t>US912810RG58</t>
  </si>
  <si>
    <t>US TREASURY 3.5 15/02/39- ממשלת ארה"ב</t>
  </si>
  <si>
    <t>US912810QA97</t>
  </si>
  <si>
    <t>US TREASURY 3.625 15/02/2044- ממשלת ארה"ב</t>
  </si>
  <si>
    <t>US912810RE01</t>
  </si>
  <si>
    <t>20/07/23</t>
  </si>
  <si>
    <t>US TREASURY 4.375 15/02/2038- ממשלת ארה"ב</t>
  </si>
  <si>
    <t>US912810PW27</t>
  </si>
  <si>
    <t>Us Treasury 4.375 15/11/39- ממשלת ארה"ב</t>
  </si>
  <si>
    <t>US912810QD37</t>
  </si>
  <si>
    <t>US TREASURY 4.5 15/11/33- ממשלת ארה"ב</t>
  </si>
  <si>
    <t>US91282CJJ18</t>
  </si>
  <si>
    <t>US TREASURY 4.5 30/11/24- ממשלת ארה"ב</t>
  </si>
  <si>
    <t>US91282CFX48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</si>
  <si>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</si>
  <si>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</si>
  <si>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</si>
  <si>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</si>
  <si>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</si>
  <si>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מגה אור נעמ 3- מגה אור</t>
  </si>
  <si>
    <t>1196955</t>
  </si>
  <si>
    <t>513257873</t>
  </si>
  <si>
    <t>נדלן מניב בישראל</t>
  </si>
  <si>
    <t>ilA+</t>
  </si>
  <si>
    <t>18/06/23</t>
  </si>
  <si>
    <t>סה"כ צמודות למט"ח</t>
  </si>
  <si>
    <t>סה"כ חברות ישראליות בחו"ל</t>
  </si>
  <si>
    <t>סה"כ חברות זרות בחו"ל</t>
  </si>
  <si>
    <t>אלה פקדון אגח ה- אלה פקדונות</t>
  </si>
  <si>
    <t>1162577</t>
  </si>
  <si>
    <t>515666881</t>
  </si>
  <si>
    <t>אגח מובנות</t>
  </si>
  <si>
    <t>בינל הנפק אגח י- בינלאומי הנפקות</t>
  </si>
  <si>
    <t>1160290</t>
  </si>
  <si>
    <t>513141879</t>
  </si>
  <si>
    <t>בנקים</t>
  </si>
  <si>
    <t>בינל הנפק אגח יא- בינלאומי הנפקות</t>
  </si>
  <si>
    <t>1167048</t>
  </si>
  <si>
    <t>בינל הנפק אגח יב- בינלאומי הנפקות</t>
  </si>
  <si>
    <t>1182385</t>
  </si>
  <si>
    <t>14/02/22</t>
  </si>
  <si>
    <t>דיסק מנ אגח טו- דיסקונט מנפיקים</t>
  </si>
  <si>
    <t>7480304</t>
  </si>
  <si>
    <t>520029935</t>
  </si>
  <si>
    <t>לאומי   אגח 179- לאומי</t>
  </si>
  <si>
    <t>6040372</t>
  </si>
  <si>
    <t>520018078</t>
  </si>
  <si>
    <t>06/09/23</t>
  </si>
  <si>
    <t>לאומי אגח 182- לאומי</t>
  </si>
  <si>
    <t>6040539</t>
  </si>
  <si>
    <t>23/11/23</t>
  </si>
  <si>
    <t>לאומי אגח 183- לאומי</t>
  </si>
  <si>
    <t>6040547</t>
  </si>
  <si>
    <t>16/11/23</t>
  </si>
  <si>
    <t>לאומי אגח 185- לאומי</t>
  </si>
  <si>
    <t>1201821</t>
  </si>
  <si>
    <t>לאומי אגח 186- לאומי</t>
  </si>
  <si>
    <t>1201839</t>
  </si>
  <si>
    <t>מז טפ הנ אגח 62- מזרחי טפחות הנפ</t>
  </si>
  <si>
    <t>2310498</t>
  </si>
  <si>
    <t>520032046</t>
  </si>
  <si>
    <t>08/08/23</t>
  </si>
  <si>
    <t>מז טפ הנ אגח 64- מזרחי טפחות הנפ</t>
  </si>
  <si>
    <t>2310555</t>
  </si>
  <si>
    <t>מז טפ הנ אגח 66- מזרחי טפחות הנפ</t>
  </si>
  <si>
    <t>1191667</t>
  </si>
  <si>
    <t>27/11/23</t>
  </si>
  <si>
    <t>מז טפ הנ אגח 67- מזרחי טפחות הנפ</t>
  </si>
  <si>
    <t>1196807</t>
  </si>
  <si>
    <t>12/06/23</t>
  </si>
  <si>
    <t>מז טפ הנ אגח 68- מזרחי טפחות הנפ</t>
  </si>
  <si>
    <t>1202142</t>
  </si>
  <si>
    <t>מז טפ הנפ אגח 57- מזרחי טפחות הנפ</t>
  </si>
  <si>
    <t>2310423</t>
  </si>
  <si>
    <t>Aaa.il</t>
  </si>
  <si>
    <t>13/07/23</t>
  </si>
  <si>
    <t>מז טפ הנפ אגח 59- מזרחי טפחות הנפ</t>
  </si>
  <si>
    <t>2310449</t>
  </si>
  <si>
    <t>מז טפ הנפ אגח 61- מזרחי טפחות הנפ</t>
  </si>
  <si>
    <t>2310464</t>
  </si>
  <si>
    <t>מז טפ הנפק   45- מזרחי טפחות הנפ</t>
  </si>
  <si>
    <t>2310217</t>
  </si>
  <si>
    <t>מז טפ הנפק   46- מזרחי טפחות הנפ</t>
  </si>
  <si>
    <t>2310225</t>
  </si>
  <si>
    <t>מז טפ הנפק 52- מזרחי טפחות הנפ</t>
  </si>
  <si>
    <t>2310381</t>
  </si>
  <si>
    <t>12/12/23</t>
  </si>
  <si>
    <t>מזרחי הנפקות אג"ח 49- מזרחי טפחות הנפ</t>
  </si>
  <si>
    <t>2310282</t>
  </si>
  <si>
    <t>מקורות  אגח 11- מקורות</t>
  </si>
  <si>
    <t>1158476</t>
  </si>
  <si>
    <t>520010869</t>
  </si>
  <si>
    <t>שרותים</t>
  </si>
  <si>
    <t>מקורות אגח 10- מקורות</t>
  </si>
  <si>
    <t>1158468</t>
  </si>
  <si>
    <t>מרכנתיל הנ אגח ד- מרכנתיל הנפקות</t>
  </si>
  <si>
    <t>1171305</t>
  </si>
  <si>
    <t>513686154</t>
  </si>
  <si>
    <t>14/09/23</t>
  </si>
  <si>
    <t>נמלי ישראל אג "ח א- נמלי ישראל</t>
  </si>
  <si>
    <t>1145564</t>
  </si>
  <si>
    <t>513569780</t>
  </si>
  <si>
    <t>19/12/23</t>
  </si>
  <si>
    <t>נמלי ישראל אג"ח ב- נמלי ישראל</t>
  </si>
  <si>
    <t>1145572</t>
  </si>
  <si>
    <t>פועלים  אגח 200- פועלים</t>
  </si>
  <si>
    <t>6620496</t>
  </si>
  <si>
    <t>520000118</t>
  </si>
  <si>
    <t>13/12/23</t>
  </si>
  <si>
    <t>פועלים  אגח 201- פועלים</t>
  </si>
  <si>
    <t>1191345</t>
  </si>
  <si>
    <t>28/02/23</t>
  </si>
  <si>
    <t>פועלים  אגח 202- פועלים</t>
  </si>
  <si>
    <t>1199850</t>
  </si>
  <si>
    <t>27/09/23</t>
  </si>
  <si>
    <t>פועלים  אגח 203- פועלים</t>
  </si>
  <si>
    <t>1199868</t>
  </si>
  <si>
    <t>בלומברג</t>
  </si>
  <si>
    <t>חשמל     אגח 29- חשמל</t>
  </si>
  <si>
    <t>6000236</t>
  </si>
  <si>
    <t>520000472</t>
  </si>
  <si>
    <t>אנרגיה</t>
  </si>
  <si>
    <t>Aa1.il</t>
  </si>
  <si>
    <t>20/12/23</t>
  </si>
  <si>
    <t>חשמל  אג"ח 31- חשמל</t>
  </si>
  <si>
    <t>6000285</t>
  </si>
  <si>
    <t>25/10/23</t>
  </si>
  <si>
    <t>חשמל אג27</t>
  </si>
  <si>
    <t>6000210</t>
  </si>
  <si>
    <t>חשמל אגח 32- חשמל</t>
  </si>
  <si>
    <t>6000384</t>
  </si>
  <si>
    <t>חשמל אגח 33- חשמל</t>
  </si>
  <si>
    <t>6000392</t>
  </si>
  <si>
    <t>19/11/23</t>
  </si>
  <si>
    <t>חשמל אגח 34- חשמל</t>
  </si>
  <si>
    <t>1196781</t>
  </si>
  <si>
    <t>חשמל אגח 35- חשמל</t>
  </si>
  <si>
    <t>1196799</t>
  </si>
  <si>
    <t>20/11/23</t>
  </si>
  <si>
    <t>נתיבי הגז אג"ח ד- נתיבי הגז</t>
  </si>
  <si>
    <t>1147503</t>
  </si>
  <si>
    <t>513436394</t>
  </si>
  <si>
    <t>עזריאלי  אגח ז- עזריאלי קבוצה</t>
  </si>
  <si>
    <t>1178672</t>
  </si>
  <si>
    <t>510960719</t>
  </si>
  <si>
    <t>ilAA+</t>
  </si>
  <si>
    <t>עזריאלי אג"ח ד</t>
  </si>
  <si>
    <t>1138650</t>
  </si>
  <si>
    <t>26/10/23</t>
  </si>
  <si>
    <t>עזריאלי אג"ח ה- עזריאלי קבוצה</t>
  </si>
  <si>
    <t>1156603</t>
  </si>
  <si>
    <t>עזריאלי אג"ח ו- עזריאלי קבוצה</t>
  </si>
  <si>
    <t>1156611</t>
  </si>
  <si>
    <t>15/11/23</t>
  </si>
  <si>
    <t>עזריאלי אג2- עזריאלי קבוצה</t>
  </si>
  <si>
    <t>1134436</t>
  </si>
  <si>
    <t>04/07/23</t>
  </si>
  <si>
    <t>עזריאלי אגח ח- עזריאלי קבוצה</t>
  </si>
  <si>
    <t>1178680</t>
  </si>
  <si>
    <t>רכבת ישר  אגח ג- רכבת ישראל</t>
  </si>
  <si>
    <t>1177625</t>
  </si>
  <si>
    <t>520043613</t>
  </si>
  <si>
    <t>אלרוב נדלן אגחו- אלרוב נדל"ן</t>
  </si>
  <si>
    <t>3870185</t>
  </si>
  <si>
    <t>520038894</t>
  </si>
  <si>
    <t>נדלן מניב בחו"ל</t>
  </si>
  <si>
    <t>ilAA</t>
  </si>
  <si>
    <t>אמות  אגח ח- אמות</t>
  </si>
  <si>
    <t>1172782</t>
  </si>
  <si>
    <t>520026683</t>
  </si>
  <si>
    <t>אמות אג ו'- אמות</t>
  </si>
  <si>
    <t>1158609</t>
  </si>
  <si>
    <t>אמות אג4- אמות</t>
  </si>
  <si>
    <t>1133149</t>
  </si>
  <si>
    <t>28/11/23</t>
  </si>
  <si>
    <t>ארפורט אג 9- איירפורט סיטי</t>
  </si>
  <si>
    <t>1160944</t>
  </si>
  <si>
    <t>511659401</t>
  </si>
  <si>
    <t>11/06/23</t>
  </si>
  <si>
    <t>ארפורט סיטי אג"ח 5- איירפורט סיטי</t>
  </si>
  <si>
    <t>1133487</t>
  </si>
  <si>
    <t>10/08/23</t>
  </si>
  <si>
    <t>ביג  אגח יג- ביג</t>
  </si>
  <si>
    <t>1159516</t>
  </si>
  <si>
    <t>513623314</t>
  </si>
  <si>
    <t>17/10/21</t>
  </si>
  <si>
    <t>ביג אג"ח יא- ביג</t>
  </si>
  <si>
    <t>1151117</t>
  </si>
  <si>
    <t>ביג אגח ח- ביג</t>
  </si>
  <si>
    <t>1138924</t>
  </si>
  <si>
    <t>ביג אגח טז</t>
  </si>
  <si>
    <t>1168442</t>
  </si>
  <si>
    <t>31/05/22</t>
  </si>
  <si>
    <t>ביג אגח יד- ביג</t>
  </si>
  <si>
    <t>1161512</t>
  </si>
  <si>
    <t>ביג אגח יז</t>
  </si>
  <si>
    <t>1168459</t>
  </si>
  <si>
    <t>13/07/22</t>
  </si>
  <si>
    <t>ביג אגח כא- ביג</t>
  </si>
  <si>
    <t>1202217</t>
  </si>
  <si>
    <t>גב ים  אגח 9</t>
  </si>
  <si>
    <t>7590219</t>
  </si>
  <si>
    <t>520001736</t>
  </si>
  <si>
    <t>גב ים אג"ח 6- גב ים</t>
  </si>
  <si>
    <t>7590128</t>
  </si>
  <si>
    <t>גב ים אגח י- גב ים</t>
  </si>
  <si>
    <t>7590284</t>
  </si>
  <si>
    <t>הפניקס    אגח 5- הפניקס</t>
  </si>
  <si>
    <t>7670284</t>
  </si>
  <si>
    <t>520017450</t>
  </si>
  <si>
    <t>ביטוח</t>
  </si>
  <si>
    <t>ישרס אג18- ישרס</t>
  </si>
  <si>
    <t>6130280</t>
  </si>
  <si>
    <t>520017807</t>
  </si>
  <si>
    <t>לאומי התח נד403- לאומי</t>
  </si>
  <si>
    <t>6040430</t>
  </si>
  <si>
    <t>לאומי התח נד404- לאומי</t>
  </si>
  <si>
    <t>6040471</t>
  </si>
  <si>
    <t>24/01/23</t>
  </si>
  <si>
    <t>מבנה אגח כה- מבנה</t>
  </si>
  <si>
    <t>2260636</t>
  </si>
  <si>
    <t>520024126</t>
  </si>
  <si>
    <t>29/06/23</t>
  </si>
  <si>
    <t>מבני תעש  אגח כ- מבנה</t>
  </si>
  <si>
    <t>2260495</t>
  </si>
  <si>
    <t>21/08/23</t>
  </si>
  <si>
    <t>מבני תעשיה אג17- מבנה</t>
  </si>
  <si>
    <t>2260446</t>
  </si>
  <si>
    <t>26/04/22</t>
  </si>
  <si>
    <t>מבני תעשיה אגח יט</t>
  </si>
  <si>
    <t>2260487</t>
  </si>
  <si>
    <t>26/07/23</t>
  </si>
  <si>
    <t>מבני תעשיה אגח כג- מבנה</t>
  </si>
  <si>
    <t>2260545</t>
  </si>
  <si>
    <t>מליסרון  אגח יד</t>
  </si>
  <si>
    <t>3230232</t>
  </si>
  <si>
    <t>520037789</t>
  </si>
  <si>
    <t>מליסרון  אגח יז- מליסרון</t>
  </si>
  <si>
    <t>3230273</t>
  </si>
  <si>
    <t>מליסרון  אגח יט</t>
  </si>
  <si>
    <t>3230398</t>
  </si>
  <si>
    <t>10/07/22</t>
  </si>
  <si>
    <t>מליסרון  אגח16- מליסרון</t>
  </si>
  <si>
    <t>3230265</t>
  </si>
  <si>
    <t>מליסרון אג10- מליסרון</t>
  </si>
  <si>
    <t>3230190</t>
  </si>
  <si>
    <t>מליסרון אג11- מליסרון</t>
  </si>
  <si>
    <t>3230208</t>
  </si>
  <si>
    <t>מליסרון אגח יח- מליסרון</t>
  </si>
  <si>
    <t>3230372</t>
  </si>
  <si>
    <t>מליסרון אגח כ- מליסרון</t>
  </si>
  <si>
    <t>3230422</t>
  </si>
  <si>
    <t>פועלים הת נד יא- פועלים</t>
  </si>
  <si>
    <t>IL0012014663</t>
  </si>
  <si>
    <t>פועלים הת נדח ט- פועלים</t>
  </si>
  <si>
    <t>1199884</t>
  </si>
  <si>
    <t>פועלים הת נדח י- פועלים</t>
  </si>
  <si>
    <t>1199892</t>
  </si>
  <si>
    <t>רבוע נדלן אגח ז- רבוע כחול נדל"ן</t>
  </si>
  <si>
    <t>1140615</t>
  </si>
  <si>
    <t>513765859</t>
  </si>
  <si>
    <t>23/10/23</t>
  </si>
  <si>
    <t>רבוע נדלן אגח ח- רבוע כחול נדל"ן</t>
  </si>
  <si>
    <t>ריט 1     אגח ו</t>
  </si>
  <si>
    <t>1138544</t>
  </si>
  <si>
    <t>513821488</t>
  </si>
  <si>
    <t>27/08/23</t>
  </si>
  <si>
    <t>ריט 1  אגח ז- 1 ריט</t>
  </si>
  <si>
    <t>1171271</t>
  </si>
  <si>
    <t>24/10/23</t>
  </si>
  <si>
    <t>ריט 1 אגח ה- 1 ריט</t>
  </si>
  <si>
    <t>1136753</t>
  </si>
  <si>
    <t>ריט אג"ח 4- 1 ריט</t>
  </si>
  <si>
    <t>1129899</t>
  </si>
  <si>
    <t>שופרסל    אגח ו- שופרסל</t>
  </si>
  <si>
    <t>7770217</t>
  </si>
  <si>
    <t>520022732</t>
  </si>
  <si>
    <t>רשתות שיווק</t>
  </si>
  <si>
    <t>שלמה החז אגח  כ- שלמה החזקות</t>
  </si>
  <si>
    <t>1192749</t>
  </si>
  <si>
    <t>520034372</t>
  </si>
  <si>
    <t>19/01/23</t>
  </si>
  <si>
    <t>שלמה החזקות אג18- שלמה החזקות</t>
  </si>
  <si>
    <t>1410307</t>
  </si>
  <si>
    <t>אדמה אגח  2</t>
  </si>
  <si>
    <t>1110915</t>
  </si>
  <si>
    <t>520043605</t>
  </si>
  <si>
    <t>כימיה, גומי ופלסטיק</t>
  </si>
  <si>
    <t>ilAA-</t>
  </si>
  <si>
    <t>אלוני חץ אגח טו- אלוני חץ</t>
  </si>
  <si>
    <t>1189414</t>
  </si>
  <si>
    <t>520038506</t>
  </si>
  <si>
    <t>15/06/23</t>
  </si>
  <si>
    <t>בזק אגח 10- בזק</t>
  </si>
  <si>
    <t>2300184</t>
  </si>
  <si>
    <t>520031931</t>
  </si>
  <si>
    <t>21/11/22</t>
  </si>
  <si>
    <t>בזק אגח 12- בזק</t>
  </si>
  <si>
    <t>2300242</t>
  </si>
  <si>
    <t>בזק אגח 14- בזק</t>
  </si>
  <si>
    <t>2300317</t>
  </si>
  <si>
    <t>ביג  אגח יח- ביג</t>
  </si>
  <si>
    <t>1174226</t>
  </si>
  <si>
    <t>Aa3.il</t>
  </si>
  <si>
    <t>02/07/23</t>
  </si>
  <si>
    <t>ביג  אגח כ- ביג</t>
  </si>
  <si>
    <t>1186188</t>
  </si>
  <si>
    <t>19/07/23</t>
  </si>
  <si>
    <t>ביג אג"ח 12- ביג</t>
  </si>
  <si>
    <t>1156231</t>
  </si>
  <si>
    <t>14/12/22</t>
  </si>
  <si>
    <t>ביג אגח ז- ביג</t>
  </si>
  <si>
    <t>1136084</t>
  </si>
  <si>
    <t>15/09/22</t>
  </si>
  <si>
    <t>ביג ט'- ביג</t>
  </si>
  <si>
    <t>1141050</t>
  </si>
  <si>
    <t>15/11/21</t>
  </si>
  <si>
    <t>דיסקונט מנ נד ו- דיסקונט מנפיקים</t>
  </si>
  <si>
    <t>7480197</t>
  </si>
  <si>
    <t>07/02/23</t>
  </si>
  <si>
    <t>הראל הנפק אגח ט- הראל הנפקות</t>
  </si>
  <si>
    <t>1134030</t>
  </si>
  <si>
    <t>513834200</t>
  </si>
  <si>
    <t>הראל הנפקות אגח 7- הראל הנפקות</t>
  </si>
  <si>
    <t>1126077</t>
  </si>
  <si>
    <t>08/11/21</t>
  </si>
  <si>
    <t>יוניברסל  אגח ה- יוניברסל מוטורס (UMI)</t>
  </si>
  <si>
    <t>1192608</t>
  </si>
  <si>
    <t>511809071</t>
  </si>
  <si>
    <t>מסחר</t>
  </si>
  <si>
    <t>יוניברסל אגח ג- יוניברסל מוטורס (UMI)</t>
  </si>
  <si>
    <t>1160670</t>
  </si>
  <si>
    <t>ירושלים הנ אג טז- ירושלים הנפקות</t>
  </si>
  <si>
    <t>1172170</t>
  </si>
  <si>
    <t>513682146</t>
  </si>
  <si>
    <t>25/07/22</t>
  </si>
  <si>
    <t>ירושלים הנ אגח טו- ירושלים הנפקות</t>
  </si>
  <si>
    <t>1161769</t>
  </si>
  <si>
    <t>07/06/22</t>
  </si>
  <si>
    <t>ירושלים הנפקות 13- ירושלים הנפקות</t>
  </si>
  <si>
    <t>1142512</t>
  </si>
  <si>
    <t>ירושליםהנ אגחיט- ירושלים הנפקות</t>
  </si>
  <si>
    <t>IL0012014333</t>
  </si>
  <si>
    <t>ישרס אגח טז- ישרס</t>
  </si>
  <si>
    <t>6130223</t>
  </si>
  <si>
    <t>כללביט אג"ח 9</t>
  </si>
  <si>
    <t>1136050</t>
  </si>
  <si>
    <t>513754069</t>
  </si>
  <si>
    <t>01/06/22</t>
  </si>
  <si>
    <t>מגה אור אג8- מגה אור</t>
  </si>
  <si>
    <t>1147602</t>
  </si>
  <si>
    <t>29/10/23</t>
  </si>
  <si>
    <t>סלע נדל"ן אג"ח 2- סלע קפיטל נדל"ן</t>
  </si>
  <si>
    <t>1132927</t>
  </si>
  <si>
    <t>513992529</t>
  </si>
  <si>
    <t>סלע נדל"ן אג3</t>
  </si>
  <si>
    <t>1138973</t>
  </si>
  <si>
    <t>סלע נדלן  אגח ד- סלע קפיטל נדל"ן</t>
  </si>
  <si>
    <t>1167147</t>
  </si>
  <si>
    <t>16/07/23</t>
  </si>
  <si>
    <t>פניקס הון אגח ה- הפניקס גיוסי הון</t>
  </si>
  <si>
    <t>1135417</t>
  </si>
  <si>
    <t>514290345</t>
  </si>
  <si>
    <t>02/05/22</t>
  </si>
  <si>
    <t>פניקס הון אגח יד- הפניקס גיוסי הון</t>
  </si>
  <si>
    <t>1201946</t>
  </si>
  <si>
    <t>רבוע נדלן אגח ו- רבוע כחול נדל"ן</t>
  </si>
  <si>
    <t>1140607</t>
  </si>
  <si>
    <t>אזורים אג15- אזורים</t>
  </si>
  <si>
    <t>7150451</t>
  </si>
  <si>
    <t>520025990</t>
  </si>
  <si>
    <t>בנייה</t>
  </si>
  <si>
    <t>A1.il</t>
  </si>
  <si>
    <t>אלדן תחבו אגח ז- אלדן תחבורה</t>
  </si>
  <si>
    <t>1184779</t>
  </si>
  <si>
    <t>510454333</t>
  </si>
  <si>
    <t>23/08/23</t>
  </si>
  <si>
    <t>אלדן תחבו אגח ח- אלדן תחבורה</t>
  </si>
  <si>
    <t>1192442</t>
  </si>
  <si>
    <t>05/06/23</t>
  </si>
  <si>
    <t>אלון רבוע אגח ז- אלון רבוע כחול</t>
  </si>
  <si>
    <t>1183979</t>
  </si>
  <si>
    <t>520042847</t>
  </si>
  <si>
    <t>השקעה ואחזקות</t>
  </si>
  <si>
    <t>20/09/22</t>
  </si>
  <si>
    <t>אלון רבוע אגח ט- אלון רבוע כחול</t>
  </si>
  <si>
    <t>1197284</t>
  </si>
  <si>
    <t>אשטרום נכסים אג"ח 11</t>
  </si>
  <si>
    <t>2510238</t>
  </si>
  <si>
    <t>520036617</t>
  </si>
  <si>
    <t>11/01/22</t>
  </si>
  <si>
    <t>גירון     אגח ו- גירון פיתוח</t>
  </si>
  <si>
    <t>1139849</t>
  </si>
  <si>
    <t>520044520</t>
  </si>
  <si>
    <t>15/05/22</t>
  </si>
  <si>
    <t>גירון  אגח ח- גירון פיתוח</t>
  </si>
  <si>
    <t>1183151</t>
  </si>
  <si>
    <t>גירון אג"ח 7</t>
  </si>
  <si>
    <t>1142629</t>
  </si>
  <si>
    <t>29/03/22</t>
  </si>
  <si>
    <t>ג'נרישן קפ אגח ב- ג'נריישן קפיטל</t>
  </si>
  <si>
    <t>1177526</t>
  </si>
  <si>
    <t>515846558</t>
  </si>
  <si>
    <t>14/06/23</t>
  </si>
  <si>
    <t>ג'נרישן קפיטל אגח ג- ג'נריישן קפיטל</t>
  </si>
  <si>
    <t>מגה אור  אגח  י- מגה אור</t>
  </si>
  <si>
    <t>1178367</t>
  </si>
  <si>
    <t>04/12/22</t>
  </si>
  <si>
    <t>מגה אור החזקות אג"ח 6</t>
  </si>
  <si>
    <t>1138668</t>
  </si>
  <si>
    <t>מימון ישיר אגח ד- מימון ישיר קב</t>
  </si>
  <si>
    <t>1175660</t>
  </si>
  <si>
    <t>513893123</t>
  </si>
  <si>
    <t>אשראי חוץ בנקאי</t>
  </si>
  <si>
    <t>מימון ישיר אגח ה- מימון ישיר קב</t>
  </si>
  <si>
    <t>1182831</t>
  </si>
  <si>
    <t>מימון ישיר אגח ו- מימון ישיר קב</t>
  </si>
  <si>
    <t>1191659</t>
  </si>
  <si>
    <t>מימון ישיר אגחג</t>
  </si>
  <si>
    <t>1171214</t>
  </si>
  <si>
    <t>סלקום אג"ח 8- סלקום</t>
  </si>
  <si>
    <t>1132828</t>
  </si>
  <si>
    <t>511930125</t>
  </si>
  <si>
    <t>פז נפט    אגח ז- פז נפט</t>
  </si>
  <si>
    <t>1142595</t>
  </si>
  <si>
    <t>510216054</t>
  </si>
  <si>
    <t>פז נפט אג"ח ו- פז נפט</t>
  </si>
  <si>
    <t>1139542</t>
  </si>
  <si>
    <t>אדגר      אגח י- אדגר השקעות</t>
  </si>
  <si>
    <t>1820208</t>
  </si>
  <si>
    <t>520035171</t>
  </si>
  <si>
    <t>A2.il</t>
  </si>
  <si>
    <t>11/12/22</t>
  </si>
  <si>
    <t>אדגר אג"ח 9- אדגר השקעות</t>
  </si>
  <si>
    <t>1820190</t>
  </si>
  <si>
    <t>אדגר אגח יא</t>
  </si>
  <si>
    <t>1820281</t>
  </si>
  <si>
    <t>29/08/23</t>
  </si>
  <si>
    <t>אדגר אגח יב- אדגר השקעות</t>
  </si>
  <si>
    <t>1820331</t>
  </si>
  <si>
    <t>10/01/22</t>
  </si>
  <si>
    <t>אלה  השק  אגח א- אלה השקעות</t>
  </si>
  <si>
    <t>1189950</t>
  </si>
  <si>
    <t>520040015</t>
  </si>
  <si>
    <t>ilA</t>
  </si>
  <si>
    <t>28/09/22</t>
  </si>
  <si>
    <t>אפי נכסים אגח יא- אפי נכסים</t>
  </si>
  <si>
    <t>1171628</t>
  </si>
  <si>
    <t>510560188</t>
  </si>
  <si>
    <t>אפי נכסים אגח יג- אפי נכסים</t>
  </si>
  <si>
    <t>1178292</t>
  </si>
  <si>
    <t>06/12/22</t>
  </si>
  <si>
    <t>אפי נכסים אגחיד- אפי נכסים</t>
  </si>
  <si>
    <t>1184530</t>
  </si>
  <si>
    <t>20/02/22</t>
  </si>
  <si>
    <t>אפריקה נכס אגחח- אפי נכסים</t>
  </si>
  <si>
    <t>1142231</t>
  </si>
  <si>
    <t>אשטרום נכ אגח10</t>
  </si>
  <si>
    <t>2510204</t>
  </si>
  <si>
    <t>17/01/22</t>
  </si>
  <si>
    <t>אשטרום קב אגח ד- אשטרום קבוצה</t>
  </si>
  <si>
    <t>1182989</t>
  </si>
  <si>
    <t>510381601</t>
  </si>
  <si>
    <t>אשטרום קב אגח ה- אשטרום קבוצה</t>
  </si>
  <si>
    <t>1199579</t>
  </si>
  <si>
    <t>20/09/23</t>
  </si>
  <si>
    <t>דלק נכסים אגח א- דלק ישראל נכסים</t>
  </si>
  <si>
    <t>1196179</t>
  </si>
  <si>
    <t>516378643</t>
  </si>
  <si>
    <t>23/07/23</t>
  </si>
  <si>
    <t>הכשרת ישוב אג 25- הכשרת הישוב</t>
  </si>
  <si>
    <t>1191527</t>
  </si>
  <si>
    <t>520020116</t>
  </si>
  <si>
    <t>מגה אור אג7- מגה אור</t>
  </si>
  <si>
    <t>1141696</t>
  </si>
  <si>
    <t>A</t>
  </si>
  <si>
    <t>S&amp;P</t>
  </si>
  <si>
    <t>04/09/23</t>
  </si>
  <si>
    <t>נכסים ובנ אגח י- נכסים ובנין</t>
  </si>
  <si>
    <t>1193630</t>
  </si>
  <si>
    <t>520025438</t>
  </si>
  <si>
    <t>נכסים ובנין אגח 4- נכסים ובנין</t>
  </si>
  <si>
    <t>6990154</t>
  </si>
  <si>
    <t>פתאל החז  אגח ד- פתאל החזקות</t>
  </si>
  <si>
    <t>1188192</t>
  </si>
  <si>
    <t>512607888</t>
  </si>
  <si>
    <t>מלונאות ותיירות</t>
  </si>
  <si>
    <t>שיכון ובינוי אג 9- שיכון ובינוי</t>
  </si>
  <si>
    <t>1167386</t>
  </si>
  <si>
    <t>520036104</t>
  </si>
  <si>
    <t>12/04/22</t>
  </si>
  <si>
    <t>שיכון ובינוי אג6- שיכון ובינוי</t>
  </si>
  <si>
    <t>1129733</t>
  </si>
  <si>
    <t>שיכון ובינוי אג8- שיכון ובינוי</t>
  </si>
  <si>
    <t>1135888</t>
  </si>
  <si>
    <t>אאורה אגח יז- אאורה</t>
  </si>
  <si>
    <t>520038274</t>
  </si>
  <si>
    <t>A3.il</t>
  </si>
  <si>
    <t>או פי סי אגח 2</t>
  </si>
  <si>
    <t>1166057</t>
  </si>
  <si>
    <t>514401702</t>
  </si>
  <si>
    <t>ilA-</t>
  </si>
  <si>
    <t>02/11/23</t>
  </si>
  <si>
    <t>אסאר אקורד אגח ב- אס.אר אקורד</t>
  </si>
  <si>
    <t>4220372</t>
  </si>
  <si>
    <t>520038670</t>
  </si>
  <si>
    <t>20/02/23</t>
  </si>
  <si>
    <t>אספן גרופ אגח ט- אספן גרופ</t>
  </si>
  <si>
    <t>3130424</t>
  </si>
  <si>
    <t>520037540</t>
  </si>
  <si>
    <t>19/10/21</t>
  </si>
  <si>
    <t>אפקון החז אגח ד</t>
  </si>
  <si>
    <t>520033473</t>
  </si>
  <si>
    <t>חשמל</t>
  </si>
  <si>
    <t>ג'י סיטי  אג"ח 12- ג'י סיטי</t>
  </si>
  <si>
    <t>1260603</t>
  </si>
  <si>
    <t>520033234</t>
  </si>
  <si>
    <t>ג'י סיטי אגח טז- ג'י סיטי</t>
  </si>
  <si>
    <t>1260785</t>
  </si>
  <si>
    <t>01/12/22</t>
  </si>
  <si>
    <t>ג'י סיטי אגח יג- ג'י סיטי</t>
  </si>
  <si>
    <t>1260652</t>
  </si>
  <si>
    <t>ג'י סיטי אגח יד- ג'י סיטי</t>
  </si>
  <si>
    <t>1260736</t>
  </si>
  <si>
    <t>20/11/22</t>
  </si>
  <si>
    <t>דליה אגח א- דליה אנרגיה</t>
  </si>
  <si>
    <t>1184951</t>
  </si>
  <si>
    <t>516269248</t>
  </si>
  <si>
    <t>הכשרת הישוב אגח 23- הכשרת הישוב</t>
  </si>
  <si>
    <t>6120323</t>
  </si>
  <si>
    <t>08/02/23</t>
  </si>
  <si>
    <t>ירושלים הנפ נד17- ירושלים הנפקות</t>
  </si>
  <si>
    <t>1176312</t>
  </si>
  <si>
    <t>מגוריט    אגח ד- מגוריט</t>
  </si>
  <si>
    <t>1185834</t>
  </si>
  <si>
    <t>515434074</t>
  </si>
  <si>
    <t>19/04/23</t>
  </si>
  <si>
    <t>מגוריט אג 1- מגוריט</t>
  </si>
  <si>
    <t>1158955</t>
  </si>
  <si>
    <t>מגוריט אגח ב- מגוריט</t>
  </si>
  <si>
    <t>1168350</t>
  </si>
  <si>
    <t>01/03/23</t>
  </si>
  <si>
    <t>מגוריט אגח ג- מגוריט</t>
  </si>
  <si>
    <t>1175975</t>
  </si>
  <si>
    <t>מגוריט אגח ה- מגוריט</t>
  </si>
  <si>
    <t>מנרב    אגח  ד- מנרב</t>
  </si>
  <si>
    <t>1550169</t>
  </si>
  <si>
    <t>520034505</t>
  </si>
  <si>
    <t>23/11/22</t>
  </si>
  <si>
    <t>רני צים   אגח ב- רני צים</t>
  </si>
  <si>
    <t>1171834</t>
  </si>
  <si>
    <t>514353671</t>
  </si>
  <si>
    <t>מישורים אגח ח'- מישורים</t>
  </si>
  <si>
    <t>1143163</t>
  </si>
  <si>
    <t>511491839</t>
  </si>
  <si>
    <t>Baa1.il</t>
  </si>
  <si>
    <t>18/11/21</t>
  </si>
  <si>
    <t>דיסקונט הש אג6- דיסקונט השקעות</t>
  </si>
  <si>
    <t>6390207</t>
  </si>
  <si>
    <t>520023896</t>
  </si>
  <si>
    <t>ilBBB-</t>
  </si>
  <si>
    <t>10/05/23</t>
  </si>
  <si>
    <t>לא מדורג</t>
  </si>
  <si>
    <t>ארי נדלן אגח א- ארי נדלן</t>
  </si>
  <si>
    <t>3660156</t>
  </si>
  <si>
    <t>520038332</t>
  </si>
  <si>
    <t>30/07/23</t>
  </si>
  <si>
    <t>דוראל  אגח א- דוראל אנרגיה</t>
  </si>
  <si>
    <t>515364891</t>
  </si>
  <si>
    <t>אנרגיה מתחדשת</t>
  </si>
  <si>
    <t>18/09/23</t>
  </si>
  <si>
    <t>חג'ג' אג"ח יב- חג'ג' נדלן</t>
  </si>
  <si>
    <t>8230377</t>
  </si>
  <si>
    <t>520033309</t>
  </si>
  <si>
    <t>28/06/22</t>
  </si>
  <si>
    <t>חנן מור אג 9- חנן מור</t>
  </si>
  <si>
    <t>1160506</t>
  </si>
  <si>
    <t>513605519</t>
  </si>
  <si>
    <t>14/05/23</t>
  </si>
  <si>
    <t>חנן מור אגח טו- חנן מור</t>
  </si>
  <si>
    <t>1189851</t>
  </si>
  <si>
    <t>ישפרו אגח א- ישפרו</t>
  </si>
  <si>
    <t>1202290</t>
  </si>
  <si>
    <t>516291754</t>
  </si>
  <si>
    <t>לוזון קבוצה אג 8- לוזון קבוצה</t>
  </si>
  <si>
    <t>520039660</t>
  </si>
  <si>
    <t>מ.ו השקע  אגח א- מ.ו. השקעות</t>
  </si>
  <si>
    <t>1198217</t>
  </si>
  <si>
    <t>510920879</t>
  </si>
  <si>
    <t>מניבים ריט אג"ח ב- מניבים ריט</t>
  </si>
  <si>
    <t>1155928</t>
  </si>
  <si>
    <t>515327120</t>
  </si>
  <si>
    <t>10/07/23</t>
  </si>
  <si>
    <t>מניבים ריט אגח ג- מניבים ריט</t>
  </si>
  <si>
    <t>1177658</t>
  </si>
  <si>
    <t>05/09/23</t>
  </si>
  <si>
    <t>מניבים ריט אגח ד- מניבים ריט</t>
  </si>
  <si>
    <t>1193929</t>
  </si>
  <si>
    <t>משק אנרג  אגח א</t>
  </si>
  <si>
    <t>1169531</t>
  </si>
  <si>
    <t>516167343</t>
  </si>
  <si>
    <t>22/02/23</t>
  </si>
  <si>
    <t>נופר אנרג אגח א- נופר אנרג'י</t>
  </si>
  <si>
    <t>1179340</t>
  </si>
  <si>
    <t>514599943</t>
  </si>
  <si>
    <t>סולאיר אגח א- סולאיר</t>
  </si>
  <si>
    <t>1183730</t>
  </si>
  <si>
    <t>516046307</t>
  </si>
  <si>
    <t>סולגרין אגח ב- סולגרין</t>
  </si>
  <si>
    <t>1186246</t>
  </si>
  <si>
    <t>512882747</t>
  </si>
  <si>
    <t>03/05/22</t>
  </si>
  <si>
    <t>פריים אנרג'י אגח ב- פריים אנרג'י</t>
  </si>
  <si>
    <t>1184662</t>
  </si>
  <si>
    <t>514902147</t>
  </si>
  <si>
    <t>16/06/22</t>
  </si>
  <si>
    <t>צור       אגח י- צור</t>
  </si>
  <si>
    <t>7300171</t>
  </si>
  <si>
    <t>520025586</t>
  </si>
  <si>
    <t>08/12/19</t>
  </si>
  <si>
    <t>ריט אזורים אגח א- ריט אזורים ליוי</t>
  </si>
  <si>
    <t>1175769</t>
  </si>
  <si>
    <t>516117181</t>
  </si>
  <si>
    <t>רנט איט   אגח א- רנט איט</t>
  </si>
  <si>
    <t>1199546</t>
  </si>
  <si>
    <t>516581741</t>
  </si>
  <si>
    <t>10/09/23</t>
  </si>
  <si>
    <t>תנופורט  אגח ב- תנופורט</t>
  </si>
  <si>
    <t>1189919</t>
  </si>
  <si>
    <t>511519829</t>
  </si>
  <si>
    <t>22/09/22</t>
  </si>
  <si>
    <t>דיסקונט מנפיקים אג"ח יג</t>
  </si>
  <si>
    <t>7480155</t>
  </si>
  <si>
    <t>דיסקונט מנפיקים אג"ח יד</t>
  </si>
  <si>
    <t>7480163</t>
  </si>
  <si>
    <t>הראל פיקד אגח א- הראל פקדון סחיר</t>
  </si>
  <si>
    <t>1159623</t>
  </si>
  <si>
    <t>515989440</t>
  </si>
  <si>
    <t>הראל פיקדון אגח ב- הראל פקדון סחיר</t>
  </si>
  <si>
    <t>1162502</t>
  </si>
  <si>
    <t>לאומי   אגח 178- לאומי</t>
  </si>
  <si>
    <t>6040323</t>
  </si>
  <si>
    <t>לאומי אג"ח 180- לאומי</t>
  </si>
  <si>
    <t>6040422</t>
  </si>
  <si>
    <t>לאומי אגח 184- לאומי</t>
  </si>
  <si>
    <t>6040604</t>
  </si>
  <si>
    <t>מז טפ הנ אגח 63- מזרחי טפחות הנפ</t>
  </si>
  <si>
    <t>2310548</t>
  </si>
  <si>
    <t>מז טפ הנפ אגח 60- מזרחי טפחות הנפ</t>
  </si>
  <si>
    <t>2310456</t>
  </si>
  <si>
    <t>מזרחי  טפ הנפק   40</t>
  </si>
  <si>
    <t>2310167</t>
  </si>
  <si>
    <t>נמלי ישראל אג"ח ג- נמלי ישראל</t>
  </si>
  <si>
    <t>1145580</t>
  </si>
  <si>
    <t>עמידר אגח א- עמידר</t>
  </si>
  <si>
    <t>1143585</t>
  </si>
  <si>
    <t>520017393</t>
  </si>
  <si>
    <t>פאי פיקדון אגח א- פאי פקדון</t>
  </si>
  <si>
    <t>1199454</t>
  </si>
  <si>
    <t>516807336</t>
  </si>
  <si>
    <t>פועלים  אגח 100- פועלים</t>
  </si>
  <si>
    <t>6620488</t>
  </si>
  <si>
    <t>פועלים  אגח 101- פועלים</t>
  </si>
  <si>
    <t>1191337</t>
  </si>
  <si>
    <t>תעשיה אוירית אג"ח 4</t>
  </si>
  <si>
    <t>1133131</t>
  </si>
  <si>
    <t>520027194</t>
  </si>
  <si>
    <t>ביטחוניות</t>
  </si>
  <si>
    <t>25/12/22</t>
  </si>
  <si>
    <t>חשמל אג"ח 30- חשמל</t>
  </si>
  <si>
    <t>6000277</t>
  </si>
  <si>
    <t>סאמיט אג8- סאמיט</t>
  </si>
  <si>
    <t>1138940</t>
  </si>
  <si>
    <t>520043720</t>
  </si>
  <si>
    <t>02/10/22</t>
  </si>
  <si>
    <t>שטראוס    אגח ה- שטראוס גרופ</t>
  </si>
  <si>
    <t>7460389</t>
  </si>
  <si>
    <t>520003781</t>
  </si>
  <si>
    <t>מזון</t>
  </si>
  <si>
    <t>19/10/23</t>
  </si>
  <si>
    <t>שטראוס    אגח ו- שטראוס גרופ</t>
  </si>
  <si>
    <t>7460421</t>
  </si>
  <si>
    <t>איי.סי.אל אגח ז- איי.סי.אל</t>
  </si>
  <si>
    <t>2810372</t>
  </si>
  <si>
    <t>520027830</t>
  </si>
  <si>
    <t>אלביט מע' אגח ב- אלביט מערכות</t>
  </si>
  <si>
    <t>1178235</t>
  </si>
  <si>
    <t>520043027</t>
  </si>
  <si>
    <t>אמות      אגח ה- אמות</t>
  </si>
  <si>
    <t>1138114</t>
  </si>
  <si>
    <t>אמות אגח ז- אמות</t>
  </si>
  <si>
    <t>1162866</t>
  </si>
  <si>
    <t>אקויטל אגח 3- אקויטל</t>
  </si>
  <si>
    <t>7550148</t>
  </si>
  <si>
    <t>520030859</t>
  </si>
  <si>
    <t>גב ים אג8- גב ים</t>
  </si>
  <si>
    <t>7590151</t>
  </si>
  <si>
    <t>הפניקס אג4- הפניקס</t>
  </si>
  <si>
    <t>7670250</t>
  </si>
  <si>
    <t>הפניקס אגח 6- הפניקס</t>
  </si>
  <si>
    <t>7670334</t>
  </si>
  <si>
    <t>הראל השק אגח א- הראל השקעות</t>
  </si>
  <si>
    <t>5850110</t>
  </si>
  <si>
    <t>520033986</t>
  </si>
  <si>
    <t>Aa2.il</t>
  </si>
  <si>
    <t>וילאר  אגח י- וילאר</t>
  </si>
  <si>
    <t>1193952</t>
  </si>
  <si>
    <t>520038910</t>
  </si>
  <si>
    <t>26/06/23</t>
  </si>
  <si>
    <t>ישראכרט אגח א- ישראכרט</t>
  </si>
  <si>
    <t>1157536</t>
  </si>
  <si>
    <t>510706153</t>
  </si>
  <si>
    <t>שרותים פיננסים</t>
  </si>
  <si>
    <t>ישראמקו   אג3- ישראמקו יהש</t>
  </si>
  <si>
    <t>2320232</t>
  </si>
  <si>
    <t>550010003</t>
  </si>
  <si>
    <t>חיפושי נפט וגז</t>
  </si>
  <si>
    <t>08/05/23</t>
  </si>
  <si>
    <t>כיל       אגח ה</t>
  </si>
  <si>
    <t>2810299</t>
  </si>
  <si>
    <t>מבנה תעשיה אג16</t>
  </si>
  <si>
    <t>2260438</t>
  </si>
  <si>
    <t>מליסרון אגח טו</t>
  </si>
  <si>
    <t>3230240</t>
  </si>
  <si>
    <t>נמקו אגח ג- נמקו ריאלטי</t>
  </si>
  <si>
    <t>1198761</t>
  </si>
  <si>
    <t>1905761</t>
  </si>
  <si>
    <t>15/08/23</t>
  </si>
  <si>
    <t>נפטא אגח ח- נפטא</t>
  </si>
  <si>
    <t>6430169</t>
  </si>
  <si>
    <t>520020942</t>
  </si>
  <si>
    <t>10/12/23</t>
  </si>
  <si>
    <t>סאמיט     אגח י- סאמיט</t>
  </si>
  <si>
    <t>1143395</t>
  </si>
  <si>
    <t>סאמיט אג"ח 7- סאמיט</t>
  </si>
  <si>
    <t>1133479</t>
  </si>
  <si>
    <t>סאמיט אגח יב- סאמיט</t>
  </si>
  <si>
    <t>1183920</t>
  </si>
  <si>
    <t>סילברסטין אגח א- סילברסטין נכסים</t>
  </si>
  <si>
    <t>1145598</t>
  </si>
  <si>
    <t>1970336</t>
  </si>
  <si>
    <t>סילברסטין אגח ב- סילברסטין נכסים</t>
  </si>
  <si>
    <t>1160597</t>
  </si>
  <si>
    <t>פניקס הון אג"ח 4- הפניקס גיוסי הון</t>
  </si>
  <si>
    <t>1133529</t>
  </si>
  <si>
    <t>פסיפיק אגח ג- פסיפיק אוק אסאואר(בי וי איי) הולדינג</t>
  </si>
  <si>
    <t>1900288</t>
  </si>
  <si>
    <t>שופרסל אג"ח ז- שופרסל</t>
  </si>
  <si>
    <t>7770258</t>
  </si>
  <si>
    <t>שופרסל אג5- שופרסל</t>
  </si>
  <si>
    <t>7770209</t>
  </si>
  <si>
    <t>שלמה החז אגח יז- שלמה החזקות</t>
  </si>
  <si>
    <t>1410299</t>
  </si>
  <si>
    <t>שלמה החז אגח יט- שלמה החזקות</t>
  </si>
  <si>
    <t>1192731</t>
  </si>
  <si>
    <t>אלוני חץ אג10- אלוני חץ</t>
  </si>
  <si>
    <t>3900362</t>
  </si>
  <si>
    <t>08/11/23</t>
  </si>
  <si>
    <t>אלוני חץ אג9- אלוני חץ</t>
  </si>
  <si>
    <t>3900354</t>
  </si>
  <si>
    <t>אלוני חץ אגח יב- אלוני חץ</t>
  </si>
  <si>
    <t>3900495</t>
  </si>
  <si>
    <t>אלוני חץ אגח יג- אלוני חץ</t>
  </si>
  <si>
    <t>1189406</t>
  </si>
  <si>
    <t>אלקטרה צריכה אגח א- אלקטרה צריכה</t>
  </si>
  <si>
    <t>5010335</t>
  </si>
  <si>
    <t>520039967</t>
  </si>
  <si>
    <t>בזק       אגח 9</t>
  </si>
  <si>
    <t>2300176</t>
  </si>
  <si>
    <t>בזק אגח 13- בזק</t>
  </si>
  <si>
    <t>2300309</t>
  </si>
  <si>
    <t>23/03/23</t>
  </si>
  <si>
    <t>הראל הנפ אגח טז- הראל הנפקות</t>
  </si>
  <si>
    <t>1157601</t>
  </si>
  <si>
    <t>הראל הנפ אגח יא- הראל הנפקות</t>
  </si>
  <si>
    <t>1136316</t>
  </si>
  <si>
    <t>הראל הנפ אגח יט- הראל הנפקות</t>
  </si>
  <si>
    <t>1192772</t>
  </si>
  <si>
    <t>31/01/23</t>
  </si>
  <si>
    <t>ווסטדייל  אגח א- ווסטדייל אמריקה</t>
  </si>
  <si>
    <t>1157577</t>
  </si>
  <si>
    <t>1991033</t>
  </si>
  <si>
    <t>יוניברסל  אגח ד- יוניברסל מוטורס (UMI)</t>
  </si>
  <si>
    <t>1172253</t>
  </si>
  <si>
    <t>ישרס אג"ח 14- ישרס</t>
  </si>
  <si>
    <t>6130199</t>
  </si>
  <si>
    <t>כלל ביטוח  אג ב- כלל עסקי ביטוח</t>
  </si>
  <si>
    <t>1193499</t>
  </si>
  <si>
    <t>520036120</t>
  </si>
  <si>
    <t>13/02/23</t>
  </si>
  <si>
    <t>כלל ביטוח  אגח יא- כללביט</t>
  </si>
  <si>
    <t>1160647</t>
  </si>
  <si>
    <t>כלל ביטוח אגח א- כלל עסקי ביטוח</t>
  </si>
  <si>
    <t>1193481</t>
  </si>
  <si>
    <t>כלל ביטוח אגח ג- כלל עסקי ביטוח</t>
  </si>
  <si>
    <t>1201391</t>
  </si>
  <si>
    <t>כללביט  אגח יב- כללביט</t>
  </si>
  <si>
    <t>1179928</t>
  </si>
  <si>
    <t>14/08/23</t>
  </si>
  <si>
    <t>כללביט אגח  י- כללביט</t>
  </si>
  <si>
    <t>1136068</t>
  </si>
  <si>
    <t>מטריקס אגח ב- מטריקס</t>
  </si>
  <si>
    <t>1189646</t>
  </si>
  <si>
    <t>520039413</t>
  </si>
  <si>
    <t>שרותי מידע</t>
  </si>
  <si>
    <t>מנורה הון הת אגח ו'- מנורה מב הון</t>
  </si>
  <si>
    <t>1160241</t>
  </si>
  <si>
    <t>513937714</t>
  </si>
  <si>
    <t>נמקו אגח א- נמקו ריאלטי</t>
  </si>
  <si>
    <t>1139575</t>
  </si>
  <si>
    <t>נמקו אגח ב- נמקו ריאלטי</t>
  </si>
  <si>
    <t>1160258</t>
  </si>
  <si>
    <t>פורמולה אג"ח 1- פורמולה מערכות</t>
  </si>
  <si>
    <t>2560142</t>
  </si>
  <si>
    <t>520036690</t>
  </si>
  <si>
    <t>פורמולה אג"ח ג'- פורמולה מערכות</t>
  </si>
  <si>
    <t>2560209</t>
  </si>
  <si>
    <t>פניקס הון אג"ח 8- הפניקס גיוסי הון</t>
  </si>
  <si>
    <t>1139815</t>
  </si>
  <si>
    <t>פניקס הון אגח טו- הפניקס גיוסי הון</t>
  </si>
  <si>
    <t>1201953</t>
  </si>
  <si>
    <t>פניקס הון אגח י- הפניקס גיוסי הון</t>
  </si>
  <si>
    <t>1155530</t>
  </si>
  <si>
    <t>פניקס הון אגח יא- הפניקס גיוסי הון</t>
  </si>
  <si>
    <t>1159359</t>
  </si>
  <si>
    <t>פסיפיק אגח ב- פסיפיק אוק אסאואר(בי וי איי) הולדינג</t>
  </si>
  <si>
    <t>1163062</t>
  </si>
  <si>
    <t>קרסו      אגח ג- קרסו מוטורס</t>
  </si>
  <si>
    <t>1141829</t>
  </si>
  <si>
    <t>514065283</t>
  </si>
  <si>
    <t>קרסו  אגח ד- קרסו מוטורס</t>
  </si>
  <si>
    <t>1173566</t>
  </si>
  <si>
    <t>קרסו אגח א- קרסו מוטורס</t>
  </si>
  <si>
    <t>1136464</t>
  </si>
  <si>
    <t>12/09/23</t>
  </si>
  <si>
    <t>קרסו אגח ב- קרסו מוטורס</t>
  </si>
  <si>
    <t>1139591</t>
  </si>
  <si>
    <t>תדיראן הול אגח3</t>
  </si>
  <si>
    <t>2580132</t>
  </si>
  <si>
    <t>520036732</t>
  </si>
  <si>
    <t>אבגול     אגח ג- אבגול</t>
  </si>
  <si>
    <t>1133289</t>
  </si>
  <si>
    <t>510119068</t>
  </si>
  <si>
    <t>עץ, נייר ודפוס</t>
  </si>
  <si>
    <t>17/12/23</t>
  </si>
  <si>
    <t>אלון רבוע אגח ו- אלון רבוע כחול</t>
  </si>
  <si>
    <t>1169127</t>
  </si>
  <si>
    <t>אלון רבוע אגח ח- אלון רבוע כחול</t>
  </si>
  <si>
    <t>1197276</t>
  </si>
  <si>
    <t>אלקטרה  אג"ח ה'- אלקטרה</t>
  </si>
  <si>
    <t>7390222</t>
  </si>
  <si>
    <t>520028911</t>
  </si>
  <si>
    <t>אלקטרה אג"ח 4</t>
  </si>
  <si>
    <t>7390149</t>
  </si>
  <si>
    <t>אלקטרה פאוור אגח ב- סופרגז אנרגיה</t>
  </si>
  <si>
    <t>1181924</t>
  </si>
  <si>
    <t>516077989</t>
  </si>
  <si>
    <t>אמ.ג'יג'י אגח ב- אמ.ג'י.ג'י</t>
  </si>
  <si>
    <t>1160811</t>
  </si>
  <si>
    <t>1981143</t>
  </si>
  <si>
    <t>בזן   אגח יב- בתי זיקוק</t>
  </si>
  <si>
    <t>2590578</t>
  </si>
  <si>
    <t>520036658</t>
  </si>
  <si>
    <t>בזן  אגח י'- בתי זיקוק</t>
  </si>
  <si>
    <t>2590511</t>
  </si>
  <si>
    <t>בזן אג"ח 5- בתי זיקוק</t>
  </si>
  <si>
    <t>2590388</t>
  </si>
  <si>
    <t>דה זראסאי אג5- דה זראסאי גרופ</t>
  </si>
  <si>
    <t>1169556</t>
  </si>
  <si>
    <t>1744984</t>
  </si>
  <si>
    <t>דמרי      אגח ז- דמרי</t>
  </si>
  <si>
    <t>1141191</t>
  </si>
  <si>
    <t>511399388</t>
  </si>
  <si>
    <t>דמרי אג"ח 8- דמרי</t>
  </si>
  <si>
    <t>1153725</t>
  </si>
  <si>
    <t>דמרי אגח ט</t>
  </si>
  <si>
    <t>1168368</t>
  </si>
  <si>
    <t>חברה לישראל אגח 12- חברה לישראל</t>
  </si>
  <si>
    <t>5760251</t>
  </si>
  <si>
    <t>520028010</t>
  </si>
  <si>
    <t>חברה לישראל אגח 15- חברה לישראל</t>
  </si>
  <si>
    <t>5760327</t>
  </si>
  <si>
    <t>טמפו משקאות אג2</t>
  </si>
  <si>
    <t>1133511</t>
  </si>
  <si>
    <t>513682625</t>
  </si>
  <si>
    <t>לייטסטון  אגח ב- לייטסטון</t>
  </si>
  <si>
    <t>1160746</t>
  </si>
  <si>
    <t>1838682</t>
  </si>
  <si>
    <t>22/08/23</t>
  </si>
  <si>
    <t>לייטסטון אג1- לייטסטון</t>
  </si>
  <si>
    <t>1133891</t>
  </si>
  <si>
    <t>מגדל הון  אג"ח ז- מגדל ביטוח הון</t>
  </si>
  <si>
    <t>1156041</t>
  </si>
  <si>
    <t>513230029</t>
  </si>
  <si>
    <t>מגדל הון  אגח ו- מגדל ביטוח הון</t>
  </si>
  <si>
    <t>1142785</t>
  </si>
  <si>
    <t>מגדל הון  אגח י- מגדל ביטוח הון</t>
  </si>
  <si>
    <t>1192079</t>
  </si>
  <si>
    <t>מגדל הון אגח ט- מגדל ביטוח הון</t>
  </si>
  <si>
    <t>1185628</t>
  </si>
  <si>
    <t>מיטב דש השקעות אגח ד- מיטב דש השקעות</t>
  </si>
  <si>
    <t>1161371</t>
  </si>
  <si>
    <t>520043795</t>
  </si>
  <si>
    <t>05/11/23</t>
  </si>
  <si>
    <t>ממן אגח ב- ממן</t>
  </si>
  <si>
    <t>2380046</t>
  </si>
  <si>
    <t>520036435</t>
  </si>
  <si>
    <t>סטרוברי אגח ג- סטרוברי</t>
  </si>
  <si>
    <t>1179019</t>
  </si>
  <si>
    <t>1863501</t>
  </si>
  <si>
    <t>01/08/23</t>
  </si>
  <si>
    <t>סלקום אגח יב- סלקום</t>
  </si>
  <si>
    <t>1143080</t>
  </si>
  <si>
    <t>ספנסר אגח ג- ספנסר אקוויטי</t>
  </si>
  <si>
    <t>1147495</t>
  </si>
  <si>
    <t>1838863</t>
  </si>
  <si>
    <t>פז נפט אג4</t>
  </si>
  <si>
    <t>1132505</t>
  </si>
  <si>
    <t>פז נפט אגח ח- פז נפט</t>
  </si>
  <si>
    <t>1162817</t>
  </si>
  <si>
    <t>פרטנר     אגח ו- פרטנר</t>
  </si>
  <si>
    <t>1141415</t>
  </si>
  <si>
    <t>520044314</t>
  </si>
  <si>
    <t>פרטנר  אגח ז- פרטנר</t>
  </si>
  <si>
    <t>1156397</t>
  </si>
  <si>
    <t>שפיר הנדסה אגח ג- שפיר הנדסה</t>
  </si>
  <si>
    <t>1178417</t>
  </si>
  <si>
    <t>514892801</t>
  </si>
  <si>
    <t>מתכת ומוצרי בניה</t>
  </si>
  <si>
    <t>אזורים   אגח 12</t>
  </si>
  <si>
    <t>7150360</t>
  </si>
  <si>
    <t>אזורים אגח 13- אזורים</t>
  </si>
  <si>
    <t>7150410</t>
  </si>
  <si>
    <t>איי.די.איי. אג"ח ה- איידיאיי הנפקות</t>
  </si>
  <si>
    <t>1155878</t>
  </si>
  <si>
    <t>514486042</t>
  </si>
  <si>
    <t>אנלייט אנ אגח ד- אנלייט אנרגיה</t>
  </si>
  <si>
    <t>7200256</t>
  </si>
  <si>
    <t>520041146</t>
  </si>
  <si>
    <t>אנלייט אנר אג ג- אנלייט אנרגיה</t>
  </si>
  <si>
    <t>7200249</t>
  </si>
  <si>
    <t>אנלייט אנרגיה אג ו- אנלייט אנרגיה</t>
  </si>
  <si>
    <t>7200173</t>
  </si>
  <si>
    <t>26/09/23</t>
  </si>
  <si>
    <t>אנרג'יקס אג ב</t>
  </si>
  <si>
    <t>1168483</t>
  </si>
  <si>
    <t>513901371</t>
  </si>
  <si>
    <t>08/10/20</t>
  </si>
  <si>
    <t>אנרג'יקס אגח א- אנרג'יקס</t>
  </si>
  <si>
    <t>1161751</t>
  </si>
  <si>
    <t>אפי נכסים אגח י- אפי נכסים</t>
  </si>
  <si>
    <t>1160878</t>
  </si>
  <si>
    <t>אפי נכסים אגח יב- אפי נכסים</t>
  </si>
  <si>
    <t>1173764</t>
  </si>
  <si>
    <t>אפריקה מג אגח ה- אפריקה מגורים</t>
  </si>
  <si>
    <t>1162825</t>
  </si>
  <si>
    <t>520034760</t>
  </si>
  <si>
    <t>אשדר      אגח ד- אשדר</t>
  </si>
  <si>
    <t>1135607</t>
  </si>
  <si>
    <t>510609761</t>
  </si>
  <si>
    <t>אשדר אגח 5- אשדר</t>
  </si>
  <si>
    <t>1157783</t>
  </si>
  <si>
    <t>אשטרום קב אגח ב- אשטרום קבוצה</t>
  </si>
  <si>
    <t>1132331</t>
  </si>
  <si>
    <t>אשטרום קב אגח ג- אשטרום קבוצה</t>
  </si>
  <si>
    <t>1140102</t>
  </si>
  <si>
    <t>דה לסר אגח ח- דה לסר</t>
  </si>
  <si>
    <t>1193192</t>
  </si>
  <si>
    <t>1427976</t>
  </si>
  <si>
    <t>דור אלון  אגח ז- דור אלון</t>
  </si>
  <si>
    <t>1157700</t>
  </si>
  <si>
    <t>520043878</t>
  </si>
  <si>
    <t>יצוא אגח א</t>
  </si>
  <si>
    <t>7040082</t>
  </si>
  <si>
    <t>520025156</t>
  </si>
  <si>
    <t>05/08/20</t>
  </si>
  <si>
    <t>מגדלי תיכון אגח ו- מגדלי ים תיכון</t>
  </si>
  <si>
    <t>1199124</t>
  </si>
  <si>
    <t>512719485</t>
  </si>
  <si>
    <t>מור השקעות אג א- מור השקעות</t>
  </si>
  <si>
    <t>1167303</t>
  </si>
  <si>
    <t>513834606</t>
  </si>
  <si>
    <t>נכסים ובנין אגח ט- נכסים ובנין</t>
  </si>
  <si>
    <t>6990212</t>
  </si>
  <si>
    <t>סטרוברי  אגח ד- סטרוברי</t>
  </si>
  <si>
    <t>06/08/23</t>
  </si>
  <si>
    <t>ספנסר  אג2- ספנסר אקוויטי</t>
  </si>
  <si>
    <t>1139898</t>
  </si>
  <si>
    <t>07/06/23</t>
  </si>
  <si>
    <t>פנינסולה אגח ג- פנינסולה</t>
  </si>
  <si>
    <t>3330222</t>
  </si>
  <si>
    <t>520033713</t>
  </si>
  <si>
    <t>פתאל אירו אגח ד- פתאל אירופה</t>
  </si>
  <si>
    <t>1168038</t>
  </si>
  <si>
    <t>515328250</t>
  </si>
  <si>
    <t>פתאל החזקות אג2- פתאל החזקות</t>
  </si>
  <si>
    <t>1150812</t>
  </si>
  <si>
    <t>פתאל החזקות אגח ג- פתאל החזקות</t>
  </si>
  <si>
    <t>1161785</t>
  </si>
  <si>
    <t>אאורה אגח טז- אאורה</t>
  </si>
  <si>
    <t>3730579</t>
  </si>
  <si>
    <t>28/06/23</t>
  </si>
  <si>
    <t>או.פי.סי  אגח ג- או.פי.סי אנרגיה</t>
  </si>
  <si>
    <t>1180355</t>
  </si>
  <si>
    <t>05/07/23</t>
  </si>
  <si>
    <t>אוריין    אגח ב- אוריין</t>
  </si>
  <si>
    <t>1143379</t>
  </si>
  <si>
    <t>511068256</t>
  </si>
  <si>
    <t>18/04/22</t>
  </si>
  <si>
    <t>אורשי  אגח ג- אורשי</t>
  </si>
  <si>
    <t>1170372</t>
  </si>
  <si>
    <t>513547224</t>
  </si>
  <si>
    <t>אלקטרה נדלן אגח ה- אלקטרה נדל"ן</t>
  </si>
  <si>
    <t>1138593</t>
  </si>
  <si>
    <t>510607328</t>
  </si>
  <si>
    <t>אסאר אקורד אגח א- אס.אר אקורד</t>
  </si>
  <si>
    <t>4220349</t>
  </si>
  <si>
    <t>אקסטל  אגח ג- אקסטל לימיטד</t>
  </si>
  <si>
    <t>1175041</t>
  </si>
  <si>
    <t>1811308</t>
  </si>
  <si>
    <t>09/08/23</t>
  </si>
  <si>
    <t>אקסטל אגח ד- אקסטל לימיטד</t>
  </si>
  <si>
    <t>אקרו אג"ח א'- אקרו קבוצה</t>
  </si>
  <si>
    <t>1188572</t>
  </si>
  <si>
    <t>511996803</t>
  </si>
  <si>
    <t>בית זיקוק אגח 2- בית זיקוק אשדוד</t>
  </si>
  <si>
    <t>1199488</t>
  </si>
  <si>
    <t>513775163</t>
  </si>
  <si>
    <t>ג'י סיטי  אג יז- ג'י סיטי</t>
  </si>
  <si>
    <t>1198142</t>
  </si>
  <si>
    <t>24/07/23</t>
  </si>
  <si>
    <t>דה זראסאי אגח ג- דה זראסאי גרופ</t>
  </si>
  <si>
    <t>1137975</t>
  </si>
  <si>
    <t>דה לסר אגח ז- דה לסר</t>
  </si>
  <si>
    <t>1178920</t>
  </si>
  <si>
    <t>דלק קב   אגח לח- דלק קבוצה</t>
  </si>
  <si>
    <t>1199504</t>
  </si>
  <si>
    <t>520044322</t>
  </si>
  <si>
    <t>07/09/23</t>
  </si>
  <si>
    <t>דלק קב אגח לז- דלק קבוצה</t>
  </si>
  <si>
    <t>1192889</t>
  </si>
  <si>
    <t>מכלול אגח א- מכלול מימון</t>
  </si>
  <si>
    <t>1187277</t>
  </si>
  <si>
    <t>515763845</t>
  </si>
  <si>
    <t>מניף אגח א- מניף-פיננסים</t>
  </si>
  <si>
    <t>1185883</t>
  </si>
  <si>
    <t>512764408</t>
  </si>
  <si>
    <t>נאוויטס פט אגח ג- נאוויטס פטרו</t>
  </si>
  <si>
    <t>1181593</t>
  </si>
  <si>
    <t>550263107</t>
  </si>
  <si>
    <t>נאוויטס פטרו אגח ב- נאוויטס פטרו</t>
  </si>
  <si>
    <t>1169614</t>
  </si>
  <si>
    <t>צרפתי    אגח יא</t>
  </si>
  <si>
    <t>4250254</t>
  </si>
  <si>
    <t>520039090</t>
  </si>
  <si>
    <t>שלמה נדלן אגח ד- שלמה נדלן</t>
  </si>
  <si>
    <t>1157668</t>
  </si>
  <si>
    <t>513957472</t>
  </si>
  <si>
    <t>אמ.די.ג'י אגח ה- .אמ.די.ג'י</t>
  </si>
  <si>
    <t>1190529</t>
  </si>
  <si>
    <t>1840550</t>
  </si>
  <si>
    <t>חג'ג'    אגח יא- חג'ג' נדלן</t>
  </si>
  <si>
    <t>8230328</t>
  </si>
  <si>
    <t>ilBBB+</t>
  </si>
  <si>
    <t>27/12/21</t>
  </si>
  <si>
    <t>מלרן אגח2- מלרן פרוייקטים</t>
  </si>
  <si>
    <t>1170323</t>
  </si>
  <si>
    <t>514097591</t>
  </si>
  <si>
    <t>צמח המרמן אגח ו- צמח המרמן</t>
  </si>
  <si>
    <t>1158633</t>
  </si>
  <si>
    <t>512531203</t>
  </si>
  <si>
    <t>צמח המרמן אגח ז- צמח המרמן</t>
  </si>
  <si>
    <t>1186402</t>
  </si>
  <si>
    <t>אורון  אגח ב- אורון קבוצה</t>
  </si>
  <si>
    <t>1160571</t>
  </si>
  <si>
    <t>513432765</t>
  </si>
  <si>
    <t>06/07/23</t>
  </si>
  <si>
    <t>לוזון קבוצה אג10</t>
  </si>
  <si>
    <t>4730206</t>
  </si>
  <si>
    <t>Baa2.il</t>
  </si>
  <si>
    <t>01/11/20</t>
  </si>
  <si>
    <t>מויניאן   אגח ב- מויניאן לימיטד</t>
  </si>
  <si>
    <t>1143015</t>
  </si>
  <si>
    <t>1858676</t>
  </si>
  <si>
    <t>שוהם ביזנס אגח ד- שוהם ביזנס</t>
  </si>
  <si>
    <t>1182047</t>
  </si>
  <si>
    <t>520043860</t>
  </si>
  <si>
    <t>04/04/22</t>
  </si>
  <si>
    <t>דיסק השק  אגח י- דיסקונט השקעות</t>
  </si>
  <si>
    <t>6390348</t>
  </si>
  <si>
    <t>27/10/22</t>
  </si>
  <si>
    <t>הרץ פרופר אגח ב- הרץ פרופרטיס</t>
  </si>
  <si>
    <t>1184753</t>
  </si>
  <si>
    <t>1957081</t>
  </si>
  <si>
    <t>Caa1.il</t>
  </si>
  <si>
    <t>20/10/22</t>
  </si>
  <si>
    <t>אול-יר    אגח ה  (הסדר חוב)- אול-יר</t>
  </si>
  <si>
    <t>1143304</t>
  </si>
  <si>
    <t>1841580</t>
  </si>
  <si>
    <t>אול-יר אגח ג (הסדר חוב)- אול-יר</t>
  </si>
  <si>
    <t>1140136</t>
  </si>
  <si>
    <t>איסתא אג א- איסתא</t>
  </si>
  <si>
    <t>1197128</t>
  </si>
  <si>
    <t>520042763</t>
  </si>
  <si>
    <t>אלומה אגח א- אלומה</t>
  </si>
  <si>
    <t>1190917</t>
  </si>
  <si>
    <t>516214871</t>
  </si>
  <si>
    <t>אלומיי    אגח ה- אלומיי קפיטל</t>
  </si>
  <si>
    <t>1193275</t>
  </si>
  <si>
    <t>520039868</t>
  </si>
  <si>
    <t>01/02/23</t>
  </si>
  <si>
    <t>אלומיי אג"ח ג</t>
  </si>
  <si>
    <t>1159375</t>
  </si>
  <si>
    <t>13/11/23</t>
  </si>
  <si>
    <t>אמ אר אר אגח ב- אמ אר אר</t>
  </si>
  <si>
    <t>1184696</t>
  </si>
  <si>
    <t>1983001</t>
  </si>
  <si>
    <t>23/02/22</t>
  </si>
  <si>
    <t>אם.אר.פי  אגח ד- אם.אר.פי השקעות</t>
  </si>
  <si>
    <t>1190172</t>
  </si>
  <si>
    <t>520044421</t>
  </si>
  <si>
    <t>25/07/23</t>
  </si>
  <si>
    <t>אמפא יובל אגח א- אמפא יובלים</t>
  </si>
  <si>
    <t>1193515</t>
  </si>
  <si>
    <t>516286432</t>
  </si>
  <si>
    <t>אנלייט אנרגיה  אגח ה'- אנלייט אנרגיה</t>
  </si>
  <si>
    <t>7200116</t>
  </si>
  <si>
    <t>אפי קפיטל אגח א- אפי קפיטל נדלן</t>
  </si>
  <si>
    <t>1181304</t>
  </si>
  <si>
    <t>513948216</t>
  </si>
  <si>
    <t>אפי קפיטל אגח ג- אפי קפיטל נדלן</t>
  </si>
  <si>
    <t>1199744</t>
  </si>
  <si>
    <t>אקונרג'י אג א- אקונרג'י</t>
  </si>
  <si>
    <t>1182518</t>
  </si>
  <si>
    <t>516339777</t>
  </si>
  <si>
    <t>בי קומיונק אגח ו- בי קומיונקיישנס</t>
  </si>
  <si>
    <t>1178151</t>
  </si>
  <si>
    <t>512832742</t>
  </si>
  <si>
    <t>25/06/23</t>
  </si>
  <si>
    <t>ברוקלנד אגח ב- ברוקלנד</t>
  </si>
  <si>
    <t>1136993</t>
  </si>
  <si>
    <t>1814237</t>
  </si>
  <si>
    <t>12/07/18</t>
  </si>
  <si>
    <t>גאון אחזקות אגח ג- גאון אחזקות</t>
  </si>
  <si>
    <t>1158369</t>
  </si>
  <si>
    <t>512623950</t>
  </si>
  <si>
    <t>04/04/23</t>
  </si>
  <si>
    <t>גבאי מניבים אג 10- גבאי מניבים</t>
  </si>
  <si>
    <t>7710239</t>
  </si>
  <si>
    <t>520032178</t>
  </si>
  <si>
    <t>15/10/23</t>
  </si>
  <si>
    <t>גיבוי אחזקות אגח 2 (הסדר חוב)- גיבוי אחזקות</t>
  </si>
  <si>
    <t>4480190</t>
  </si>
  <si>
    <t>520039314</t>
  </si>
  <si>
    <t>24/11/21</t>
  </si>
  <si>
    <t>גיבוי אחזקות אגח א- גיבוי אחזקות</t>
  </si>
  <si>
    <t>4480133</t>
  </si>
  <si>
    <t>17/06/21</t>
  </si>
  <si>
    <t>גפן מגורים אג א- גפן מגורים</t>
  </si>
  <si>
    <t>1199686</t>
  </si>
  <si>
    <t>512781386</t>
  </si>
  <si>
    <t>דלק קב   אגח לה- דלק קבוצה</t>
  </si>
  <si>
    <t>1177849</t>
  </si>
  <si>
    <t>דלק קב אגח לו- דלק קבוצה</t>
  </si>
  <si>
    <t>1181122</t>
  </si>
  <si>
    <t>חג'ג'    אגח יג- חג'ג' נדלן</t>
  </si>
  <si>
    <t>1190040</t>
  </si>
  <si>
    <t>חגג אירופה אגח ד- חג'ג' אירופה</t>
  </si>
  <si>
    <t>1190131</t>
  </si>
  <si>
    <t>515682292</t>
  </si>
  <si>
    <t>חנן מור אגח יג- חנן מור</t>
  </si>
  <si>
    <t>1181502</t>
  </si>
  <si>
    <t>יובלים אגח ג- יובלים קבוצה</t>
  </si>
  <si>
    <t>1198696</t>
  </si>
  <si>
    <t>514625094</t>
  </si>
  <si>
    <t>ישראל קנדה אגח ז- ישראל קנדה</t>
  </si>
  <si>
    <t>4340212</t>
  </si>
  <si>
    <t>520039298</t>
  </si>
  <si>
    <t>10/11/22</t>
  </si>
  <si>
    <t>לוזון רונ אגח א- לוזון רונסון</t>
  </si>
  <si>
    <t>1202340</t>
  </si>
  <si>
    <t>560040545</t>
  </si>
  <si>
    <t>לוי אגח ח- לוי</t>
  </si>
  <si>
    <t>7190242</t>
  </si>
  <si>
    <t>520041096</t>
  </si>
  <si>
    <t>13/11/22</t>
  </si>
  <si>
    <t>לפידות קפט אגח א- לפידות קפיטל</t>
  </si>
  <si>
    <t>6420095</t>
  </si>
  <si>
    <t>520022971</t>
  </si>
  <si>
    <t>נופר אנרג  אג ב- נופר אנרג'י</t>
  </si>
  <si>
    <t>1198035</t>
  </si>
  <si>
    <t>נתנאל גרופ אג"ח יג- נתנאל גרופ</t>
  </si>
  <si>
    <t>1188663</t>
  </si>
  <si>
    <t>520039074</t>
  </si>
  <si>
    <t>16/08/22</t>
  </si>
  <si>
    <t>סופרין אג"ח א- סופרין</t>
  </si>
  <si>
    <t>1197748</t>
  </si>
  <si>
    <t>515361442</t>
  </si>
  <si>
    <t>ספיר קור אג 19- ספיר קורפ</t>
  </si>
  <si>
    <t>1188648</t>
  </si>
  <si>
    <t>520038340</t>
  </si>
  <si>
    <t>ספיר קור אג18- ספיר קורפ</t>
  </si>
  <si>
    <t>3650140</t>
  </si>
  <si>
    <t>07/12/21</t>
  </si>
  <si>
    <t>עמרם אברהם אגח א- עמרם</t>
  </si>
  <si>
    <t>513201582</t>
  </si>
  <si>
    <t>פטרוכימים אגח ט- פטרוכימיים-ש</t>
  </si>
  <si>
    <t>1189554</t>
  </si>
  <si>
    <t>520029315</t>
  </si>
  <si>
    <t>14/09/22</t>
  </si>
  <si>
    <t>פסגות קב  אגח ג- פסגות קבוצה</t>
  </si>
  <si>
    <t>1194026</t>
  </si>
  <si>
    <t>520033804</t>
  </si>
  <si>
    <t>08/03/23</t>
  </si>
  <si>
    <t>פריורטק אגח א- פריורטק</t>
  </si>
  <si>
    <t>3280138</t>
  </si>
  <si>
    <t>520037797</t>
  </si>
  <si>
    <t>מוליכים למחצה</t>
  </si>
  <si>
    <t>02/01/22</t>
  </si>
  <si>
    <t>רוטשטיין  אגח ח- רוטשטיין</t>
  </si>
  <si>
    <t>5390182</t>
  </si>
  <si>
    <t>520039959</t>
  </si>
  <si>
    <t>רוטשטיין  אגח ט- רוטשטיין</t>
  </si>
  <si>
    <t>5390224</t>
  </si>
  <si>
    <t>17/01/21</t>
  </si>
  <si>
    <t>רוטשטיין  אגח י- רוטשטיין</t>
  </si>
  <si>
    <t>5390273</t>
  </si>
  <si>
    <t>22/06/23</t>
  </si>
  <si>
    <t>רוטשטיין אגח יא- רוטשטיין</t>
  </si>
  <si>
    <t>1197177</t>
  </si>
  <si>
    <t>27/06/23</t>
  </si>
  <si>
    <t>רותם שני  אגח א- רותם שני</t>
  </si>
  <si>
    <t>1173996</t>
  </si>
  <si>
    <t>512287517</t>
  </si>
  <si>
    <t>10/03/21</t>
  </si>
  <si>
    <t>אלה פקדון אגח ד- אלה פקדונות</t>
  </si>
  <si>
    <t>1162304</t>
  </si>
  <si>
    <t>אלביט מע' אגח ד- אלביט מערכות</t>
  </si>
  <si>
    <t>1178268</t>
  </si>
  <si>
    <t>אלביט מערכות אגח ג- אלביט מערכות</t>
  </si>
  <si>
    <t>1178250</t>
  </si>
  <si>
    <t>13/04/23</t>
  </si>
  <si>
    <t>ישראמקו   אגח ב</t>
  </si>
  <si>
    <t>2320224</t>
  </si>
  <si>
    <t>ישראמקו אג1- ישראמקו יהש</t>
  </si>
  <si>
    <t>2320174</t>
  </si>
  <si>
    <t>דלק תמלוגים אג"ח א- תומר אנרגיה</t>
  </si>
  <si>
    <t>1147479</t>
  </si>
  <si>
    <t>514837111</t>
  </si>
  <si>
    <t>דלתא      אגח ו- דלתא</t>
  </si>
  <si>
    <t>6270193</t>
  </si>
  <si>
    <t>520025602</t>
  </si>
  <si>
    <t>סאפיינס   אגח ב- סאפיינס</t>
  </si>
  <si>
    <t>1141936</t>
  </si>
  <si>
    <t>53368</t>
  </si>
  <si>
    <t>שמוס  אג"ח א- שמוס</t>
  </si>
  <si>
    <t>1155951</t>
  </si>
  <si>
    <t>11111116</t>
  </si>
  <si>
    <t>אבגול     אגח ד- אבגול</t>
  </si>
  <si>
    <t>1140417</t>
  </si>
  <si>
    <t>בזן       אגח ט- בתי זיקוק</t>
  </si>
  <si>
    <t>2590461</t>
  </si>
  <si>
    <t>חברה לישראל אג"ח 11</t>
  </si>
  <si>
    <t>5760244</t>
  </si>
  <si>
    <t>חברה לישראל אג"ח 13</t>
  </si>
  <si>
    <t>5760269</t>
  </si>
  <si>
    <t>סיאון אגח א- סיאון</t>
  </si>
  <si>
    <t>2409</t>
  </si>
  <si>
    <t>09/10/23</t>
  </si>
  <si>
    <t>תמר פטרו  אגח א- תמר פטרוליום</t>
  </si>
  <si>
    <t>1141332</t>
  </si>
  <si>
    <t>515334662</t>
  </si>
  <si>
    <t>תמר פטרו  אגח ב- תמר פטרוליום</t>
  </si>
  <si>
    <t>1143593</t>
  </si>
  <si>
    <t>סקייליין  אגח ב- סקייליין</t>
  </si>
  <si>
    <t>1328683</t>
  </si>
  <si>
    <t>רציו מימון אגח ד- רציו מימון</t>
  </si>
  <si>
    <t>1178144</t>
  </si>
  <si>
    <t>515060044</t>
  </si>
  <si>
    <t>06/07/21</t>
  </si>
  <si>
    <t>סה"כ אחר</t>
  </si>
  <si>
    <t>IDBILI 5.375 26/01/2028- דיסקונט</t>
  </si>
  <si>
    <t>IL0011920878</t>
  </si>
  <si>
    <t>520007030</t>
  </si>
  <si>
    <t>Banks</t>
  </si>
  <si>
    <t>LUMIIT 5.125 27/07/27- לאומי</t>
  </si>
  <si>
    <t>IL0060406878</t>
  </si>
  <si>
    <t>21/07/22</t>
  </si>
  <si>
    <t>LUMIIT 3.275 29/01/31- לאומי</t>
  </si>
  <si>
    <t>IL0060404899</t>
  </si>
  <si>
    <t>BBB</t>
  </si>
  <si>
    <t>MZRHIT 3.077 07/04/31- מזרחי טפחות</t>
  </si>
  <si>
    <t>IL0069508369</t>
  </si>
  <si>
    <t>520000522</t>
  </si>
  <si>
    <t>BBB-</t>
  </si>
  <si>
    <t>LVIATH  6.125 30/06/25- LEVIATHAN BOND</t>
  </si>
  <si>
    <t>IL0011677742</t>
  </si>
  <si>
    <t>5338</t>
  </si>
  <si>
    <t>Energy</t>
  </si>
  <si>
    <t>BB-</t>
  </si>
  <si>
    <t>LVIATH  6.5 30/06/27- LEVIATHAN BOND</t>
  </si>
  <si>
    <t>IL0011677825</t>
  </si>
  <si>
    <t>TEVA  4.75 09/05/2027- טבע</t>
  </si>
  <si>
    <t>US88167AAP66</t>
  </si>
  <si>
    <t>520013954</t>
  </si>
  <si>
    <t>Pharma &amp; Biotechnology</t>
  </si>
  <si>
    <t>02/11/21</t>
  </si>
  <si>
    <t>TEVA  5.125 09/05/2029- טבע</t>
  </si>
  <si>
    <t>US88167AAQ40</t>
  </si>
  <si>
    <t>TEVA 3.75 09/05/2027- טבע</t>
  </si>
  <si>
    <t>XS2406607098</t>
  </si>
  <si>
    <t>03/11/21</t>
  </si>
  <si>
    <t>TEVA 4.1 1/10/2046- טבע</t>
  </si>
  <si>
    <t>US88167AAF84</t>
  </si>
  <si>
    <t>02/02/21</t>
  </si>
  <si>
    <t>TEVA 4.375 09/05/2030- טבע</t>
  </si>
  <si>
    <t>XS2406607171</t>
  </si>
  <si>
    <t>TEVA 6.75 1/03/28</t>
  </si>
  <si>
    <t>US88167AAK79</t>
  </si>
  <si>
    <t>28/07/22</t>
  </si>
  <si>
    <t>TEVA 7.375 15/09/2029- טבע</t>
  </si>
  <si>
    <t>XS2592804434</t>
  </si>
  <si>
    <t>TEVA 7.875 15/09/31- טבע</t>
  </si>
  <si>
    <t>XS2592804194</t>
  </si>
  <si>
    <t>TAISEM 4.375 22/07/27- TSMC-TAIWAN SEMICONDUCTOR</t>
  </si>
  <si>
    <t>USG91139AK43</t>
  </si>
  <si>
    <t>5088</t>
  </si>
  <si>
    <t>Technology Hardware &amp; Equip</t>
  </si>
  <si>
    <t>AA-</t>
  </si>
  <si>
    <t>19/07/22</t>
  </si>
  <si>
    <t>VISA 2.75 15/09/27- VISA</t>
  </si>
  <si>
    <t>US92826CAH51</t>
  </si>
  <si>
    <t>5089</t>
  </si>
  <si>
    <t>Diversified Financials</t>
  </si>
  <si>
    <t>15/05/28 META 4.6- META</t>
  </si>
  <si>
    <t>US30303M8L96</t>
  </si>
  <si>
    <t>5097</t>
  </si>
  <si>
    <t>Media</t>
  </si>
  <si>
    <t>01/05/23</t>
  </si>
  <si>
    <t>AMZM 4.55 01/12/27- AMAZON</t>
  </si>
  <si>
    <t>US023135CP90</t>
  </si>
  <si>
    <t>4865</t>
  </si>
  <si>
    <t>Retailing</t>
  </si>
  <si>
    <t>29/11/22</t>
  </si>
  <si>
    <t>British Airways 2.9 15/03/35- British Airways</t>
  </si>
  <si>
    <t>US11042CAA80</t>
  </si>
  <si>
    <t>5288</t>
  </si>
  <si>
    <t>Airlines</t>
  </si>
  <si>
    <t>20/07/21</t>
  </si>
  <si>
    <t>COSTCO 1.6 20/04/2030- Costco Wholesale</t>
  </si>
  <si>
    <t>US22160KAP03</t>
  </si>
  <si>
    <t>5370</t>
  </si>
  <si>
    <t>PFE 3.45 15/03/29- PFIZER</t>
  </si>
  <si>
    <t>US717081ET61</t>
  </si>
  <si>
    <t>1190</t>
  </si>
  <si>
    <t>UNH 5.3 15/02/30- UnitedHealth Group</t>
  </si>
  <si>
    <t>US91324PEQ19</t>
  </si>
  <si>
    <t>5384</t>
  </si>
  <si>
    <t>Insurance</t>
  </si>
  <si>
    <t>33/JPM 4.912 25/7- JP MORGAN</t>
  </si>
  <si>
    <t>US46647PDH64</t>
  </si>
  <si>
    <t>4809</t>
  </si>
  <si>
    <t>A-</t>
  </si>
  <si>
    <t>BAC 4.827 22/07/26- Bank of  America</t>
  </si>
  <si>
    <t>US06051GLA57</t>
  </si>
  <si>
    <t>2180</t>
  </si>
  <si>
    <t>BKNG 3.625 12/11/28- BOOKING HOLDINGS</t>
  </si>
  <si>
    <t>XS2621007231</t>
  </si>
  <si>
    <t>5076</t>
  </si>
  <si>
    <t>Consumer Durables &amp; Apparel</t>
  </si>
  <si>
    <t>DIS 3.35 24/03/25- WALT DISNY COMPANY</t>
  </si>
  <si>
    <t>US254687FN19</t>
  </si>
  <si>
    <t>5215</t>
  </si>
  <si>
    <t>19/09/23</t>
  </si>
  <si>
    <t>INTC 4.875 10/02/26- INTEL</t>
  </si>
  <si>
    <t>US458140CD04</t>
  </si>
  <si>
    <t>5087</t>
  </si>
  <si>
    <t>EBAY 2.7 11/03/30- EBAY</t>
  </si>
  <si>
    <t>US278642AW32</t>
  </si>
  <si>
    <t>5335</t>
  </si>
  <si>
    <t>BBB+</t>
  </si>
  <si>
    <t>11/05/22</t>
  </si>
  <si>
    <t>GYCGR 0.125 11/01/28- GRAND CITY PROPERTIES</t>
  </si>
  <si>
    <t>XS2282101539</t>
  </si>
  <si>
    <t>4959</t>
  </si>
  <si>
    <t>Real Estate</t>
  </si>
  <si>
    <t>03/05/23</t>
  </si>
  <si>
    <t>HYUNDAI 5.6 30/03/28- Hyundai Capital America</t>
  </si>
  <si>
    <t>US44891CCD39</t>
  </si>
  <si>
    <t>5388</t>
  </si>
  <si>
    <t>Automobiles &amp; Components</t>
  </si>
  <si>
    <t>MCD 3.6 01/07/2030- MCDONALDS</t>
  </si>
  <si>
    <t>US58013MFQ24</t>
  </si>
  <si>
    <t>5333</t>
  </si>
  <si>
    <t>Food Beverage &amp; Tobacco</t>
  </si>
  <si>
    <t>28/04/22</t>
  </si>
  <si>
    <t>MQGAU 5.887 15/06/34- Macquarie Group</t>
  </si>
  <si>
    <t>US55608KBN46</t>
  </si>
  <si>
    <t>5389</t>
  </si>
  <si>
    <t>VERIZON 4.016 03/12/29- Verizon Communications</t>
  </si>
  <si>
    <t>US92343VEU44</t>
  </si>
  <si>
    <t>4808</t>
  </si>
  <si>
    <t>Telecommunication Services</t>
  </si>
  <si>
    <t>VW 4.75 13/11/28- VOLKSWAGEN</t>
  </si>
  <si>
    <t>US928668AU66</t>
  </si>
  <si>
    <t>4255</t>
  </si>
  <si>
    <t>24/10/22</t>
  </si>
  <si>
    <t>BAYNGR 4.375 15/12/28- BAYER</t>
  </si>
  <si>
    <t>US07274NAL73</t>
  </si>
  <si>
    <t>4770</t>
  </si>
  <si>
    <t>DG 5.2 05/07/28- Dollar General</t>
  </si>
  <si>
    <t>US256677AN52</t>
  </si>
  <si>
    <t>5375</t>
  </si>
  <si>
    <t>06/06/23</t>
  </si>
  <si>
    <t>DG 5.45 05/07/33- Dollar General</t>
  </si>
  <si>
    <t>US256677AP01</t>
  </si>
  <si>
    <t>EDF 5.7 23/05/28- ELECTRICITE DE FRANCE</t>
  </si>
  <si>
    <t>US28504DAB91</t>
  </si>
  <si>
    <t>4997</t>
  </si>
  <si>
    <t>Utilities</t>
  </si>
  <si>
    <t>18/05/23</t>
  </si>
  <si>
    <t>USF29416AB40</t>
  </si>
  <si>
    <t>FDX 4.25 15/05/30- FEDEX</t>
  </si>
  <si>
    <t>US31428XBZ87</t>
  </si>
  <si>
    <t>4578</t>
  </si>
  <si>
    <t>Transportation</t>
  </si>
  <si>
    <t>KHC 3.75 01/04/30- KRAFT HEINZ FOODS</t>
  </si>
  <si>
    <t>US50077LAV80</t>
  </si>
  <si>
    <t>5336</t>
  </si>
  <si>
    <t>Maersk 5.875 14/09/33- MAERSK</t>
  </si>
  <si>
    <t>USK0479SAG32</t>
  </si>
  <si>
    <t>5329</t>
  </si>
  <si>
    <t>Baa2</t>
  </si>
  <si>
    <t>NDAQ 1.75 3/29</t>
  </si>
  <si>
    <t>XS1843442622</t>
  </si>
  <si>
    <t>FWB</t>
  </si>
  <si>
    <t>3205</t>
  </si>
  <si>
    <t>08/07/19</t>
  </si>
  <si>
    <t>ORCL 3.25 15/11/27- ORACLE</t>
  </si>
  <si>
    <t>US68389XBN49</t>
  </si>
  <si>
    <t>5066</t>
  </si>
  <si>
    <t>Software &amp; Services</t>
  </si>
  <si>
    <t>SANUSA 6.565 12/06/29- SANTANDER HOLDINGS</t>
  </si>
  <si>
    <t>US80282KBG04</t>
  </si>
  <si>
    <t>5380</t>
  </si>
  <si>
    <t>18/07/23</t>
  </si>
  <si>
    <t>YARNO 7.378 14/11/32- YARA INTERNATIONAL ASA</t>
  </si>
  <si>
    <t>US984851AH89</t>
  </si>
  <si>
    <t>5378</t>
  </si>
  <si>
    <t>Materials</t>
  </si>
  <si>
    <t>15/01/26 FSK 3.4- FS KKR</t>
  </si>
  <si>
    <t>US302635AG21</t>
  </si>
  <si>
    <t>5143</t>
  </si>
  <si>
    <t>03/12/20</t>
  </si>
  <si>
    <t>15/07/24 FS KKR 4.625</t>
  </si>
  <si>
    <t>US302635AD99</t>
  </si>
  <si>
    <t>Baa3</t>
  </si>
  <si>
    <t>04/11/20</t>
  </si>
  <si>
    <t>25/GSBD 3.75 10/2</t>
  </si>
  <si>
    <t>US38147UAC18</t>
  </si>
  <si>
    <t>5193</t>
  </si>
  <si>
    <t>30/03/20</t>
  </si>
  <si>
    <t>ALATPF 5.25% PREP 21/07/23</t>
  </si>
  <si>
    <t>XS1634523754</t>
  </si>
  <si>
    <t>4845</t>
  </si>
  <si>
    <t>14/06/17</t>
  </si>
  <si>
    <t>ARES CAPITAL 3.25 15.07.25</t>
  </si>
  <si>
    <t>US04010LAY92</t>
  </si>
  <si>
    <t>5183</t>
  </si>
  <si>
    <t>AVGO 2.45 15/02/31</t>
  </si>
  <si>
    <t>US11135FBH38</t>
  </si>
  <si>
    <t>5256</t>
  </si>
  <si>
    <t>Semiconductors &amp; Semicon Equip</t>
  </si>
  <si>
    <t>05/01/21</t>
  </si>
  <si>
    <t>CITCON 1.625 12/03/28- Citycon Treasury B.V</t>
  </si>
  <si>
    <t>XS2310411090</t>
  </si>
  <si>
    <t>EURONEXT</t>
  </si>
  <si>
    <t>5328</t>
  </si>
  <si>
    <t>11/03/22</t>
  </si>
  <si>
    <t>DINO 4.5 01/10/30- HF SINCLAIR</t>
  </si>
  <si>
    <t>US403949AC48</t>
  </si>
  <si>
    <t>5334</t>
  </si>
  <si>
    <t>25/10/22</t>
  </si>
  <si>
    <t>DKS 3.15 15/01/2032- DICK'S Sporting Goods</t>
  </si>
  <si>
    <t>US253393AF94</t>
  </si>
  <si>
    <t>5353</t>
  </si>
  <si>
    <t>FSK 3.125 10.12.28- FS KKR</t>
  </si>
  <si>
    <t>US302635AK33</t>
  </si>
  <si>
    <t>04/10/21</t>
  </si>
  <si>
    <t>FSK 4.125 01/02/25</t>
  </si>
  <si>
    <t>US302635AE72</t>
  </si>
  <si>
    <t>21/01/20</t>
  </si>
  <si>
    <t>GRAND CITI - GYCGR 2.5</t>
  </si>
  <si>
    <t>XS1811181566</t>
  </si>
  <si>
    <t>17/04/18</t>
  </si>
  <si>
    <t>IQV 5.7 15/05/28- IQVIA</t>
  </si>
  <si>
    <t>US46266TAB44</t>
  </si>
  <si>
    <t>5373</t>
  </si>
  <si>
    <t>Health Care Equip &amp; Services</t>
  </si>
  <si>
    <t>19/05/23</t>
  </si>
  <si>
    <t>MSI 4.6 23/05/29- MOTOROLA SOLUTIONS</t>
  </si>
  <si>
    <t>US620076BN89</t>
  </si>
  <si>
    <t>5337</t>
  </si>
  <si>
    <t>OMEGA  3.375 01/02/31- Omega Healthcare Investors</t>
  </si>
  <si>
    <t>US681936BM17</t>
  </si>
  <si>
    <t>5391</t>
  </si>
  <si>
    <t>ORCINC 7.95 13/06/28- OWL ROCK CAPITAL</t>
  </si>
  <si>
    <t>US69120VAR24</t>
  </si>
  <si>
    <t>5181</t>
  </si>
  <si>
    <t>14/07/23</t>
  </si>
  <si>
    <t>OWLRCK 3.75 22/7/25</t>
  </si>
  <si>
    <t>US69121KAC80</t>
  </si>
  <si>
    <t>PSEC 3.364 15.11.26</t>
  </si>
  <si>
    <t>US74348TAV44</t>
  </si>
  <si>
    <t>5268</t>
  </si>
  <si>
    <t>25/05/21</t>
  </si>
  <si>
    <t>PSEC 3.706 22/01/26</t>
  </si>
  <si>
    <t>US74348TAU60</t>
  </si>
  <si>
    <t>12/02/21</t>
  </si>
  <si>
    <t>VTRS 2.3 22/06/27- VIATRIS</t>
  </si>
  <si>
    <t>US92556VAC00</t>
  </si>
  <si>
    <t>5247</t>
  </si>
  <si>
    <t>06/10/22</t>
  </si>
  <si>
    <t>VTRS 3.95 15/06/26- VIATRIS</t>
  </si>
  <si>
    <t>US62854AAN46</t>
  </si>
  <si>
    <t>17/07/23</t>
  </si>
  <si>
    <t>AESGEN 5.5 14/05/27</t>
  </si>
  <si>
    <t>USP3713CAB48</t>
  </si>
  <si>
    <t>5170</t>
  </si>
  <si>
    <t>Ba1</t>
  </si>
  <si>
    <t>23/11/21</t>
  </si>
  <si>
    <t>ALCOA 4.125 31/03/29- ALCOA NEDERLAND</t>
  </si>
  <si>
    <t>US013822AG68</t>
  </si>
  <si>
    <t>5282</t>
  </si>
  <si>
    <t>BB+</t>
  </si>
  <si>
    <t>23/06/21</t>
  </si>
  <si>
    <t>SBRA 3.9 15/10/2019</t>
  </si>
  <si>
    <t>US78572XAG60</t>
  </si>
  <si>
    <t>5165</t>
  </si>
  <si>
    <t>29/10/19</t>
  </si>
  <si>
    <t>SMTPLN 2 31/01/25- SUMMIT PROPERTIES</t>
  </si>
  <si>
    <t>XS1757821688</t>
  </si>
  <si>
    <t>5374</t>
  </si>
  <si>
    <t>Other</t>
  </si>
  <si>
    <t>ENOIGA 8.5 30/09/33- אנרג'יאן</t>
  </si>
  <si>
    <t>IL0011971442</t>
  </si>
  <si>
    <t>10758801</t>
  </si>
  <si>
    <t>PRGO 4.375 15/03/26- PERRIGO FINANCE</t>
  </si>
  <si>
    <t>US71429MAB19</t>
  </si>
  <si>
    <t>5221</t>
  </si>
  <si>
    <t>22/11/22</t>
  </si>
  <si>
    <t>ATRSAV 2.625 05/09/27- G City Europe (ATRIUM)</t>
  </si>
  <si>
    <t>XS2294495838</t>
  </si>
  <si>
    <t>4595</t>
  </si>
  <si>
    <t>B1</t>
  </si>
  <si>
    <t>03/02/22</t>
  </si>
  <si>
    <t>ATRSAV 4.25 11/09/25- G City Europe (ATRIUM)</t>
  </si>
  <si>
    <t>XS1829325239</t>
  </si>
  <si>
    <t>DAN 4.5 15/02/2032- DANA</t>
  </si>
  <si>
    <t>US235825AJ53</t>
  </si>
  <si>
    <t>5308</t>
  </si>
  <si>
    <t>ENOGLN 6.50 30.04.2027- Energean</t>
  </si>
  <si>
    <t>USG3044DAA49</t>
  </si>
  <si>
    <t>5144</t>
  </si>
  <si>
    <t>B+</t>
  </si>
  <si>
    <t>07/03/22</t>
  </si>
  <si>
    <t>PEMEX 5.95 28/01/31</t>
  </si>
  <si>
    <t>US71654QDE98</t>
  </si>
  <si>
    <t>4768</t>
  </si>
  <si>
    <t>28/10/20</t>
  </si>
  <si>
    <t>PEMEX 6.84 23/1/2030</t>
  </si>
  <si>
    <t>US71654QDC33</t>
  </si>
  <si>
    <t>PETROLEOS MEXICANOS-PEMEX</t>
  </si>
  <si>
    <t>US71654QBW15</t>
  </si>
  <si>
    <t>03/02/20</t>
  </si>
  <si>
    <t>IAECN 9 15/07/26- ITHACA ENERGY NORTH</t>
  </si>
  <si>
    <t>USG49774AB18</t>
  </si>
  <si>
    <t>5327</t>
  </si>
  <si>
    <t>B3</t>
  </si>
  <si>
    <t>סה"כ תל אביב 35</t>
  </si>
  <si>
    <t>או.פי.סי אנרגיה- או.פי.סי אנרגיה</t>
  </si>
  <si>
    <t>1141571</t>
  </si>
  <si>
    <t>אורמת טכנו- אורמת טכנו</t>
  </si>
  <si>
    <t>1134402</t>
  </si>
  <si>
    <t>880326081</t>
  </si>
  <si>
    <t>אנלייט אנרגיה- אנלייט אנרגיה</t>
  </si>
  <si>
    <t>720011</t>
  </si>
  <si>
    <t>אנרג'יקס- אנרג'יקס</t>
  </si>
  <si>
    <t>1123355</t>
  </si>
  <si>
    <t>פניקס    1- הפניקס</t>
  </si>
  <si>
    <t>767012</t>
  </si>
  <si>
    <t>הראל     1- הראל השקעות</t>
  </si>
  <si>
    <t>585018</t>
  </si>
  <si>
    <t>אלביט מערכות- אלביט מערכות</t>
  </si>
  <si>
    <t>1081124</t>
  </si>
  <si>
    <t>שיכון ובינוי- שיכון ובינוי</t>
  </si>
  <si>
    <t>1081942</t>
  </si>
  <si>
    <t>בינלאומי 5- בינלאומי</t>
  </si>
  <si>
    <t>593038</t>
  </si>
  <si>
    <t>520029083</t>
  </si>
  <si>
    <t>דיסקונט- דיסקונט</t>
  </si>
  <si>
    <t>691212</t>
  </si>
  <si>
    <t>לאומי- לאומי</t>
  </si>
  <si>
    <t>604611</t>
  </si>
  <si>
    <t>מזרחי- מזרחי טפחות</t>
  </si>
  <si>
    <t>695437</t>
  </si>
  <si>
    <t>פועלים- פועלים</t>
  </si>
  <si>
    <t>662577</t>
  </si>
  <si>
    <t>אלקטרה- אלקטרה</t>
  </si>
  <si>
    <t>739037</t>
  </si>
  <si>
    <t>חברה לישראל- חברה לישראל</t>
  </si>
  <si>
    <t>576017</t>
  </si>
  <si>
    <t>אנרג'יאן- אנרג'יאן</t>
  </si>
  <si>
    <t>1155290</t>
  </si>
  <si>
    <t>דלק קבוצה- דלק קבוצה</t>
  </si>
  <si>
    <t>1084128</t>
  </si>
  <si>
    <t>ניו-מד אנרג'י יהש- דלק קידוחים יהש</t>
  </si>
  <si>
    <t>475020</t>
  </si>
  <si>
    <t>550013098</t>
  </si>
  <si>
    <t>איי.סי.אל- איי.סי.אל</t>
  </si>
  <si>
    <t>281014</t>
  </si>
  <si>
    <t>טאואר- טאואר</t>
  </si>
  <si>
    <t>1082379</t>
  </si>
  <si>
    <t>520041997</t>
  </si>
  <si>
    <t>נובה- נובה</t>
  </si>
  <si>
    <t>1084557</t>
  </si>
  <si>
    <t>511812463</t>
  </si>
  <si>
    <t>קמטק- קמטק</t>
  </si>
  <si>
    <t>1095264</t>
  </si>
  <si>
    <t>511235434</t>
  </si>
  <si>
    <t>שטראוס- שטראוס גרופ</t>
  </si>
  <si>
    <t>746016</t>
  </si>
  <si>
    <t>שפיר הנדסה ותעשיה בע"מ- שפיר הנדסה</t>
  </si>
  <si>
    <t>1133875</t>
  </si>
  <si>
    <t>אירפורט סיטי- איירפורט סיטי</t>
  </si>
  <si>
    <t>1095835</t>
  </si>
  <si>
    <t>אמות- אמות</t>
  </si>
  <si>
    <t>1097278</t>
  </si>
  <si>
    <t>ביג- ביג</t>
  </si>
  <si>
    <t>1097260</t>
  </si>
  <si>
    <t>מבני תעשיה- מבנה</t>
  </si>
  <si>
    <t>226019</t>
  </si>
  <si>
    <t>מליסרון- מליסרון</t>
  </si>
  <si>
    <t>323014</t>
  </si>
  <si>
    <t>עזריאלי קבוצה- עזריאלי קבוצה</t>
  </si>
  <si>
    <t>1119478</t>
  </si>
  <si>
    <t>טבע- טבע</t>
  </si>
  <si>
    <t>629014</t>
  </si>
  <si>
    <t>פארמה</t>
  </si>
  <si>
    <t>נייס- נייס</t>
  </si>
  <si>
    <t>273011</t>
  </si>
  <si>
    <t>520036872</t>
  </si>
  <si>
    <t>סאפינס- סאפיינס</t>
  </si>
  <si>
    <t>1087659</t>
  </si>
  <si>
    <t>בזק- בזק</t>
  </si>
  <si>
    <t>230011</t>
  </si>
  <si>
    <t>סה"כ תל אביב 90</t>
  </si>
  <si>
    <t>דלתא     1- דלתא</t>
  </si>
  <si>
    <t>627034</t>
  </si>
  <si>
    <t>ארד- ארד</t>
  </si>
  <si>
    <t>1091651</t>
  </si>
  <si>
    <t>510007800</t>
  </si>
  <si>
    <t>אלקטרוניקה ואופטיקה</t>
  </si>
  <si>
    <t>נקסט ויז'ן- נקסט ויז'ן</t>
  </si>
  <si>
    <t>1176593</t>
  </si>
  <si>
    <t>514259019</t>
  </si>
  <si>
    <t>פז בית זיקוק אשדוד (בז"א)- בית זיקוק אשדוד</t>
  </si>
  <si>
    <t>1198910</t>
  </si>
  <si>
    <t>בזן- בתי זיקוק</t>
  </si>
  <si>
    <t>2590248</t>
  </si>
  <si>
    <t>משק אנרגיה- משק אנרגיה</t>
  </si>
  <si>
    <t>1166974</t>
  </si>
  <si>
    <t>פז נפט- פז נפט</t>
  </si>
  <si>
    <t>1100007</t>
  </si>
  <si>
    <t>דוראל אנרגיה- דוראל אנרגיה</t>
  </si>
  <si>
    <t>1166768</t>
  </si>
  <si>
    <t>נופר אנרג'י- נופר אנרג'י</t>
  </si>
  <si>
    <t>1170877</t>
  </si>
  <si>
    <t>מימון ישיר- מימון ישיר קב</t>
  </si>
  <si>
    <t>1168186</t>
  </si>
  <si>
    <t>כלל ביטוח- כלל עסקי ביטוח</t>
  </si>
  <si>
    <t>224014</t>
  </si>
  <si>
    <t>מגדל ביטוח- מגדל ביטוח</t>
  </si>
  <si>
    <t>1081165</t>
  </si>
  <si>
    <t>520029984</t>
  </si>
  <si>
    <t>מנורה    1- מנורה מב החזקות</t>
  </si>
  <si>
    <t>566018</t>
  </si>
  <si>
    <t>520007469</t>
  </si>
  <si>
    <t>אאורה</t>
  </si>
  <si>
    <t>373019</t>
  </si>
  <si>
    <t>אזורים- אזורים</t>
  </si>
  <si>
    <t>715011</t>
  </si>
  <si>
    <t>אפריקה מגורים- אפריקה מגורים</t>
  </si>
  <si>
    <t>1097948</t>
  </si>
  <si>
    <t>דמרי- דמרי</t>
  </si>
  <si>
    <t>1090315</t>
  </si>
  <si>
    <t>דניה סיבוס- דניה סיבוס</t>
  </si>
  <si>
    <t>1173137</t>
  </si>
  <si>
    <t>512569237</t>
  </si>
  <si>
    <t>פרשקובסקי- פרשקובסקי</t>
  </si>
  <si>
    <t>1102128</t>
  </si>
  <si>
    <t>513817817</t>
  </si>
  <si>
    <t>פיבי- פיבי</t>
  </si>
  <si>
    <t>763011</t>
  </si>
  <si>
    <t>520029026</t>
  </si>
  <si>
    <t>אלקו- אלקו</t>
  </si>
  <si>
    <t>694034</t>
  </si>
  <si>
    <t>520025370</t>
  </si>
  <si>
    <t>מספנות ישראל- מספנות ישראל</t>
  </si>
  <si>
    <t>1168533</t>
  </si>
  <si>
    <t>516084753</t>
  </si>
  <si>
    <t>ערד- ערד</t>
  </si>
  <si>
    <t>731018</t>
  </si>
  <si>
    <t>520025198</t>
  </si>
  <si>
    <t>קנון- קנון הולדינגס</t>
  </si>
  <si>
    <t>1134139</t>
  </si>
  <si>
    <t>201406588</t>
  </si>
  <si>
    <t>ישראמקו יהש- ישראמקו יהש</t>
  </si>
  <si>
    <t>232017</t>
  </si>
  <si>
    <t>נאוויטס פטר יהש- נאוויטס פטרו</t>
  </si>
  <si>
    <t>1141969</t>
  </si>
  <si>
    <t>רציו   יהש- רציו יהש</t>
  </si>
  <si>
    <t>394015</t>
  </si>
  <si>
    <t>550012777</t>
  </si>
  <si>
    <t>פריורטק</t>
  </si>
  <si>
    <t>328013</t>
  </si>
  <si>
    <t>איסתא- איסתא</t>
  </si>
  <si>
    <t>1081074</t>
  </si>
  <si>
    <t>דלק רכב- דלק רכב</t>
  </si>
  <si>
    <t>829010</t>
  </si>
  <si>
    <t>520033291</t>
  </si>
  <si>
    <t>סקופ- סקופ</t>
  </si>
  <si>
    <t>288019</t>
  </si>
  <si>
    <t>520037425</t>
  </si>
  <si>
    <t>קרסו- קרסו מוטורס</t>
  </si>
  <si>
    <t>1123850</t>
  </si>
  <si>
    <t>תדיראן הולדינגס- תדיראן גרופ</t>
  </si>
  <si>
    <t>258012</t>
  </si>
  <si>
    <t>אינרום- אינרום בנייה</t>
  </si>
  <si>
    <t>1132356</t>
  </si>
  <si>
    <t>515001659</t>
  </si>
  <si>
    <t>אלקטרה נדלן- אלקטרה נדל"ן</t>
  </si>
  <si>
    <t>1094044</t>
  </si>
  <si>
    <t>ג'י סיטי- ג'י סיטי</t>
  </si>
  <si>
    <t>126011</t>
  </si>
  <si>
    <t>סאמיט- סאמיט</t>
  </si>
  <si>
    <t>1081686</t>
  </si>
  <si>
    <t>ריט 1- 1 ריט</t>
  </si>
  <si>
    <t>1098920</t>
  </si>
  <si>
    <t>אלוני חץ- אלוני חץ</t>
  </si>
  <si>
    <t>390013</t>
  </si>
  <si>
    <t>וילאר- וילאר</t>
  </si>
  <si>
    <t>416016</t>
  </si>
  <si>
    <t>מגדלי תיכון- מגדלי ים תיכון</t>
  </si>
  <si>
    <t>1131523</t>
  </si>
  <si>
    <t>מגה אור- מגה אור</t>
  </si>
  <si>
    <t>1104488</t>
  </si>
  <si>
    <t>מניבים ריט- מניבים ריט</t>
  </si>
  <si>
    <t>1140573</t>
  </si>
  <si>
    <t>נכסים בנין- נכסים ובנין</t>
  </si>
  <si>
    <t>699017</t>
  </si>
  <si>
    <t>סלע נדל"ן- סלע קפיטל נדל"ן</t>
  </si>
  <si>
    <t>1109644</t>
  </si>
  <si>
    <t>אודיוקודס- אודיוקודס</t>
  </si>
  <si>
    <t>1082965</t>
  </si>
  <si>
    <t>520044132</t>
  </si>
  <si>
    <t>ציוד תקשורת</t>
  </si>
  <si>
    <t>מיטרוניקס- מיטרוניקס</t>
  </si>
  <si>
    <t>1091065</t>
  </si>
  <si>
    <t>511527202</t>
  </si>
  <si>
    <t>רובוטיקה ותלת מימד</t>
  </si>
  <si>
    <t>יוחננוף- יוחננוף</t>
  </si>
  <si>
    <t>1161264</t>
  </si>
  <si>
    <t>511344186</t>
  </si>
  <si>
    <t>פוקס- פוקס</t>
  </si>
  <si>
    <t>1087022</t>
  </si>
  <si>
    <t>512157603</t>
  </si>
  <si>
    <t>ריטיילורס- ריטיילורס</t>
  </si>
  <si>
    <t>1175488</t>
  </si>
  <si>
    <t>514211457</t>
  </si>
  <si>
    <t>רמי לוי- רמי לוי</t>
  </si>
  <si>
    <t>1104249</t>
  </si>
  <si>
    <t>513770669</t>
  </si>
  <si>
    <t>שופרסל- שופרסל</t>
  </si>
  <si>
    <t>777037</t>
  </si>
  <si>
    <t>וואן תוכנה- וואן טכנולוגיות</t>
  </si>
  <si>
    <t>161018</t>
  </si>
  <si>
    <t>520034695</t>
  </si>
  <si>
    <t>חילן- חילן</t>
  </si>
  <si>
    <t>1084698</t>
  </si>
  <si>
    <t>520039942</t>
  </si>
  <si>
    <t>מטריקס- מטריקס</t>
  </si>
  <si>
    <t>445015</t>
  </si>
  <si>
    <t>פורמולה- פורמולה מערכות</t>
  </si>
  <si>
    <t>256016</t>
  </si>
  <si>
    <t>דנאל כא- דנאל</t>
  </si>
  <si>
    <t>314013</t>
  </si>
  <si>
    <t>520037565</t>
  </si>
  <si>
    <t>אלטשולר פיננסים- אלטשולר שחם פנ</t>
  </si>
  <si>
    <t>1184936</t>
  </si>
  <si>
    <t>516508603</t>
  </si>
  <si>
    <t>ישראכרט- ישראכרט</t>
  </si>
  <si>
    <t>1157403</t>
  </si>
  <si>
    <t>מגיק- מג'יק</t>
  </si>
  <si>
    <t>1082312</t>
  </si>
  <si>
    <t>520036740</t>
  </si>
  <si>
    <t>נאייקס- נאייקס</t>
  </si>
  <si>
    <t>1175116</t>
  </si>
  <si>
    <t>513639013</t>
  </si>
  <si>
    <t>פריון נטוורק- פריון נטוורק</t>
  </si>
  <si>
    <t>1095819</t>
  </si>
  <si>
    <t>512849498</t>
  </si>
  <si>
    <t>בי קומיוניקיישנס- בי קומיונקיישנס</t>
  </si>
  <si>
    <t>1107663</t>
  </si>
  <si>
    <t>סלקום- סלקום</t>
  </si>
  <si>
    <t>1101534</t>
  </si>
  <si>
    <t>פרטנר- פרטנר</t>
  </si>
  <si>
    <t>1083484</t>
  </si>
  <si>
    <t>סה"כ מניות היתר</t>
  </si>
  <si>
    <t>בליץ- בליץ</t>
  </si>
  <si>
    <t>424010</t>
  </si>
  <si>
    <t>520038779</t>
  </si>
  <si>
    <t>פיסיבי- פיסיבי טכנ</t>
  </si>
  <si>
    <t>1091685</t>
  </si>
  <si>
    <t>511888356</t>
  </si>
  <si>
    <t>ג'נריישן קפיטל- ג'נריישן קפיטל</t>
  </si>
  <si>
    <t>1156926</t>
  </si>
  <si>
    <t>סופרגז- סופרגז אנרגיה</t>
  </si>
  <si>
    <t>1166917</t>
  </si>
  <si>
    <t>אלומיי- אלומיי קפיטל</t>
  </si>
  <si>
    <t>1082635</t>
  </si>
  <si>
    <t>אקונרג'י- אקונרג'י</t>
  </si>
  <si>
    <t>1178334</t>
  </si>
  <si>
    <t>סולאיר- סולאיר</t>
  </si>
  <si>
    <t>1172287</t>
  </si>
  <si>
    <t>מניף- מניף-פיננסים</t>
  </si>
  <si>
    <t>1170893</t>
  </si>
  <si>
    <t>נאוי- נאוי</t>
  </si>
  <si>
    <t>208017</t>
  </si>
  <si>
    <t>520036070</t>
  </si>
  <si>
    <t>פנינסולה- פנינסולה</t>
  </si>
  <si>
    <t>333013</t>
  </si>
  <si>
    <t>פננטפארק- פננטפארק</t>
  </si>
  <si>
    <t>1142405</t>
  </si>
  <si>
    <t>1504619</t>
  </si>
  <si>
    <t>ליברה- ליברה</t>
  </si>
  <si>
    <t>1176981</t>
  </si>
  <si>
    <t>515761625</t>
  </si>
  <si>
    <t>אימאג'סט- 'אימאג'סט אינט</t>
  </si>
  <si>
    <t>1183813</t>
  </si>
  <si>
    <t>512737560</t>
  </si>
  <si>
    <t>חג'ג' אירופה- חג'ג' אירופה</t>
  </si>
  <si>
    <t>1143635</t>
  </si>
  <si>
    <t>חג'ג' נדל"ן- חג'ג' נדלן</t>
  </si>
  <si>
    <t>823013</t>
  </si>
  <si>
    <t>יעקובי קבוצה- יעקובי קבוצה</t>
  </si>
  <si>
    <t>1142421</t>
  </si>
  <si>
    <t>514010081</t>
  </si>
  <si>
    <t>רוטשטיין- רוטשטיין</t>
  </si>
  <si>
    <t>539015</t>
  </si>
  <si>
    <t>להב- להב</t>
  </si>
  <si>
    <t>136010</t>
  </si>
  <si>
    <t>520034257</t>
  </si>
  <si>
    <t>מבטח שמיר- מבטח שמיר</t>
  </si>
  <si>
    <t>127019</t>
  </si>
  <si>
    <t>520034125</t>
  </si>
  <si>
    <t>קיסטון ריט- קיסטון ריט</t>
  </si>
  <si>
    <t>1175934</t>
  </si>
  <si>
    <t>515983476</t>
  </si>
  <si>
    <t>רפק</t>
  </si>
  <si>
    <t>769026</t>
  </si>
  <si>
    <t>520029505</t>
  </si>
  <si>
    <t>אימד יהש- אימד אינפיניטי</t>
  </si>
  <si>
    <t>1171230</t>
  </si>
  <si>
    <t>540299518</t>
  </si>
  <si>
    <t>השקעות במדעי החיים</t>
  </si>
  <si>
    <t>אלמדה יהש- אלמדה ונצ'רס</t>
  </si>
  <si>
    <t>1168962</t>
  </si>
  <si>
    <t>540296795</t>
  </si>
  <si>
    <t>קפיטל פוינט- קפיטל פוינט</t>
  </si>
  <si>
    <t>1097146</t>
  </si>
  <si>
    <t>512950320</t>
  </si>
  <si>
    <t>תאת טכנולוגיה</t>
  </si>
  <si>
    <t>1082726</t>
  </si>
  <si>
    <t>520035791</t>
  </si>
  <si>
    <t>תאת טכנולוגיה פרמיה 19/06/24- תאת טכנולוגיות</t>
  </si>
  <si>
    <t>10827261</t>
  </si>
  <si>
    <t>גניגר- גניגר</t>
  </si>
  <si>
    <t>1095892</t>
  </si>
  <si>
    <t>512416991</t>
  </si>
  <si>
    <t>כפרית</t>
  </si>
  <si>
    <t>522011</t>
  </si>
  <si>
    <t>520038787</t>
  </si>
  <si>
    <t>פלרם- פלרם</t>
  </si>
  <si>
    <t>644013</t>
  </si>
  <si>
    <t>520039843</t>
  </si>
  <si>
    <t>רבל- רבל</t>
  </si>
  <si>
    <t>1103878</t>
  </si>
  <si>
    <t>513506329</t>
  </si>
  <si>
    <t>רם און- רם און</t>
  </si>
  <si>
    <t>1090943</t>
  </si>
  <si>
    <t>512776964</t>
  </si>
  <si>
    <t>גן שמואל- גן שמואל</t>
  </si>
  <si>
    <t>532010</t>
  </si>
  <si>
    <t>520039934</t>
  </si>
  <si>
    <t>כרמל קורפ (כלל משקאות לשעבר)- כרמל קורפ (כלל משקאות לשעבר)</t>
  </si>
  <si>
    <t>1147685</t>
  </si>
  <si>
    <t>515818524</t>
  </si>
  <si>
    <t>מהדרין- מהדרין</t>
  </si>
  <si>
    <t>686014</t>
  </si>
  <si>
    <t>520018482</t>
  </si>
  <si>
    <t>נטו- נטו אחזקות</t>
  </si>
  <si>
    <t>168013</t>
  </si>
  <si>
    <t>520034109</t>
  </si>
  <si>
    <t>קרור     1- קרור</t>
  </si>
  <si>
    <t>621011</t>
  </si>
  <si>
    <t>520001546</t>
  </si>
  <si>
    <t>תורפז- תורפז</t>
  </si>
  <si>
    <t>1175611</t>
  </si>
  <si>
    <t>514574524</t>
  </si>
  <si>
    <t>סופווייב מדיקל- סופוויב מדיקל</t>
  </si>
  <si>
    <t>1175439</t>
  </si>
  <si>
    <t>515198158</t>
  </si>
  <si>
    <t>מכשור רפואי</t>
  </si>
  <si>
    <t>פלסאנמור- פלסאנמור</t>
  </si>
  <si>
    <t>1176700</t>
  </si>
  <si>
    <t>515139129</t>
  </si>
  <si>
    <t>ישרוטל- ישרוטל</t>
  </si>
  <si>
    <t>1080985</t>
  </si>
  <si>
    <t>520042482</t>
  </si>
  <si>
    <t>בכורי שדה- 'בכורי שדה אחז</t>
  </si>
  <si>
    <t>1172618</t>
  </si>
  <si>
    <t>512402538</t>
  </si>
  <si>
    <t>גלוברנדס- גלוברנדס גרופ</t>
  </si>
  <si>
    <t>1147487</t>
  </si>
  <si>
    <t>515809499</t>
  </si>
  <si>
    <t>דיפלומט אחזקות- דיפלומט</t>
  </si>
  <si>
    <t>1173491</t>
  </si>
  <si>
    <t>510400740</t>
  </si>
  <si>
    <t>נטו מלינדה 1- נטו מלינדה</t>
  </si>
  <si>
    <t>1105097</t>
  </si>
  <si>
    <t>511725459</t>
  </si>
  <si>
    <t>רב בריח- (08)רב-בריח</t>
  </si>
  <si>
    <t>1179993</t>
  </si>
  <si>
    <t>514160530</t>
  </si>
  <si>
    <t>בית שמש- בית שמש</t>
  </si>
  <si>
    <t>1081561</t>
  </si>
  <si>
    <t>520043480</t>
  </si>
  <si>
    <t>חמת- חמת</t>
  </si>
  <si>
    <t>384016</t>
  </si>
  <si>
    <t>520038530</t>
  </si>
  <si>
    <t>קליל     5- קליל</t>
  </si>
  <si>
    <t>797035</t>
  </si>
  <si>
    <t>520032442</t>
  </si>
  <si>
    <t>אדגר- אדגר השקעות</t>
  </si>
  <si>
    <t>1820083</t>
  </si>
  <si>
    <t>ארגו פרופרטיז- ארגו פרופרטיז</t>
  </si>
  <si>
    <t>1175371</t>
  </si>
  <si>
    <t>70252750</t>
  </si>
  <si>
    <t>ארי נדלן- ארי נדלן</t>
  </si>
  <si>
    <t>366013</t>
  </si>
  <si>
    <t>בית בכפר- בית בכפר</t>
  </si>
  <si>
    <t>1183656</t>
  </si>
  <si>
    <t>511605719</t>
  </si>
  <si>
    <t>גב ים    1- גב ים</t>
  </si>
  <si>
    <t>759019</t>
  </si>
  <si>
    <t>לוינשטין נכסים- לוינשטין נכסים</t>
  </si>
  <si>
    <t>1119080</t>
  </si>
  <si>
    <t>511134298</t>
  </si>
  <si>
    <t>מגוריט- מגוריט</t>
  </si>
  <si>
    <t>1139195</t>
  </si>
  <si>
    <t>רני צים- רני צים</t>
  </si>
  <si>
    <t>1143619</t>
  </si>
  <si>
    <t>אבגול- אבגול</t>
  </si>
  <si>
    <t>1100957</t>
  </si>
  <si>
    <t>ניסן</t>
  </si>
  <si>
    <t>660019</t>
  </si>
  <si>
    <t>520040940</t>
  </si>
  <si>
    <t>ספאנטק- ספאנטק</t>
  </si>
  <si>
    <t>1090117</t>
  </si>
  <si>
    <t>512288713</t>
  </si>
  <si>
    <t>טופ גאם- טופ גאם</t>
  </si>
  <si>
    <t>1179142</t>
  </si>
  <si>
    <t>513561399</t>
  </si>
  <si>
    <t>פודטק</t>
  </si>
  <si>
    <t>ג'נסל- ג'נסל</t>
  </si>
  <si>
    <t>1169689</t>
  </si>
  <si>
    <t>514579887</t>
  </si>
  <si>
    <t>פינרג'י- פינרג'י</t>
  </si>
  <si>
    <t>1172360</t>
  </si>
  <si>
    <t>514354786</t>
  </si>
  <si>
    <t>איירטאצ- איירטאצ'</t>
  </si>
  <si>
    <t>1173376</t>
  </si>
  <si>
    <t>515509347</t>
  </si>
  <si>
    <t>הייקון מערכות- הייקון מערכות</t>
  </si>
  <si>
    <t>1169945</t>
  </si>
  <si>
    <t>514347160</t>
  </si>
  <si>
    <t>משביר לצרכן- 365 המשביר</t>
  </si>
  <si>
    <t>1104959</t>
  </si>
  <si>
    <t>513389270</t>
  </si>
  <si>
    <t>דלתא מותגים- דלתא מותגים</t>
  </si>
  <si>
    <t>1173699</t>
  </si>
  <si>
    <t>516250107</t>
  </si>
  <si>
    <t>ויקטורי- ויקטורי</t>
  </si>
  <si>
    <t>1123777</t>
  </si>
  <si>
    <t>514068980</t>
  </si>
  <si>
    <t>טיב טעם- טיב טעם</t>
  </si>
  <si>
    <t>103010</t>
  </si>
  <si>
    <t>520041187</t>
  </si>
  <si>
    <t>מולטי ריטייל- מולטי ריטייל</t>
  </si>
  <si>
    <t>1171669</t>
  </si>
  <si>
    <t>515546224</t>
  </si>
  <si>
    <t>מקס סטוק- מקס סטוק</t>
  </si>
  <si>
    <t>1168558</t>
  </si>
  <si>
    <t>513618967</t>
  </si>
  <si>
    <t>מחשוב ישיר- מיחשוב ישיר קב</t>
  </si>
  <si>
    <t>507012</t>
  </si>
  <si>
    <t>520040007</t>
  </si>
  <si>
    <t>אוברסיז קומרס בע"מ- אוברסיז</t>
  </si>
  <si>
    <t>1139617</t>
  </si>
  <si>
    <t>510490071</t>
  </si>
  <si>
    <t>אוריין- אוריין</t>
  </si>
  <si>
    <t>1103506</t>
  </si>
  <si>
    <t>אי.טי.ג'י.איי- אי.טי.ג'י.איי</t>
  </si>
  <si>
    <t>1176114</t>
  </si>
  <si>
    <t>513764399</t>
  </si>
  <si>
    <t>אלעל- אל על</t>
  </si>
  <si>
    <t>1087824</t>
  </si>
  <si>
    <t>520017146</t>
  </si>
  <si>
    <t>גלובל כנפיים- גלובל כנפיים</t>
  </si>
  <si>
    <t>1141316</t>
  </si>
  <si>
    <t>513342444</t>
  </si>
  <si>
    <t>הולמס פלייס- הולמס פלייס</t>
  </si>
  <si>
    <t>1142587</t>
  </si>
  <si>
    <t>512466723</t>
  </si>
  <si>
    <t>נובולוג- נובולוג</t>
  </si>
  <si>
    <t>1140151</t>
  </si>
  <si>
    <t>510475312</t>
  </si>
  <si>
    <t>שגריר- שגריר רכב</t>
  </si>
  <si>
    <t>1138379</t>
  </si>
  <si>
    <t>515158665</t>
  </si>
  <si>
    <t>אטראו שוקי הון- אטראו שוקי הון</t>
  </si>
  <si>
    <t>1096106</t>
  </si>
  <si>
    <t>513773564</t>
  </si>
  <si>
    <t>שירותי בנק אוטומטיים בע"מ (שבא)- שירותי בנק אוטו</t>
  </si>
  <si>
    <t>1158161</t>
  </si>
  <si>
    <t>510792773</t>
  </si>
  <si>
    <t>אייקון גרופ- אייקון גרופ</t>
  </si>
  <si>
    <t>1182484</t>
  </si>
  <si>
    <t>513955252</t>
  </si>
  <si>
    <t>גלאסבוקס- גלאסבוקס</t>
  </si>
  <si>
    <t>1176288</t>
  </si>
  <si>
    <t>514525260</t>
  </si>
  <si>
    <t>פוםוום- פוםוום</t>
  </si>
  <si>
    <t>1173434</t>
  </si>
  <si>
    <t>515236735</t>
  </si>
  <si>
    <t>סה"כ call 001 אופציות</t>
  </si>
  <si>
    <t>CESAR STONE SDO</t>
  </si>
  <si>
    <t>IL0011259137</t>
  </si>
  <si>
    <t>NASDAQ</t>
  </si>
  <si>
    <t>2264</t>
  </si>
  <si>
    <t>Capital Goods</t>
  </si>
  <si>
    <t>KORNIT DIGITAL-KRNT</t>
  </si>
  <si>
    <t>IL0011216723</t>
  </si>
  <si>
    <t>1564</t>
  </si>
  <si>
    <t>INMODE- INMODEMD</t>
  </si>
  <si>
    <t>IL0011595993</t>
  </si>
  <si>
    <t>5297</t>
  </si>
  <si>
    <t>S H L Telemedicine Ltd</t>
  </si>
  <si>
    <t>IL0010855885</t>
  </si>
  <si>
    <t>5261</t>
  </si>
  <si>
    <t>ZIM INTEGRATED- ZIM</t>
  </si>
  <si>
    <t>IL0065100930</t>
  </si>
  <si>
    <t>5295</t>
  </si>
  <si>
    <t>INDUSTRIAL</t>
  </si>
  <si>
    <t>ROGEN PHARMAL - URGN</t>
  </si>
  <si>
    <t>IL0011407140</t>
  </si>
  <si>
    <t>2313</t>
  </si>
  <si>
    <t>PALO ALTO NETWO</t>
  </si>
  <si>
    <t>US6974351057</t>
  </si>
  <si>
    <t>4723</t>
  </si>
  <si>
    <t>RDCM-RADCOM LTD</t>
  </si>
  <si>
    <t>IL0010826688</t>
  </si>
  <si>
    <t>2104</t>
  </si>
  <si>
    <t>REE AUTOMOTIVE- REE</t>
  </si>
  <si>
    <t>IL0011786154</t>
  </si>
  <si>
    <t>514557339</t>
  </si>
  <si>
    <t>WIX -  WIX.COM- WIX.COM</t>
  </si>
  <si>
    <t>IL0011301780</t>
  </si>
  <si>
    <t>2275</t>
  </si>
  <si>
    <t>NICE SYSTEMS LTD</t>
  </si>
  <si>
    <t>US6536561086</t>
  </si>
  <si>
    <t>ARBE ROBITICS- Arbe Robotics</t>
  </si>
  <si>
    <t>IL0011796625</t>
  </si>
  <si>
    <t>515333128</t>
  </si>
  <si>
    <t>ITURAN LOCATION-US</t>
  </si>
  <si>
    <t>IL0010818685</t>
  </si>
  <si>
    <t>5169</t>
  </si>
  <si>
    <t>RADWARE LTD</t>
  </si>
  <si>
    <t>IL0010834765</t>
  </si>
  <si>
    <t>2159</t>
  </si>
  <si>
    <t>SOLAREDGE</t>
  </si>
  <si>
    <t>US83417M1045</t>
  </si>
  <si>
    <t>4744</t>
  </si>
  <si>
    <t>GILAT SATELLITE</t>
  </si>
  <si>
    <t>IL0010825102</t>
  </si>
  <si>
    <t>520038936</t>
  </si>
  <si>
    <t>SILICOM</t>
  </si>
  <si>
    <t>IL0010826928</t>
  </si>
  <si>
    <t>520041120</t>
  </si>
  <si>
    <t>CAMTEK- קמטק</t>
  </si>
  <si>
    <t>IL0010952641</t>
  </si>
  <si>
    <t>ORMAT TECHNOLOGIES-ORA</t>
  </si>
  <si>
    <t>US6866881021</t>
  </si>
  <si>
    <t>BANK OF AMERICA - BAC- Bank of  America</t>
  </si>
  <si>
    <t>US0605051046</t>
  </si>
  <si>
    <t>JPM - JP  MORGAN</t>
  </si>
  <si>
    <t>US46625H1005</t>
  </si>
  <si>
    <t>V - VISA INC-CLASS- VISA</t>
  </si>
  <si>
    <t>US92826C8394</t>
  </si>
  <si>
    <t>BNP PARIBAS- BNP Paribas</t>
  </si>
  <si>
    <t>FR0000131104</t>
  </si>
  <si>
    <t>5361</t>
  </si>
  <si>
    <t>CREDIT AGRICOLE- CREDIT AGRICOLE</t>
  </si>
  <si>
    <t>FR0000045072</t>
  </si>
  <si>
    <t>5362</t>
  </si>
  <si>
    <t>NEOEN FP</t>
  </si>
  <si>
    <t>FR0011675362</t>
  </si>
  <si>
    <t>5175</t>
  </si>
  <si>
    <t>OCCIDENTAL PETRO OXY- OXY</t>
  </si>
  <si>
    <t>US6745991058</t>
  </si>
  <si>
    <t>5364</t>
  </si>
  <si>
    <t>RWE GR</t>
  </si>
  <si>
    <t>DE0007037129</t>
  </si>
  <si>
    <t>5242</t>
  </si>
  <si>
    <t>RWE GY</t>
  </si>
  <si>
    <t>Shell PLC ADR- Shell</t>
  </si>
  <si>
    <t>US7802593050</t>
  </si>
  <si>
    <t>5367</t>
  </si>
  <si>
    <t>ARKO CORP- ארקו קורפ</t>
  </si>
  <si>
    <t>US0412421085</t>
  </si>
  <si>
    <t>3535148</t>
  </si>
  <si>
    <t>MOWI ASA-MOWI NO</t>
  </si>
  <si>
    <t>NO0003054108</t>
  </si>
  <si>
    <t>5119</t>
  </si>
  <si>
    <t>Food &amp; Staples Retailing</t>
  </si>
  <si>
    <t>ALTRIA GROUP- Altria Group</t>
  </si>
  <si>
    <t>US02209S1033</t>
  </si>
  <si>
    <t>5339</t>
  </si>
  <si>
    <t>Mondelez International- Mondelez International</t>
  </si>
  <si>
    <t>US6092071058</t>
  </si>
  <si>
    <t>5075</t>
  </si>
  <si>
    <t>NESTLE SA</t>
  </si>
  <si>
    <t>CH0038863350</t>
  </si>
  <si>
    <t>3125</t>
  </si>
  <si>
    <t>DEERE &amp; CO- Deere &amp; Co</t>
  </si>
  <si>
    <t>US2441991054</t>
  </si>
  <si>
    <t>5349</t>
  </si>
  <si>
    <t>JACOB SOLUTIONS- JACOBS SOLUTIONS</t>
  </si>
  <si>
    <t>US46982L1089</t>
  </si>
  <si>
    <t>5377</t>
  </si>
  <si>
    <t>KOMATSU- KOMATSU</t>
  </si>
  <si>
    <t>JP3304200003</t>
  </si>
  <si>
    <t>5395</t>
  </si>
  <si>
    <t>KUBOTA CORP- KUBOTA</t>
  </si>
  <si>
    <t>JP3266400005</t>
  </si>
  <si>
    <t>5393</t>
  </si>
  <si>
    <t>AP MOLLER-MAERSK- MAERSK</t>
  </si>
  <si>
    <t>DK0010244508</t>
  </si>
  <si>
    <t>INTL FLAVORS &amp; FRAGRANCES</t>
  </si>
  <si>
    <t>US4595061015</t>
  </si>
  <si>
    <t>5262</t>
  </si>
  <si>
    <t>NUTRIEN - NTR</t>
  </si>
  <si>
    <t>CA67077M1086</t>
  </si>
  <si>
    <t>5045</t>
  </si>
  <si>
    <t>GOOG GOOGLE C Class- GOOGLE</t>
  </si>
  <si>
    <t>US02079K1079</t>
  </si>
  <si>
    <t>960</t>
  </si>
  <si>
    <t>FB - FACEBOOK</t>
  </si>
  <si>
    <t>US30303M1027</t>
  </si>
  <si>
    <t>AMERICAN EXPRESS- American Express</t>
  </si>
  <si>
    <t>US0258161092</t>
  </si>
  <si>
    <t>5401</t>
  </si>
  <si>
    <t>CBOE GLOBAL- CBOE GLOBAL MARKETS</t>
  </si>
  <si>
    <t>US12503M1080</t>
  </si>
  <si>
    <t>5399</t>
  </si>
  <si>
    <t>ASTRAZENECA PLC</t>
  </si>
  <si>
    <t>US0463531089</t>
  </si>
  <si>
    <t>5238</t>
  </si>
  <si>
    <t>ELOXX PHARMACEUTICALS-ELO</t>
  </si>
  <si>
    <t>US29014R2022</t>
  </si>
  <si>
    <t>4962</t>
  </si>
  <si>
    <t>PFIZER INC-PFE- PFIZER</t>
  </si>
  <si>
    <t>US7170811035</t>
  </si>
  <si>
    <t>SNY - SANOFI AVENTIS- SANOFI AVENTIS</t>
  </si>
  <si>
    <t>US80105N1054</t>
  </si>
  <si>
    <t>5311</t>
  </si>
  <si>
    <t>Takeda Pharmaceutical- Takeda Pharmaceutical</t>
  </si>
  <si>
    <t>JP3463000004</t>
  </si>
  <si>
    <t>JPX</t>
  </si>
  <si>
    <t>5326</t>
  </si>
  <si>
    <t>VIATRIS INC</t>
  </si>
  <si>
    <t>US92556V1061</t>
  </si>
  <si>
    <t>PERRIGO CO PLC-PRGO</t>
  </si>
  <si>
    <t>IE00BGH1M568</t>
  </si>
  <si>
    <t>529592</t>
  </si>
  <si>
    <t>ADO PROPERTIES</t>
  </si>
  <si>
    <t>LU1250154413</t>
  </si>
  <si>
    <t>5160</t>
  </si>
  <si>
    <t>AROUNDTOWN PROP-ALATP- AROUNDTOWN</t>
  </si>
  <si>
    <t>LU1673108939</t>
  </si>
  <si>
    <t>IBI LION SOCIMI (74242)- LION SANTANDER</t>
  </si>
  <si>
    <t>ES0105633004</t>
  </si>
  <si>
    <t>5350</t>
  </si>
  <si>
    <t>RTS IBI LION זכויות בגין נייר 32024606- LION SANTANDER</t>
  </si>
  <si>
    <t>ES0605633934</t>
  </si>
  <si>
    <t>PARK PLAZA  HOTEL</t>
  </si>
  <si>
    <t>GG00B1Z5FH87</t>
  </si>
  <si>
    <t>LSE</t>
  </si>
  <si>
    <t>5123</t>
  </si>
  <si>
    <t>ADVANCED MICRO DEVICES- AMD</t>
  </si>
  <si>
    <t>US0079031078</t>
  </si>
  <si>
    <t>5316</t>
  </si>
  <si>
    <t>SOITEC FP</t>
  </si>
  <si>
    <t>FR0013227113</t>
  </si>
  <si>
    <t>5250</t>
  </si>
  <si>
    <t>TSM - TAIWAN SEMICONDUCTOR- TSMC-TAIWAN SEMICONDUCTOR</t>
  </si>
  <si>
    <t>us8740391003</t>
  </si>
  <si>
    <t>ALIBABA GROUP H</t>
  </si>
  <si>
    <t>US01609W1027</t>
  </si>
  <si>
    <t>4806</t>
  </si>
  <si>
    <t>AMAZON-AMZN COM</t>
  </si>
  <si>
    <t>US0231351067</t>
  </si>
  <si>
    <t>BOOKING HOLDINGS-BKNG</t>
  </si>
  <si>
    <t>US09857L1089</t>
  </si>
  <si>
    <t>MSFT -  MICROSOFT- MICROSOFT</t>
  </si>
  <si>
    <t>us5949181045</t>
  </si>
  <si>
    <t>5083</t>
  </si>
  <si>
    <t>AAPL - Apple</t>
  </si>
  <si>
    <t>US0378331005</t>
  </si>
  <si>
    <t>930</t>
  </si>
  <si>
    <t>ENEL SPA</t>
  </si>
  <si>
    <t>IT0003128367</t>
  </si>
  <si>
    <t>5039</t>
  </si>
  <si>
    <t>TOTALENERGIES SE- TOTALENERGIES</t>
  </si>
  <si>
    <t>FR0000120271</t>
  </si>
  <si>
    <t>5365</t>
  </si>
  <si>
    <t>BARCLAYS PLC-BARC</t>
  </si>
  <si>
    <t>GB0031348658</t>
  </si>
  <si>
    <t>520029281</t>
  </si>
  <si>
    <t>BROADCOM LTD</t>
  </si>
  <si>
    <t>US11135F1012</t>
  </si>
  <si>
    <t>סה"כ שמחקות מדדי מניות בישראל</t>
  </si>
  <si>
    <t>הראל סל (A4) ת"א 125- הראל קרנות מדד</t>
  </si>
  <si>
    <t>1148899</t>
  </si>
  <si>
    <t>511776783</t>
  </si>
  <si>
    <t>מניות</t>
  </si>
  <si>
    <t>הראל סל (A4) ת"א 35- הראל קרנות מדד</t>
  </si>
  <si>
    <t>1148907</t>
  </si>
  <si>
    <t>MTF סל (4A) כשרה ת"א-125- מגדל קרנות נאמנ</t>
  </si>
  <si>
    <t>1159714</t>
  </si>
  <si>
    <t>511303661</t>
  </si>
  <si>
    <t>MTF סל (4A) ת"א 125- מגדל קרנות נאמנ</t>
  </si>
  <si>
    <t>1150283</t>
  </si>
  <si>
    <t>MTF סל (4A) ת"א 35- מגדל קרנות נאמנ</t>
  </si>
  <si>
    <t>1150184</t>
  </si>
  <si>
    <t>MTF סל (4A) ת"א 90- מגדל קרנות נאמנ</t>
  </si>
  <si>
    <t>1150259</t>
  </si>
  <si>
    <t>מור סל (4A) ת"א 35- מור קרנות נאמנ</t>
  </si>
  <si>
    <t>1194380</t>
  </si>
  <si>
    <t>514884485</t>
  </si>
  <si>
    <t>תכלית סל (4A) ת"א 125- מיטב קרנות נאמנ</t>
  </si>
  <si>
    <t>1143718</t>
  </si>
  <si>
    <t>513534974</t>
  </si>
  <si>
    <t>תכלית סל (4A) ת"א בנקים- מיטב קרנות נאמנ</t>
  </si>
  <si>
    <t>1143726</t>
  </si>
  <si>
    <t>תכלית סל (A4) ת"א 35- מיטב קרנות נאמנ</t>
  </si>
  <si>
    <t>1143700</t>
  </si>
  <si>
    <t>תכלית סל (A4) ת"א 90- מיטב קרנות נאמנ</t>
  </si>
  <si>
    <t>1143783</t>
  </si>
  <si>
    <t>פסגות ETF ת"א 125- פסגות קרנות נאמ</t>
  </si>
  <si>
    <t>1148808</t>
  </si>
  <si>
    <t>513765339</t>
  </si>
  <si>
    <t>קסם 4A) ETF) ת"א SME60- קסם קרנות נאמנו</t>
  </si>
  <si>
    <t>1146539</t>
  </si>
  <si>
    <t>510938608</t>
  </si>
  <si>
    <t>קסם ETF ת"א 125- קסם קרנות נאמנו</t>
  </si>
  <si>
    <t>1146356</t>
  </si>
  <si>
    <t>קסם ETF ת"א 35 (A4)- קסם קרנות נאמנו</t>
  </si>
  <si>
    <t>1146570</t>
  </si>
  <si>
    <t>קסם ETF ת"א 90- קסם קרנות נאמנו</t>
  </si>
  <si>
    <t>1146331</t>
  </si>
  <si>
    <t>סה"כ שמחקות מדדי מניות בחו"ל</t>
  </si>
  <si>
    <t>INVESCO S&amp;P 500 UCITS ETF- אינבסקו אינבס</t>
  </si>
  <si>
    <t>IE00B3YCGJ38</t>
  </si>
  <si>
    <t>2355</t>
  </si>
  <si>
    <t>הראל DAX 30 מנוטרל- הראל קרנות מדד</t>
  </si>
  <si>
    <t>1149160</t>
  </si>
  <si>
    <t>הראל NASDAQ100</t>
  </si>
  <si>
    <t>1149038</t>
  </si>
  <si>
    <t>הראל S&amp;P500</t>
  </si>
  <si>
    <t>1149020</t>
  </si>
  <si>
    <t>הראל S&amp;P500 מנוטרל- הראל קרנות מדד</t>
  </si>
  <si>
    <t>1149137</t>
  </si>
  <si>
    <t>הראל דאו-ג'ונס 30</t>
  </si>
  <si>
    <t>1149228</t>
  </si>
  <si>
    <t>הראל סל (4A) EW S&amp;P 500 מנוטרלות מט"ח- הראל קרנות מדד</t>
  </si>
  <si>
    <t>1149970</t>
  </si>
  <si>
    <t>הראל סל (DAX30 (4D- הראל קרנות מדד</t>
  </si>
  <si>
    <t>1149053</t>
  </si>
  <si>
    <t>הראל סל NASDAQ 100 מנוטרלת מט"ח- הראל קרנות מדד</t>
  </si>
  <si>
    <t>1149103</t>
  </si>
  <si>
    <t>הראל סל STOXX Europe 60- הראל קרנות מדד</t>
  </si>
  <si>
    <t>1149871</t>
  </si>
  <si>
    <t>MTF סל (SP500 (4A מנוטרלת מט"ח- מגדל קרנות נאמנ</t>
  </si>
  <si>
    <t>1150572</t>
  </si>
  <si>
    <t>MTF סל (STOXX Europe 600 (4A שקלי- מגדל קרנות נאמנ</t>
  </si>
  <si>
    <t>1150614</t>
  </si>
  <si>
    <t>MTF סל (STOXX Europe 600 (4D- מגדל קרנות נאמנ</t>
  </si>
  <si>
    <t>1150226</t>
  </si>
  <si>
    <t>MTF סל Nasdaq 100 (4A) מנוטרלת מט"ח- מגדל קרנות נאמנ</t>
  </si>
  <si>
    <t>1181445</t>
  </si>
  <si>
    <t>MTF סל NIKKEI 225 מנוטרלת מט"ח- מגדל קרנות נאמנ</t>
  </si>
  <si>
    <t>1150531</t>
  </si>
  <si>
    <t>RUSSEL 2000 (4D) MTF מגדל- מגדל קרנות נאמנ</t>
  </si>
  <si>
    <t>1150242</t>
  </si>
  <si>
    <t>מגדל MTF DAX30 מנוטרל- מגדל קרנות נאמנ</t>
  </si>
  <si>
    <t>1150416</t>
  </si>
  <si>
    <t>מגדל S&amp;P (4D) MTF- מגדל קרנות נאמנ</t>
  </si>
  <si>
    <t>1150333</t>
  </si>
  <si>
    <t>מור סל (4D) NASDAQ 100- מור קרנות נאמנ</t>
  </si>
  <si>
    <t>1165836</t>
  </si>
  <si>
    <t>מור סל (4D) S&amp;P500- מור קרנות נאמנ</t>
  </si>
  <si>
    <t>1165810</t>
  </si>
  <si>
    <t>מור סל NASDAQ 100 מנוטרלת מט"ח- מור קרנות נאמנ</t>
  </si>
  <si>
    <t>1165844</t>
  </si>
  <si>
    <t>מור סל S&amp;P 500 מנוטרלת מט"ח- מור קרנות נאמנ</t>
  </si>
  <si>
    <t>1165828</t>
  </si>
  <si>
    <t>תכלית 100 NASDAQ NDX</t>
  </si>
  <si>
    <t>1144401</t>
  </si>
  <si>
    <t>תכלית DAX30 מנוטרל- מיטב קרנות נאמנ</t>
  </si>
  <si>
    <t>1143825</t>
  </si>
  <si>
    <t>תכלית RUSSL 2000- מיטב קרנות נאמנ</t>
  </si>
  <si>
    <t>1144484</t>
  </si>
  <si>
    <t>תכלית S&amp;P500</t>
  </si>
  <si>
    <t>1144385</t>
  </si>
  <si>
    <t>תכלית STOXX600 מנוטרל- מיטב קרנות נאמנ</t>
  </si>
  <si>
    <t>1143833</t>
  </si>
  <si>
    <t>תכלית סל (4A)י NASDAQ 100 מנוטרלת מט"ח- מיטב קרנות נאמנ</t>
  </si>
  <si>
    <t>1143734</t>
  </si>
  <si>
    <t>תכלית סל (4A)י NIKKEI 225 מנוטרלת מט"ח- מיטב קרנות נאמנ</t>
  </si>
  <si>
    <t>1144468</t>
  </si>
  <si>
    <t>תכלית סל 600 4STOXX- מיטב קרנות נאמנ</t>
  </si>
  <si>
    <t>1144724</t>
  </si>
  <si>
    <t>תכלית סל S&amp;P 500 מנוטרלת מט"ח- מיטב קרנות נאמנ</t>
  </si>
  <si>
    <t>1143817</t>
  </si>
  <si>
    <t>פסגות DAX 30 מנוטרל- פסגות קרנות נאמ</t>
  </si>
  <si>
    <t>1149830</t>
  </si>
  <si>
    <t>פסגות S&amp;P500</t>
  </si>
  <si>
    <t>1148162</t>
  </si>
  <si>
    <t>FTSE CHINA 50 (D4) ETF קסם- קסם קרנות נאמנו</t>
  </si>
  <si>
    <t>1146521</t>
  </si>
  <si>
    <t>Indxx China Internet (4D) ETF קסם- קסם קרנות נאמנו</t>
  </si>
  <si>
    <t>1170844</t>
  </si>
  <si>
    <t>MSCI AC Far East EX Japan (4D) ETF- קסם קרנות נאמנו</t>
  </si>
  <si>
    <t>1145838</t>
  </si>
  <si>
    <t>קסם (A4) ETF400 MidCap S&amp;P שקלית- קסם קרנות נאמנו</t>
  </si>
  <si>
    <t>1193747</t>
  </si>
  <si>
    <t>קסם DAX 30 ETF- קסם קרנות נאמנו</t>
  </si>
  <si>
    <t>1146513</t>
  </si>
  <si>
    <t>קסם NDX100(4A)ETF מנוטרלת מט"ח- קסם קרנות נאמנו</t>
  </si>
  <si>
    <t>1146612</t>
  </si>
  <si>
    <t>קסם Russell 2000 (4A) ETF מנוטרלת מט"ח- קסם קרנות נאמנו</t>
  </si>
  <si>
    <t>1146729</t>
  </si>
  <si>
    <t>קסם S&amp;P 500 (4A) ETF מנוטרלת- קסם קרנות נאמנו</t>
  </si>
  <si>
    <t>1146604</t>
  </si>
  <si>
    <t>קסם S&amp;P500</t>
  </si>
  <si>
    <t>1146471</t>
  </si>
  <si>
    <t>קסם STOX600 מנוטרל- קסם קרנות נאמנו</t>
  </si>
  <si>
    <t>1146182</t>
  </si>
  <si>
    <t>קסם STOXX Europe 600 (4D) ETF- קסם קרנות נאמנו</t>
  </si>
  <si>
    <t>1146208</t>
  </si>
  <si>
    <t>סה"כ שמחקות מדדים אחרים בישראל</t>
  </si>
  <si>
    <t>הראל סל (00) תל בונד 20- הראל קרנות מדד</t>
  </si>
  <si>
    <t>1150440</t>
  </si>
  <si>
    <t>אג"ח</t>
  </si>
  <si>
    <t>הראל סל (00) תל בונד צמודות בנקים- הראל קרנות מדד</t>
  </si>
  <si>
    <t>1190776</t>
  </si>
  <si>
    <t>הראל סל (00) תל בונד שקלי 50- הראל קרנות מדד</t>
  </si>
  <si>
    <t>1150713</t>
  </si>
  <si>
    <t>הראל סל (00) תל בונד שקלי- הראל קרנות מדד</t>
  </si>
  <si>
    <t>1150523</t>
  </si>
  <si>
    <t>הראל סל תל בונד 60- הראל קרנות מדד</t>
  </si>
  <si>
    <t>1150473</t>
  </si>
  <si>
    <t>MTF סל (00) תל בונד שקלי- מגדל קרנות נאמנ</t>
  </si>
  <si>
    <t>1150002</t>
  </si>
  <si>
    <t>MTF סל (00) תל בונד-צמודות 1-3- מגדל קרנות נאמנ</t>
  </si>
  <si>
    <t>1193127</t>
  </si>
  <si>
    <t>MTF סל תל בונד 60- מגדל קרנות נאמנ</t>
  </si>
  <si>
    <t>1149996</t>
  </si>
  <si>
    <t>סל (00) צמודות מדד ממשלתיות 2-5 MTF- מגדל קרנות נאמנ</t>
  </si>
  <si>
    <t>1150010</t>
  </si>
  <si>
    <t>סל (00) תל בונד 20 MTF- מגדל קרנות נאמנ</t>
  </si>
  <si>
    <t>1149988</t>
  </si>
  <si>
    <t>מור סל (00) תל בונד 60- מור קרנות נאמנ</t>
  </si>
  <si>
    <t>1195304</t>
  </si>
  <si>
    <t>תכלית סל (00) מק"מ- מיטב קרנות נאמנ</t>
  </si>
  <si>
    <t>1144633</t>
  </si>
  <si>
    <t>תכלית סל (00) צמודות מדד ממש 2-5- מיטב קרנות נאמנ</t>
  </si>
  <si>
    <t>1145085</t>
  </si>
  <si>
    <t>תכלית סל (00) תל בונד 20- מיטב קרנות נאמנ</t>
  </si>
  <si>
    <t>1143791</t>
  </si>
  <si>
    <t>תכלית סל (00) תל בונד 40- מיטב קרנות נאמנ</t>
  </si>
  <si>
    <t>1145093</t>
  </si>
  <si>
    <t>תכלית סל (00) תל בונד 60- מיטב קרנות נאמנ</t>
  </si>
  <si>
    <t>1145101</t>
  </si>
  <si>
    <t>תכלית סל (00) תל בונד שקלי 50- מיטב קרנות נאמנ</t>
  </si>
  <si>
    <t>1169333</t>
  </si>
  <si>
    <t>תכלית תל בונד מאגר- מיטב קרנות נאמנ</t>
  </si>
  <si>
    <t>1144013</t>
  </si>
  <si>
    <t>תכלית תל בונד שקלי סד.2- מיטב קרנות נאמנ</t>
  </si>
  <si>
    <t>1145184</t>
  </si>
  <si>
    <t>פסגות EFT' (00) תל בונד 40- פסגות קרנות נאמ</t>
  </si>
  <si>
    <t>1147974</t>
  </si>
  <si>
    <t>פסגות סל תל בונד 60 סדרה 3- פסגות קרנות נאמ</t>
  </si>
  <si>
    <t>1148006</t>
  </si>
  <si>
    <t>קסם ETF (00) צ.מדד ממשל 2-5- קסם קרנות נאמנו</t>
  </si>
  <si>
    <t>1146158</t>
  </si>
  <si>
    <t>קסם ETF תל בונד שקלי 50- קסם קרנות נאמנו</t>
  </si>
  <si>
    <t>1150762</t>
  </si>
  <si>
    <t>קסם ETFי (00) - מק"מ- קסם קרנות נאמנו</t>
  </si>
  <si>
    <t>1146273</t>
  </si>
  <si>
    <t>קסם בונד צמוד בנקים- קסם קרנות נאמנו</t>
  </si>
  <si>
    <t>1146281</t>
  </si>
  <si>
    <t>קסם תל בונד 20- קסם קרנות נאמנו</t>
  </si>
  <si>
    <t>1145960</t>
  </si>
  <si>
    <t>קסם תל בונד 60- קסם קרנות נאמנו</t>
  </si>
  <si>
    <t>1146232</t>
  </si>
  <si>
    <t>קסם תל בונד מאגר- קסם קרנות נאמנו</t>
  </si>
  <si>
    <t>1147081</t>
  </si>
  <si>
    <t>קסם תל בונד שקלי- קסם קרנות נאמנו</t>
  </si>
  <si>
    <t>1146414</t>
  </si>
  <si>
    <t>קסם.בונד ש AA-AAA- קסם קרנות נאמנו</t>
  </si>
  <si>
    <t>1193663</t>
  </si>
  <si>
    <t>קסם.תלבונד ש A- קסם קרנות נאמנו</t>
  </si>
  <si>
    <t>1193655</t>
  </si>
  <si>
    <t>סה"כ שמחקות מדדים אחרים בחו"ל</t>
  </si>
  <si>
    <t>סה"כ short</t>
  </si>
  <si>
    <t>סה"כ שמחקות מדדי מניות</t>
  </si>
  <si>
    <t>AAXJ-ISHARES  ASIA- BlackRock</t>
  </si>
  <si>
    <t>US4642881829</t>
  </si>
  <si>
    <t>2235</t>
  </si>
  <si>
    <t>BRAZIL EWZ</t>
  </si>
  <si>
    <t>US4642864007</t>
  </si>
  <si>
    <t>XBI-SPDR  BIOTEC</t>
  </si>
  <si>
    <t>US78464A8707</t>
  </si>
  <si>
    <t>970</t>
  </si>
  <si>
    <t>AMUNDI S&amp;P500 USITS- AMUNDI</t>
  </si>
  <si>
    <t>LU1681049018</t>
  </si>
  <si>
    <t>5100</t>
  </si>
  <si>
    <t>ARK INNOVATION ETF- ARK INVESTMENT MANAGEMENT</t>
  </si>
  <si>
    <t>US00214Q1040</t>
  </si>
  <si>
    <t>5346</t>
  </si>
  <si>
    <t>SOXX - SEMICONDUCTOR- BlackRock</t>
  </si>
  <si>
    <t>US4642875235</t>
  </si>
  <si>
    <t>BNP P S&amp;P500 USITS- BNP Paribas</t>
  </si>
  <si>
    <t>FR0011550177</t>
  </si>
  <si>
    <t>First Trust NASDAQ-100-Technology- First Trust</t>
  </si>
  <si>
    <t>US3373451026</t>
  </si>
  <si>
    <t>3165</t>
  </si>
  <si>
    <t>GLOBAL X COPPER- GLOBAL X</t>
  </si>
  <si>
    <t>US37954Y8306</t>
  </si>
  <si>
    <t>5099</t>
  </si>
  <si>
    <t>RSP-S&amp;P 500 EQUAL WEI- Guggenheim Funds</t>
  </si>
  <si>
    <t>US46137V3574</t>
  </si>
  <si>
    <t>4205</t>
  </si>
  <si>
    <t>QQQQ - Nasdaq 100- Invesco Capital Management LLC</t>
  </si>
  <si>
    <t>US46090E1038</t>
  </si>
  <si>
    <t>1290</t>
  </si>
  <si>
    <t>DAXEX  GY - DAX- ISHARES</t>
  </si>
  <si>
    <t>DE0005933931</t>
  </si>
  <si>
    <t>4601</t>
  </si>
  <si>
    <t>FXI - CHINA 50- ISHARES</t>
  </si>
  <si>
    <t>US4642871846</t>
  </si>
  <si>
    <t>ISHARES CORE MSCI EM</t>
  </si>
  <si>
    <t>IE00BKM4GZ66</t>
  </si>
  <si>
    <t>iShares Core S&amp;P 500- ISHARES</t>
  </si>
  <si>
    <t>IE00B5BMR087</t>
  </si>
  <si>
    <t>ISHARES MSCI EMR- ISHARES</t>
  </si>
  <si>
    <t>US46434G7640</t>
  </si>
  <si>
    <t>ISHARES MSCI WORLD- ISHARES</t>
  </si>
  <si>
    <t>IE00B0M62Q58</t>
  </si>
  <si>
    <t>ISE</t>
  </si>
  <si>
    <t>ISHARES NASDAQ 100- ISHARES</t>
  </si>
  <si>
    <t>IE00B53SZB19</t>
  </si>
  <si>
    <t>ISHARES S&amp;P 500- ISHARES</t>
  </si>
  <si>
    <t>US4642872000</t>
  </si>
  <si>
    <t>IWM - RUSSELL 2000- ISHARES</t>
  </si>
  <si>
    <t>US4642876555</t>
  </si>
  <si>
    <t>MCHI CHINA INDEX- ISHARES</t>
  </si>
  <si>
    <t>US46429B6719</t>
  </si>
  <si>
    <t>LYXOR ETF S&amp;P 500- LYXOR</t>
  </si>
  <si>
    <t>LU1135865084</t>
  </si>
  <si>
    <t>4617</t>
  </si>
  <si>
    <t>MEUD FP</t>
  </si>
  <si>
    <t>LU0908500753</t>
  </si>
  <si>
    <t>SPXS LN -  S&amp;P 500- SOURCE</t>
  </si>
  <si>
    <t>4585</t>
  </si>
  <si>
    <t>HEALTH CARE XLV- STATE STREET-SPDRS</t>
  </si>
  <si>
    <t>us81369y2090</t>
  </si>
  <si>
    <t>4640</t>
  </si>
  <si>
    <t>SPY - S&amp;P 500</t>
  </si>
  <si>
    <t>US78462F1030</t>
  </si>
  <si>
    <t>XLE - Energy Select- STATE STREET-SPDRS</t>
  </si>
  <si>
    <t>us81369y5069</t>
  </si>
  <si>
    <t>XLF - Financial Select- STATE STREET-SPDRS</t>
  </si>
  <si>
    <t>US81369Y6059</t>
  </si>
  <si>
    <t>XLP - CONSUMER STAPLES</t>
  </si>
  <si>
    <t>US81369Y3080</t>
  </si>
  <si>
    <t>VOO US_VANGUARD S&amp;P 500</t>
  </si>
  <si>
    <t>US9229083632</t>
  </si>
  <si>
    <t>4922</t>
  </si>
  <si>
    <t>XTRACKERS HARVEST CSI 300 CHINA- XTRACKERS</t>
  </si>
  <si>
    <t>US2330518794</t>
  </si>
  <si>
    <t>5246</t>
  </si>
  <si>
    <t>Xtrackers S&amp;P 500 Equal Weight UCITS ETF- XTRACKERS</t>
  </si>
  <si>
    <t>IE00BLNMYC90</t>
  </si>
  <si>
    <t>סה"כ שמחקות מדדים אחרים</t>
  </si>
  <si>
    <t>ISHARES IBOXX H</t>
  </si>
  <si>
    <t>US4642885135</t>
  </si>
  <si>
    <t>iShares 7-10 Year Treasury Bond ETF- ISHARES</t>
  </si>
  <si>
    <t>US4642874402</t>
  </si>
  <si>
    <t>ISHARES LQD US IBOXX</t>
  </si>
  <si>
    <t>US4642872422</t>
  </si>
  <si>
    <t>iShares SDIG USD Short Duration ETF- ISHARES</t>
  </si>
  <si>
    <t>IE00BCRY5Y77</t>
  </si>
  <si>
    <t>VCSH-VANGUARD S/T corp bond ETF- VANGURUARD</t>
  </si>
  <si>
    <t>US92206C4096</t>
  </si>
  <si>
    <t>סה"כ אג"ח ממשלתי</t>
  </si>
  <si>
    <t>סה"כ אגח קונצרני</t>
  </si>
  <si>
    <t>איביאי טכנולוגיה עלית- איביאי טכ עילית</t>
  </si>
  <si>
    <t>1142538</t>
  </si>
  <si>
    <t>510791031</t>
  </si>
  <si>
    <t>PTFי  Shiller Barclays CAP (4A) מנוטרלת מט"ח- פסגות קרנות נאמנות</t>
  </si>
  <si>
    <t>5134689</t>
  </si>
  <si>
    <t>קסם KTF (A4) 500 S&amp;P מנוטרלת מט"ח- קסם קרנות נאמנו</t>
  </si>
  <si>
    <t>5122957</t>
  </si>
  <si>
    <t>SCHRODERS EMERGING MARKETS GOV BONDS- SCHRODERS INTERNATIONAL</t>
  </si>
  <si>
    <t>LU2405335378</t>
  </si>
  <si>
    <t>5105</t>
  </si>
  <si>
    <t>INVESCO EURO SENIOR LOANS- Invesco Management S.A</t>
  </si>
  <si>
    <t>LU0769027474</t>
  </si>
  <si>
    <t>5224</t>
  </si>
  <si>
    <t>Invesco US Senior Loan- Invesco Management S.A</t>
  </si>
  <si>
    <t>LU0564079282</t>
  </si>
  <si>
    <t>Nomura US High Yield Bond- Nomura Asset Management</t>
  </si>
  <si>
    <t>IE00B3RW8498</t>
  </si>
  <si>
    <t>5382</t>
  </si>
  <si>
    <t>Schroders Securitised Credit- SCHRODERS INTERNATIONAL</t>
  </si>
  <si>
    <t>LU1662754826</t>
  </si>
  <si>
    <t>ARCUS JAPAN JPY- FundRock</t>
  </si>
  <si>
    <t>LU0243544235</t>
  </si>
  <si>
    <t>5394</t>
  </si>
  <si>
    <t>ASHOKA INDIA OPPORTUNITIES</t>
  </si>
  <si>
    <t>IE00BH3N4915</t>
  </si>
  <si>
    <t>5223</t>
  </si>
  <si>
    <t>COMGEST GROWTH EUROPE- EUR- Comgest</t>
  </si>
  <si>
    <t>IE00B5WN3467</t>
  </si>
  <si>
    <t>4886</t>
  </si>
  <si>
    <t>COMGEST GROWTH JAPAN-YEN IA- Comgest</t>
  </si>
  <si>
    <t>IE00BQ1YBP44</t>
  </si>
  <si>
    <t>HBMN Healthcare Investment AG</t>
  </si>
  <si>
    <t>CH0012627250</t>
  </si>
  <si>
    <t>4863</t>
  </si>
  <si>
    <t>HEPTAGON-FUTURE Equity fund</t>
  </si>
  <si>
    <t>IE00BYWKMJ85</t>
  </si>
  <si>
    <t>5189</t>
  </si>
  <si>
    <t>INDIA  FRONTLINE- Aditya Birla Sun Life Asset Management</t>
  </si>
  <si>
    <t>IE00BJ8RGN06</t>
  </si>
  <si>
    <t>5355</t>
  </si>
  <si>
    <t>KBI Global Energy Transition Fund- AMUNDI</t>
  </si>
  <si>
    <t>IE00BNGJJ156</t>
  </si>
  <si>
    <t>KOTAK FUNDS-IND-KOTIMAU</t>
  </si>
  <si>
    <t>LU0675383409</t>
  </si>
  <si>
    <t>4735</t>
  </si>
  <si>
    <t>Kotak India Midcap- KOTAK</t>
  </si>
  <si>
    <t>LU2126068639</t>
  </si>
  <si>
    <t>LIONTRUST EUROP- Liontrust  Asset  Management</t>
  </si>
  <si>
    <t>GB00BKPQVT86</t>
  </si>
  <si>
    <t>5358</t>
  </si>
  <si>
    <t>TRICLAE LX Equity FUND</t>
  </si>
  <si>
    <t>LU1687402393</t>
  </si>
  <si>
    <t>5187</t>
  </si>
  <si>
    <t>UTI INDIAN DYN Equity fund</t>
  </si>
  <si>
    <t>IE00BYPC7R45</t>
  </si>
  <si>
    <t>5199</t>
  </si>
  <si>
    <t>VisionFund Japan Equity- Edmond de Rothschild  Asset  Management</t>
  </si>
  <si>
    <t>LU2407273668</t>
  </si>
  <si>
    <t>5397</t>
  </si>
  <si>
    <t>סה"כ כתבי אופציות בישראל</t>
  </si>
  <si>
    <t>סקודיקס אופצייה 1 30/01/25- סקודיקס</t>
  </si>
  <si>
    <t>1178508</t>
  </si>
  <si>
    <t>אלומיי  אפ 1</t>
  </si>
  <si>
    <t>1169325</t>
  </si>
  <si>
    <t>אלומה אופציה 01/11/26- אלומה</t>
  </si>
  <si>
    <t>1190925</t>
  </si>
  <si>
    <t>בית בכפר אופציה 1 30/01/25- בית בכפר</t>
  </si>
  <si>
    <t>1183664</t>
  </si>
  <si>
    <t>מניבים ריט אפ 4 07/12/25- מניבים ריט</t>
  </si>
  <si>
    <t>1199322</t>
  </si>
  <si>
    <t>פליינג ספרק אופציה 1 04/03/2024- פליינג ספארק</t>
  </si>
  <si>
    <t>1173590</t>
  </si>
  <si>
    <t>צ'קראטק אפ 3 20.03.25- זוז פאוור</t>
  </si>
  <si>
    <t>1185321</t>
  </si>
  <si>
    <t>גרופ 107 אופציה 1 01/09/24- 107 גרופ</t>
  </si>
  <si>
    <t>1180199</t>
  </si>
  <si>
    <t>איידנטי  אופציה 2 14/06/24- 'איידנטי הלת</t>
  </si>
  <si>
    <t>1177476</t>
  </si>
  <si>
    <t>טראקנט אופציה 1 02/03/25- טראקנט</t>
  </si>
  <si>
    <t>1174101</t>
  </si>
  <si>
    <t>סיפיה אופציה 1 18/11/24- סיפיה וויז'ן</t>
  </si>
  <si>
    <t>1182005</t>
  </si>
  <si>
    <t>פיימנט אופציה 1 15/10/24- פיימנט</t>
  </si>
  <si>
    <t>1180884</t>
  </si>
  <si>
    <t>קונטיניואל אפ 1 12/12/24- קונטיניואל</t>
  </si>
  <si>
    <t>1182278</t>
  </si>
  <si>
    <t>שמיים  אפ_1 01/06/2025- שמיים אימפרוב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</si>
  <si>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</si>
  <si>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</si>
  <si>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</si>
  <si>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</si>
  <si>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</si>
  <si>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ESH4 PUT 4000 15/03/24</t>
  </si>
  <si>
    <t>BBG0146KW833</t>
  </si>
  <si>
    <t>סה"כ מטבע</t>
  </si>
  <si>
    <t>סה"כ סחורות</t>
  </si>
  <si>
    <t>COFFEE -KCH4 -18/03/24</t>
  </si>
  <si>
    <t>BBG00ZVXCT53</t>
  </si>
  <si>
    <t>COFFEE -KCK4 -20/05/24</t>
  </si>
  <si>
    <t>BBG0118L9G24</t>
  </si>
  <si>
    <t>COFFEE -KCU4 -18/09/24</t>
  </si>
  <si>
    <t>BBG012S3GDS1</t>
  </si>
  <si>
    <t>COFFEE -KCZ4 -18/12/24</t>
  </si>
  <si>
    <t>BBG014BWC520</t>
  </si>
  <si>
    <t>CORN - C H4 - 18/03/2024</t>
  </si>
  <si>
    <t>BBG013Y41Y19</t>
  </si>
  <si>
    <t>CORN - C K4 - 16/05/2024</t>
  </si>
  <si>
    <t>BBG013Y41Z07</t>
  </si>
  <si>
    <t>CORN - C N4 - 16/07/2024</t>
  </si>
  <si>
    <t>BBG00YFT2075</t>
  </si>
  <si>
    <t>CORN - C U4 - 17/09/2024</t>
  </si>
  <si>
    <t>BBG013Y41ZP0</t>
  </si>
  <si>
    <t>CORN- C Z4-13/12/24</t>
  </si>
  <si>
    <t>BBG00YFT20X6</t>
  </si>
  <si>
    <t>DAX - DFWH4 -15/03/24</t>
  </si>
  <si>
    <t>DE000C6LWM58</t>
  </si>
  <si>
    <t>DAX - GXH4 - 15/03/24</t>
  </si>
  <si>
    <t>DE000C6LWLU9</t>
  </si>
  <si>
    <t>DJIA  MINI-DMH4-15/03/24</t>
  </si>
  <si>
    <t>BBG01FTN85W8</t>
  </si>
  <si>
    <t>E- Mini RUSS 2000 - RTYH4 - 15/03/2024</t>
  </si>
  <si>
    <t>BBG01BY936K8</t>
  </si>
  <si>
    <t>EURO STOXX 50 - VGH4 - 15/03/24</t>
  </si>
  <si>
    <t>DE000C6SLNY5</t>
  </si>
  <si>
    <t>FTSE 100 - Z H4 - 15/03/2024</t>
  </si>
  <si>
    <t>GB00KHK64W72</t>
  </si>
  <si>
    <t>FUT VAL AUD HSBC-רוו"ה מחוזים</t>
  </si>
  <si>
    <t>333773</t>
  </si>
  <si>
    <t>FUT VAL EUR HSBC - רוו"ה מחוזים</t>
  </si>
  <si>
    <t>333740</t>
  </si>
  <si>
    <t>FUT VAL GBP HSB - רוו"ה מחוזים</t>
  </si>
  <si>
    <t>333732</t>
  </si>
  <si>
    <t>FUT VAL HKD HSB - רוו"ה מחוזים</t>
  </si>
  <si>
    <t>333724</t>
  </si>
  <si>
    <t>FUT VAL USD - רוו"ה מחוזים</t>
  </si>
  <si>
    <t>415349</t>
  </si>
  <si>
    <t>HANG SENG INDEX -HIH4- 27/03/24</t>
  </si>
  <si>
    <t>BBG01FNXSLQ2</t>
  </si>
  <si>
    <t>MINI NASDAQ100-NQH4- 15/03/24</t>
  </si>
  <si>
    <t>BBG01BY93664</t>
  </si>
  <si>
    <t>MSCI EM - MESH4 - 15/03/2024</t>
  </si>
  <si>
    <t>BBG00ZR8CMX7</t>
  </si>
  <si>
    <t>S&amp;P500 E-MINI -ESH4-15/03/24</t>
  </si>
  <si>
    <t>BBG013ZHH8T9</t>
  </si>
  <si>
    <t>SOYBEAN- S H4- 14/03/24</t>
  </si>
  <si>
    <t>BBG013CZ7CS7</t>
  </si>
  <si>
    <t>SOYBEAN- S X4- 14/11/24</t>
  </si>
  <si>
    <t>BBG00Y3MQFM7</t>
  </si>
  <si>
    <t>SPI 200 - XPH4 -21/03/2024</t>
  </si>
  <si>
    <t>BBG019MZJRF1</t>
  </si>
  <si>
    <t>STOXX 600- SXOH4-15/03/24</t>
  </si>
  <si>
    <t>DE000C6XKB44</t>
  </si>
  <si>
    <t>US TREASURY 2 YEAR-TUH4 -28/03/24</t>
  </si>
  <si>
    <t>BBG01H6YPRM9</t>
  </si>
  <si>
    <t>US TREASURY NOTE 5 YEAR-FVH4 -28/03/24</t>
  </si>
  <si>
    <t>BBG01H6YPQ23</t>
  </si>
  <si>
    <t>USD HSBC OPT - שווי הוגן אופציות</t>
  </si>
  <si>
    <t>336966</t>
  </si>
  <si>
    <t>WHEAT W H4 14/03/2024</t>
  </si>
  <si>
    <t>BBG011PTVRL8</t>
  </si>
  <si>
    <t>WHEAT W K4 14/05/2024</t>
  </si>
  <si>
    <t>BBG011PTVS81</t>
  </si>
  <si>
    <t>ULRTA 10 YEAR US - UXYH4 - 19/03/24- ממשלת ארה"ב</t>
  </si>
  <si>
    <t>BBG01H2R0L84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</si>
  <si>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</si>
  <si>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</si>
  <si>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</si>
  <si>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</si>
  <si>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</si>
  <si>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</si>
  <si>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</si>
  <si>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</si>
  <si>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אג"ח ט' 20/32 - פרמיה 6.21- האוצר - ממשלתית צמודה</t>
  </si>
  <si>
    <t>3920322</t>
  </si>
  <si>
    <t>15/06/21</t>
  </si>
  <si>
    <t>אג"ח ט' 20/32 - פרמיה- האוצר - ממשלתית צמודה</t>
  </si>
  <si>
    <t>3920321</t>
  </si>
  <si>
    <t>26/07/20</t>
  </si>
  <si>
    <t>אג"ח ט' 21/33 - פרמיה- האוצר - ממשלתית צמודה</t>
  </si>
  <si>
    <t>3921331</t>
  </si>
  <si>
    <t>26/07/21</t>
  </si>
  <si>
    <t>אג"ח ט' מדד 20/32- האוצר - ממשלתית צמודה</t>
  </si>
  <si>
    <t>392032</t>
  </si>
  <si>
    <t>אג"ח ט' מדד 21/33- האוצר - ממשלתית צמודה</t>
  </si>
  <si>
    <t>392133</t>
  </si>
  <si>
    <t>אג"ח ט' מדד 22/34- האוצר - ממשלתית צמודה</t>
  </si>
  <si>
    <t>392234</t>
  </si>
  <si>
    <t>26/07/22</t>
  </si>
  <si>
    <t>אג"ח ט' מדד 22/34-פרמיה- האוצר - ממשלתית צמודה</t>
  </si>
  <si>
    <t>3922341</t>
  </si>
  <si>
    <t>אג"ח ט' מדד 27\15- האוצר - ממשלתית צמודה</t>
  </si>
  <si>
    <t>391527</t>
  </si>
  <si>
    <t>17/06/20</t>
  </si>
  <si>
    <t>אג"ח ט' מדד 28\16- האוצר - ממשלתית צמודה</t>
  </si>
  <si>
    <t>391628</t>
  </si>
  <si>
    <t>אג"ח ט' מדד 29\17- האוצר - ממשלתית צמודה</t>
  </si>
  <si>
    <t>391729</t>
  </si>
  <si>
    <t>אג"ח ט' מדד 29\17 הפרשה 6.18- האוצר - ממשלתית צמודה</t>
  </si>
  <si>
    <t>3917292</t>
  </si>
  <si>
    <t>אג"ח ט' מדד 29\17 הפרשה- האוצר - ממשלתית צמודה</t>
  </si>
  <si>
    <t>3917291</t>
  </si>
  <si>
    <t>אג"ח ט' מדד 30\18- האוצר - ממשלתית צמודה</t>
  </si>
  <si>
    <t>391830</t>
  </si>
  <si>
    <t>אג"ח ט' מדד 30\18 -פרמיה- האוצר - ממשלתית צמודה</t>
  </si>
  <si>
    <t>3918301</t>
  </si>
  <si>
    <t>אג"ח ט' מדד 31\19- האוצר - ממשלתית צמודה</t>
  </si>
  <si>
    <t>391931</t>
  </si>
  <si>
    <t>אג"ח ט' מדד 31\19 פרמיה- האוצר - ממשלתית צמודה</t>
  </si>
  <si>
    <t>3919311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</si>
  <si>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</si>
  <si>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</si>
  <si>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</si>
  <si>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</si>
  <si>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</si>
  <si>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</si>
  <si>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נאוי נעמ פרטי-1/2/24- נאוי</t>
  </si>
  <si>
    <t>96048</t>
  </si>
  <si>
    <t>27/04/22</t>
  </si>
  <si>
    <t>אלביט מע נעמ1-לא סחיר- אלביט מערכות</t>
  </si>
  <si>
    <t>1199157</t>
  </si>
  <si>
    <t>אדמה נע"מ 2 - לא סחיר- אדמה</t>
  </si>
  <si>
    <t>1161983</t>
  </si>
  <si>
    <t>סה"כ תעודות חוב מסחריות של חברות ישראליות</t>
  </si>
  <si>
    <t>סה"כ תעודות חוב מסחריות של חברות זרות</t>
  </si>
  <si>
    <t>מקורות אג"ח 8 22.04.13- מקורות</t>
  </si>
  <si>
    <t>1124346</t>
  </si>
  <si>
    <t>17/01/23</t>
  </si>
  <si>
    <t>רפאל אג3מ- רפאל</t>
  </si>
  <si>
    <t>1140276</t>
  </si>
  <si>
    <t>520042185</t>
  </si>
  <si>
    <t>04/05/21</t>
  </si>
  <si>
    <t>רש"ת אגח א-רמ- רש"ת</t>
  </si>
  <si>
    <t>1187335</t>
  </si>
  <si>
    <t>500102868</t>
  </si>
  <si>
    <t>רש"ת אגח ב-רמ- רש"ת</t>
  </si>
  <si>
    <t>1187343</t>
  </si>
  <si>
    <t>29/06/22</t>
  </si>
  <si>
    <t>תשת אנרג אגא-רמ</t>
  </si>
  <si>
    <t>1168087</t>
  </si>
  <si>
    <t>520027293</t>
  </si>
  <si>
    <t>17/08/20</t>
  </si>
  <si>
    <t>פיקדון בנק לאומי 6.6% -24/01/27- לאומי</t>
  </si>
  <si>
    <t>200035059</t>
  </si>
  <si>
    <t>25/12/02</t>
  </si>
  <si>
    <t>אגד אגח 1-רמ- אגד</t>
  </si>
  <si>
    <t>1198787</t>
  </si>
  <si>
    <t>516041118</t>
  </si>
  <si>
    <t>8% דיידלנד א- דיידלנד</t>
  </si>
  <si>
    <t>1104835</t>
  </si>
  <si>
    <t>4130</t>
  </si>
  <si>
    <t>10/06/07</t>
  </si>
  <si>
    <t>אנטר הולד אגח ב- אנטר הולדינגס 1</t>
  </si>
  <si>
    <t>4740163</t>
  </si>
  <si>
    <t>985</t>
  </si>
  <si>
    <t>04/11/09</t>
  </si>
  <si>
    <t>אנטר הולדינגס אג"ח 1- אנטר הולדינגס 1</t>
  </si>
  <si>
    <t>4740130</t>
  </si>
  <si>
    <t>29/11/06</t>
  </si>
  <si>
    <t>אנטר הולדינגס אגחא 09\7- אנטר הולדינגס 1</t>
  </si>
  <si>
    <t>4740189</t>
  </si>
  <si>
    <t>לגנא הולדינגס בע"מ אגח 1- לגנא</t>
  </si>
  <si>
    <t>3520046</t>
  </si>
  <si>
    <t>4707</t>
  </si>
  <si>
    <t>04/08/20</t>
  </si>
  <si>
    <t>קאר אנד גו(סדרה א')בע"מ- קאר אנד גו</t>
  </si>
  <si>
    <t>1088202</t>
  </si>
  <si>
    <t>513406835</t>
  </si>
  <si>
    <t>רפאל  אג4מ- רפאל</t>
  </si>
  <si>
    <t>1140284</t>
  </si>
  <si>
    <t>רפאל   אג5מ</t>
  </si>
  <si>
    <t>1140292</t>
  </si>
  <si>
    <t>מת"ם  אגח א -רמ</t>
  </si>
  <si>
    <t>1138999</t>
  </si>
  <si>
    <t>510687403</t>
  </si>
  <si>
    <t>05/12/18</t>
  </si>
  <si>
    <t>אורמת אגח 4 - רמ</t>
  </si>
  <si>
    <t>1167212</t>
  </si>
  <si>
    <t>01/07/20</t>
  </si>
  <si>
    <t>עוגן אגח א - רמ- עוגן</t>
  </si>
  <si>
    <t>1196831</t>
  </si>
  <si>
    <t>516556545</t>
  </si>
  <si>
    <t>גב-ים נגב אג"ח-רמ</t>
  </si>
  <si>
    <t>1151141</t>
  </si>
  <si>
    <t>514189596</t>
  </si>
  <si>
    <t>30/07/18</t>
  </si>
  <si>
    <t>לידר  אגח ח- רמ- לידר השקעות</t>
  </si>
  <si>
    <t>3180361</t>
  </si>
  <si>
    <t>520037664</t>
  </si>
  <si>
    <t>28/02/21</t>
  </si>
  <si>
    <t>אליהו הנפקות אג"ח א'-רמ- אליהו הנפקות</t>
  </si>
  <si>
    <t>1142009</t>
  </si>
  <si>
    <t>515703528</t>
  </si>
  <si>
    <t>13/02/20</t>
  </si>
  <si>
    <t>ביטוח ישיר אג"ח 11</t>
  </si>
  <si>
    <t>1138825</t>
  </si>
  <si>
    <t>520044439</t>
  </si>
  <si>
    <t>27/04/20</t>
  </si>
  <si>
    <t>י.ח.ק אגח ב -רמ- י.ח.ק להשקעות</t>
  </si>
  <si>
    <t>1181783</t>
  </si>
  <si>
    <t>550016091</t>
  </si>
  <si>
    <t>כלל תעש אג טז-רמ- כלל תעשיות</t>
  </si>
  <si>
    <t>6080238</t>
  </si>
  <si>
    <t>520021874</t>
  </si>
  <si>
    <t>29/12/19</t>
  </si>
  <si>
    <t>גדות מסף אגא-רמ- גדות מסופים כימ</t>
  </si>
  <si>
    <t>1162320</t>
  </si>
  <si>
    <t>520040775</t>
  </si>
  <si>
    <t>14/01/20</t>
  </si>
  <si>
    <t>אורבנקורפ אגח א (הסדר חוב)- אורבנקורפ</t>
  </si>
  <si>
    <t>1137041</t>
  </si>
  <si>
    <t>514941525</t>
  </si>
  <si>
    <t>04/04/16</t>
  </si>
  <si>
    <t>פסגות ק.אג ב-רמ- פסגות קבוצה</t>
  </si>
  <si>
    <t>5990171</t>
  </si>
  <si>
    <t>18/08/21</t>
  </si>
  <si>
    <t>SMART SHOOTER LTD-מניה לא סחירה- סמארט שוטר</t>
  </si>
  <si>
    <t>74213</t>
  </si>
  <si>
    <t>514615590</t>
  </si>
  <si>
    <t>סינמה סיטי-מניה-ל.סחיר- סינמה סיטי</t>
  </si>
  <si>
    <t>66602</t>
  </si>
  <si>
    <t>513910265</t>
  </si>
  <si>
    <t>גרופ 11- 11 גרופ</t>
  </si>
  <si>
    <t>1181106</t>
  </si>
  <si>
    <t>1992</t>
  </si>
  <si>
    <t>השקעות בהיי טק</t>
  </si>
  <si>
    <t>אימד יהש (איי.איי.אם) - שותף כללי- אימד אינפיניטי</t>
  </si>
  <si>
    <t>74211</t>
  </si>
  <si>
    <t>בראון  הוטלס- מלונות בראון</t>
  </si>
  <si>
    <t>74194</t>
  </si>
  <si>
    <t>513956938</t>
  </si>
  <si>
    <t>גדות למסופים כימיקלים- ווליו אל.בי.אייצ. גדות משקיעים, שותפות מוגבלת</t>
  </si>
  <si>
    <t>74222</t>
  </si>
  <si>
    <t>540308624</t>
  </si>
  <si>
    <t>גדות נמל חיפה- ווליו אל.בי.אייצ. גדות משקיעים, שותפות מוגבלת</t>
  </si>
  <si>
    <t>74245</t>
  </si>
  <si>
    <t>מקדמה על עסקת בראון פרופרטיז- AROUNDTOWN</t>
  </si>
  <si>
    <t>74251</t>
  </si>
  <si>
    <t>דאון טאון חיפה - משתתף- טרה אמפריום אייץ (דאון טאון)</t>
  </si>
  <si>
    <t>74209</t>
  </si>
  <si>
    <t>514829126</t>
  </si>
  <si>
    <t>מור נדל"ן בינלאומי בע"מ-חדש- מור נדל"ן</t>
  </si>
  <si>
    <t>74164</t>
  </si>
  <si>
    <t>513842690</t>
  </si>
  <si>
    <t>קבוצת מיי טאון- קבוצת מיי טאון</t>
  </si>
  <si>
    <t>96049</t>
  </si>
  <si>
    <t>514444660</t>
  </si>
  <si>
    <t>וויו גרופ TASE UP- גרופ(VEEV) וויו</t>
  </si>
  <si>
    <t>1171107</t>
  </si>
  <si>
    <t>1837</t>
  </si>
  <si>
    <t>וואן זירו הבנק הדיגיטלי בע"מ- וואן זירו הבנק הדיגיטלי</t>
  </si>
  <si>
    <t>74229</t>
  </si>
  <si>
    <t>515981728</t>
  </si>
  <si>
    <t>Metro- Metro</t>
  </si>
  <si>
    <t>74227</t>
  </si>
  <si>
    <t>5307</t>
  </si>
  <si>
    <t>בניין צרפת- LRC- בניין צרפת- LRC</t>
  </si>
  <si>
    <t>74191</t>
  </si>
  <si>
    <t>5162</t>
  </si>
  <si>
    <t>14% חברות הנכס בראון גרמניה- מלונות בראון</t>
  </si>
  <si>
    <t>74195</t>
  </si>
  <si>
    <t>סה"כ קרנות הון סיכון</t>
  </si>
  <si>
    <t>קרן FinTLV 2- FINTLV 2</t>
  </si>
  <si>
    <t>קרן מור טק- מור טק</t>
  </si>
  <si>
    <t>First Time 2 קרן- First Time</t>
  </si>
  <si>
    <t>27/04/23</t>
  </si>
  <si>
    <t>First Time 3- First Time</t>
  </si>
  <si>
    <t>ION CROSS OVER קרן- ION</t>
  </si>
  <si>
    <t>07/07/20</t>
  </si>
  <si>
    <t>קרן ION CROSS OVER 2- ION</t>
  </si>
  <si>
    <t>18/12/23</t>
  </si>
  <si>
    <t>ורטקס אופרטיוניטי 2- ורטקס אופרטיוניטי</t>
  </si>
  <si>
    <t>15/08/22</t>
  </si>
  <si>
    <t>סה"כ קרנות גידור</t>
  </si>
  <si>
    <t>קרן טוטאל - משתתף- טוטאל קפיטל</t>
  </si>
  <si>
    <t>02/03/22</t>
  </si>
  <si>
    <t>קרן ברוש- קרן ברוש</t>
  </si>
  <si>
    <t>12/08/19</t>
  </si>
  <si>
    <t>קרן ואר- קרן ואר</t>
  </si>
  <si>
    <t>31/07/18</t>
  </si>
  <si>
    <t>סה"כ קרנות נדל"ן</t>
  </si>
  <si>
    <t>קרן 2 JTLV  אלעד מגורים- קרן 2 JTLV</t>
  </si>
  <si>
    <t>28/05/23</t>
  </si>
  <si>
    <t>קרן 2 JTLV- קרן 2 JTLV</t>
  </si>
  <si>
    <t>16/05/23</t>
  </si>
  <si>
    <t>קרן 3 JTLV- קרן JTLV 3</t>
  </si>
  <si>
    <t>13/09/23</t>
  </si>
  <si>
    <t>סה"כ קרנות השקעה אחרות</t>
  </si>
  <si>
    <t>Klirmark Opportunity Fund IV- Klirmark Opportunity</t>
  </si>
  <si>
    <t>10/10/23</t>
  </si>
  <si>
    <t>FIMI 6 קרן- פימי</t>
  </si>
  <si>
    <t>01/11/21</t>
  </si>
  <si>
    <t>קרן גיזה הלוואות מורכבות- קרן גיזה חוב</t>
  </si>
  <si>
    <t>קרן להב 1- קרן להב</t>
  </si>
  <si>
    <t>קרן להב 2- קרן להב</t>
  </si>
  <si>
    <t>02/09/20</t>
  </si>
  <si>
    <t>קרן להב 3- קרן להב</t>
  </si>
  <si>
    <t>קרן קוגיטו 2- קרן קוגיטו</t>
  </si>
  <si>
    <t>קרן קוגיטו- קרן קוגיטו</t>
  </si>
  <si>
    <t>קרן קרדיטו- קרן קרדיטו</t>
  </si>
  <si>
    <t>קרן ריאלטי חוב 4- קרן ריאלטי חוב</t>
  </si>
  <si>
    <t>09/11/23</t>
  </si>
  <si>
    <t>קרן שקד- קרן שקד</t>
  </si>
  <si>
    <t>18/01/23</t>
  </si>
  <si>
    <t>IBI EVO קרן מלונאות- איבו קרן למלונאות</t>
  </si>
  <si>
    <t>07/08/23</t>
  </si>
  <si>
    <t>דן תחבורה- דן תחבורה</t>
  </si>
  <si>
    <t>11/02/21</t>
  </si>
  <si>
    <t>IDE קרן אלפא 2- קרן אלפא</t>
  </si>
  <si>
    <t>IDE קרן אלפא 3- קרן אלפא</t>
  </si>
  <si>
    <t>קרן הליוס 4- קרן הליוס</t>
  </si>
  <si>
    <t>סה"כ קרנות הון סיכון בחו"ל</t>
  </si>
  <si>
    <t>SG VC 3 קרן- SG VC</t>
  </si>
  <si>
    <t>24/05/21</t>
  </si>
  <si>
    <t>SG VC 4 קרן- SG VC</t>
  </si>
  <si>
    <t>09/11/21</t>
  </si>
  <si>
    <t>SG VC 5 קרן- SG VC</t>
  </si>
  <si>
    <t>22/09/21</t>
  </si>
  <si>
    <t>SG VC 6 קרן- SG VC</t>
  </si>
  <si>
    <t>28/08/23</t>
  </si>
  <si>
    <t>סה"כ קרנות גידור בחו"ל</t>
  </si>
  <si>
    <t>קרן דפנה- DAFNA INTERNATIONAL FUND</t>
  </si>
  <si>
    <t>23/04/19</t>
  </si>
  <si>
    <t>Sphera Biotech FUND- Sphera Biotech FUND</t>
  </si>
  <si>
    <t>14/12/20</t>
  </si>
  <si>
    <t>סה"כ קרנות נדל"ן בחו"ל</t>
  </si>
  <si>
    <t>LION SANTANDER- LION SANTANDER</t>
  </si>
  <si>
    <t>23/09/22</t>
  </si>
  <si>
    <t>קרן פארו פוינט- Faropoint Frg</t>
  </si>
  <si>
    <t>23/10/19</t>
  </si>
  <si>
    <t>מור וויט מלאגה- מור וויט מלאגה</t>
  </si>
  <si>
    <t>אלקטרה נדל"ן (MF) קרן מספר 2- Electra Multifamily Investments Fund II LP</t>
  </si>
  <si>
    <t>19/09/19</t>
  </si>
  <si>
    <t>אלקטרה נדל"ן (MF) קרן מספר 3- Electra Multifamily Investments Fund III LP</t>
  </si>
  <si>
    <t>אלקטרה נדל"ן (MF) קרן מספר 4- Electra Multifamily Investments Fund IV LP</t>
  </si>
  <si>
    <t>LCN Sterling Fund SLP- LCN Sterling Fund SLP</t>
  </si>
  <si>
    <t>Starlight UK, LP- Starlight UK, LP</t>
  </si>
  <si>
    <t>12/01/23</t>
  </si>
  <si>
    <t>מיילסטון 4 MREI- MREI</t>
  </si>
  <si>
    <t>30/09/21</t>
  </si>
  <si>
    <t>קרן הראל פיננסיים השקעות בנדל"ן- קרן הראל פיננסים השקעות בנדל"ן</t>
  </si>
  <si>
    <t>12/11/18</t>
  </si>
  <si>
    <t>סה"כ קרנות השקעה אחרות בחו"ל</t>
  </si>
  <si>
    <t>BK OPPORTUNITY 5- BK OPPORTUNITY</t>
  </si>
  <si>
    <t>KYG1312R1048</t>
  </si>
  <si>
    <t>06/09/18</t>
  </si>
  <si>
    <t>קרן מימון טווח קצר בארה"ב IBI VOLCANO- IBI VOLCANO</t>
  </si>
  <si>
    <t>KYG4691E1089</t>
  </si>
  <si>
    <t>30/08/23</t>
  </si>
  <si>
    <t>1L-MORE ALTERNATIVE CREDIT FUND- MORE 1L INVESTMENT</t>
  </si>
  <si>
    <t>פסגות קרן אשראי לעסקים קטנים בארה"ב KIWI- Psagot KiWi</t>
  </si>
  <si>
    <t>קרן חוב פונטיפקס 4- Pontifax Medison Debt Financing</t>
  </si>
  <si>
    <t>07/07/22</t>
  </si>
  <si>
    <t>HUD FUND- HUD FUND</t>
  </si>
  <si>
    <t>LPA  Nordic Power- LPA  Nordic Power</t>
  </si>
  <si>
    <t>24/11/20</t>
  </si>
  <si>
    <t>IBI CCF קרן אשראי צרכני בארה"ב- CCF</t>
  </si>
  <si>
    <t>קרן Dover Street XI הרבור וסט- Dover Street XI Feeder Fund</t>
  </si>
  <si>
    <t>אלקטרה נדל"ן קרן חוב- Electra Capital PM Fund LP</t>
  </si>
  <si>
    <t>FUSE 11 FUND- FUSE 11 FUND</t>
  </si>
  <si>
    <t>קרן REVOLVER- REVOLVER</t>
  </si>
  <si>
    <t>קרן הפניקס קו-אינווסט- הפניקס</t>
  </si>
  <si>
    <t>קרן COLLER 8 (Phoenix Value CIP)- קרן COLLER 8</t>
  </si>
  <si>
    <t>קרן ויולה קרדיט ALF II  (שם קודם: קרן 6)- קרן ויולה</t>
  </si>
  <si>
    <t>AGATE Medical  2- AGATE MEDICAL</t>
  </si>
  <si>
    <t>AGATE Medical- AGATE MEDICAL</t>
  </si>
  <si>
    <t>Fattal European Partnership II- Fattal European Partnership II</t>
  </si>
  <si>
    <t>אריון פאנד- אריון</t>
  </si>
  <si>
    <t>הראל המג"ן אירופה- הראל המג"ן אירופה</t>
  </si>
  <si>
    <t>LU2280782710</t>
  </si>
  <si>
    <t>הליוס ביוקפיטל- הליוס ביוקפיטל</t>
  </si>
  <si>
    <t>סה"כ כתבי אופציה בישראל</t>
  </si>
  <si>
    <t>Protalix Biotherapeutics Inc</t>
  </si>
  <si>
    <t>US74365A3095</t>
  </si>
  <si>
    <t>18/03/20</t>
  </si>
  <si>
    <t>בליץ אופציה לא סחירה 01/06/24- בליץ</t>
  </si>
  <si>
    <t>42401011</t>
  </si>
  <si>
    <t>08/06/21</t>
  </si>
  <si>
    <t>SMART SHOOTER LTD אופציה לא סחירה 21/02/25- סמארט שוטר</t>
  </si>
  <si>
    <t>742132</t>
  </si>
  <si>
    <t>איסתא- אופציה לא סחירה 05/01/24- איסתא</t>
  </si>
  <si>
    <t>108107411</t>
  </si>
  <si>
    <t>16/01/22</t>
  </si>
  <si>
    <t>המשביר - שייקים מראש- 365 המשביר</t>
  </si>
  <si>
    <t>11049511</t>
  </si>
  <si>
    <t>20/04/23</t>
  </si>
  <si>
    <t>האב (איאלדי ALD) אופציה לא סחירה 15/02/24- האב אבטחת מידע</t>
  </si>
  <si>
    <t>10840031</t>
  </si>
  <si>
    <t>17/02/20</t>
  </si>
  <si>
    <t>שגריר- אופציה לא סחירה 08/06/25- שגריר רכב</t>
  </si>
  <si>
    <t>113837912</t>
  </si>
  <si>
    <t>27/06/22</t>
  </si>
  <si>
    <t>סה"כ מט"ח/מט"ח</t>
  </si>
  <si>
    <t>פווורד אירו/שקל 4.004 20/02/24 154539</t>
  </si>
  <si>
    <t>154539</t>
  </si>
  <si>
    <t>פווורד אירו/שקל 4.050 13/02/24 154524</t>
  </si>
  <si>
    <t>154524</t>
  </si>
  <si>
    <t>פורוורד אירו/שקל 4.025 13/02/24 154548</t>
  </si>
  <si>
    <t>154548</t>
  </si>
  <si>
    <t>פורוורד אירו/שקל 4.04 20/02/24 154534</t>
  </si>
  <si>
    <t>154534</t>
  </si>
  <si>
    <t>פורוורד אירו/שקל 4.1084 23/01/24 154508</t>
  </si>
  <si>
    <t>154508</t>
  </si>
  <si>
    <t>פורוורד אירו/שקל 4.3146 20/02/24 154496</t>
  </si>
  <si>
    <t>154496</t>
  </si>
  <si>
    <t>פורוורד אירו/שקל 4.3171 23/01/24 154497</t>
  </si>
  <si>
    <t>154497</t>
  </si>
  <si>
    <t>פורוורד דולר/שקל 16/01/24 4.006 154503</t>
  </si>
  <si>
    <t>154503</t>
  </si>
  <si>
    <t>פורוורד דולר/שקל 3.6090 13/02/24 154545</t>
  </si>
  <si>
    <t>154545</t>
  </si>
  <si>
    <t>פורוורד דולר/שקל 3.61 13/02/24 154546</t>
  </si>
  <si>
    <t>154546</t>
  </si>
  <si>
    <t>פורוורד דולר/שקל 3.6564 13/02/24 154541</t>
  </si>
  <si>
    <t>154541</t>
  </si>
  <si>
    <t>פורוורד דולר/שקל 3.6678 13/02/24 154526</t>
  </si>
  <si>
    <t>154526</t>
  </si>
  <si>
    <t>פורוורד דולר/שקל 3.69 13/02/24 154521</t>
  </si>
  <si>
    <t>154521</t>
  </si>
  <si>
    <t>פורוורד דולר/שקל 3.69 13/02/24 154525</t>
  </si>
  <si>
    <t>154525</t>
  </si>
  <si>
    <t>פורוורד דולר/שקל 3.7099 05/03/24 154530</t>
  </si>
  <si>
    <t>154530</t>
  </si>
  <si>
    <t>פורוורד דולר/שקל 3.7109 05/03/24 154531</t>
  </si>
  <si>
    <t>154531</t>
  </si>
  <si>
    <t>פורוורד דולר/שקל 3.7132 13/02/24 154528</t>
  </si>
  <si>
    <t>154528</t>
  </si>
  <si>
    <t>פורוורד דולר/שקל 3.7154 08/01/24 154537</t>
  </si>
  <si>
    <t>154537</t>
  </si>
  <si>
    <t>פורוורד דולר/שקל 3.754 30/01/24 154513</t>
  </si>
  <si>
    <t>154513</t>
  </si>
  <si>
    <t>פורוורד דולר/שקל 3.8181 13/02/24 154512</t>
  </si>
  <si>
    <t>154512</t>
  </si>
  <si>
    <t>פורוורד דולר/שקל 3.8211 30/01/24 154511</t>
  </si>
  <si>
    <t>154511</t>
  </si>
  <si>
    <t>פורוורד דולר/שקל 3.8355 08/01/24 154482</t>
  </si>
  <si>
    <t>154482</t>
  </si>
  <si>
    <t>פורוורד דולר/שקל 3.8660 06/02/24 154507</t>
  </si>
  <si>
    <t>154507</t>
  </si>
  <si>
    <t>פורוורד דולר/שקל 3.9321 08/01/24 154485</t>
  </si>
  <si>
    <t>154485</t>
  </si>
  <si>
    <t>פורוורד דולר/שקל 4.01 13/02/24 154502</t>
  </si>
  <si>
    <t>154502</t>
  </si>
  <si>
    <t>פורוורד דולר/שקל 4.0125 08/01/24 154489</t>
  </si>
  <si>
    <t>154489</t>
  </si>
  <si>
    <t>פורוורד דולר/שקל 4.0377 13/02/24 154490</t>
  </si>
  <si>
    <t>154490</t>
  </si>
  <si>
    <t>פורוורד דולר/שקל 4.0396 30/01/24 154491</t>
  </si>
  <si>
    <t>154491</t>
  </si>
  <si>
    <t>פורוורד דולר/שקל 4.0423 16/01/24 154492</t>
  </si>
  <si>
    <t>154492</t>
  </si>
  <si>
    <t>פורוורד פר"ש/שקל 4.2585 05/03/24 154540</t>
  </si>
  <si>
    <t>154540</t>
  </si>
  <si>
    <t>פורוורד פר"ש/שקל 4.2970 05/03/24 154535</t>
  </si>
  <si>
    <t>154535</t>
  </si>
  <si>
    <t>פורוורד שטרלינג/שקל 4.6620 154523 13/02/24</t>
  </si>
  <si>
    <t>154523</t>
  </si>
  <si>
    <t>שטרלינג/שקל 10.07.28 שער 4.05 153359</t>
  </si>
  <si>
    <t>153359</t>
  </si>
  <si>
    <t>10/07/20</t>
  </si>
  <si>
    <t>פורוורד שטרלינג/דולר 1.2637 13/02/24 154522</t>
  </si>
  <si>
    <t>154522</t>
  </si>
  <si>
    <t>סה"כ כנגד חסכון עמיתים/מבוטחים</t>
  </si>
  <si>
    <t>לא</t>
  </si>
  <si>
    <t>1309</t>
  </si>
  <si>
    <t>AA+</t>
  </si>
  <si>
    <t>דירוג פנימי</t>
  </si>
  <si>
    <t>הלוואות עמיתים</t>
  </si>
  <si>
    <t>1331</t>
  </si>
  <si>
    <t>1301</t>
  </si>
  <si>
    <t>30/03/23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</si>
  <si>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</si>
  <si>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</si>
  <si>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</si>
  <si>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– מלונות בראון ג' 01.04.2023</t>
  </si>
  <si>
    <t>96023</t>
  </si>
  <si>
    <t>NR1</t>
  </si>
  <si>
    <t>31/03/20</t>
  </si>
  <si>
    <t>מיי טאון הלוואת בעלים</t>
  </si>
  <si>
    <t>96078</t>
  </si>
  <si>
    <t>28/09/23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</si>
  <si>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</si>
  <si>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</si>
  <si>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</si>
  <si>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</si>
  <si>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</si>
  <si>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</si>
  <si>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הלוואה – מקס איט COCO (עמיתים) 31.03.2024</t>
  </si>
  <si>
    <t>96021</t>
  </si>
  <si>
    <t>512905423</t>
  </si>
  <si>
    <t>27/03/19</t>
  </si>
  <si>
    <t>סינמה סיטי הלוואה 1 08/01/27</t>
  </si>
  <si>
    <t>96039</t>
  </si>
  <si>
    <t>30/06/21</t>
  </si>
  <si>
    <t>סה"כ מובטחות במשכנתא או תיקי משכנתאות</t>
  </si>
  <si>
    <t>שננדואה הלוואה (מרווח הוגן) 25/8/28</t>
  </si>
  <si>
    <t>90300072</t>
  </si>
  <si>
    <t>פיקדון דיסקונט לא צמוד 5.2% 30/05/24- דיסקונט</t>
  </si>
  <si>
    <t>96066</t>
  </si>
  <si>
    <t>סה"כ נקוב במט"ח</t>
  </si>
  <si>
    <t>פיקדון דולרי 6.2% 01/05/24- מזרחי טפחות</t>
  </si>
  <si>
    <t>96061</t>
  </si>
  <si>
    <t>פיקדון דולרי 6.3% 16/12/24- מזרחי טפחות</t>
  </si>
  <si>
    <t>96082</t>
  </si>
  <si>
    <t>פיקדון דולרי 6.8% 05/08/24- מזרחי טפחות</t>
  </si>
  <si>
    <t>96074</t>
  </si>
  <si>
    <t>פיקדון דולרי 6.9% 05/07/24- מזרחי טפחות</t>
  </si>
  <si>
    <t>96071</t>
  </si>
  <si>
    <t>סה"כ צמודי מט"ח</t>
  </si>
  <si>
    <t>פיקדון גיזה אס.פי.סי (שננדואה) 6.45% ד' 13/5/24- גיזה מזנין אס.פי.סי</t>
  </si>
  <si>
    <t>742342</t>
  </si>
  <si>
    <t>סה"כ מניב</t>
  </si>
  <si>
    <t>אשדוד - משרדים</t>
  </si>
  <si>
    <t>משרדים</t>
  </si>
  <si>
    <t>אשדוד</t>
  </si>
  <si>
    <t>אשדוד סנטר</t>
  </si>
  <si>
    <t>סה"כ לא מניב</t>
  </si>
  <si>
    <t>CSA במטבע 20001 (OTC) - בטחונות</t>
  </si>
  <si>
    <t>77720001</t>
  </si>
  <si>
    <t>MONEY CHF HSBC - בטחונות</t>
  </si>
  <si>
    <t>327080</t>
  </si>
  <si>
    <t>MONEY GBP HSBC - בטחונות</t>
  </si>
  <si>
    <t>327114</t>
  </si>
  <si>
    <t>MONEY HKD HSBC - בטחונות</t>
  </si>
  <si>
    <t>327106</t>
  </si>
  <si>
    <t>בטחונות-MONEY JPY HSBC</t>
  </si>
  <si>
    <t>327072</t>
  </si>
  <si>
    <t>MONEY AUD HSBC-בטחונות</t>
  </si>
  <si>
    <t>333856</t>
  </si>
  <si>
    <t>MONEY EUR HSBC - בטחונות</t>
  </si>
  <si>
    <t>327064</t>
  </si>
  <si>
    <t>MONEY USD HSBC - בטחונות</t>
  </si>
  <si>
    <t>415323</t>
  </si>
  <si>
    <t xml:space="preserve">פימי 6
</t>
  </si>
  <si>
    <t xml:space="preserve"> שקד 
</t>
  </si>
  <si>
    <t xml:space="preserve">קוגיטו
</t>
  </si>
  <si>
    <t xml:space="preserve"> first time2 
</t>
  </si>
  <si>
    <t xml:space="preserve">קרן הליוס
</t>
  </si>
  <si>
    <t>JTLV2</t>
  </si>
  <si>
    <t>JTLV2 אלעד מגורים</t>
  </si>
  <si>
    <t>ION 2</t>
  </si>
  <si>
    <t>להב 3</t>
  </si>
  <si>
    <t>FINTLV 2</t>
  </si>
  <si>
    <t>ורטקס אופרטיוניטי 2</t>
  </si>
  <si>
    <t>קוגיטו 2</t>
  </si>
  <si>
    <t>JTLV3</t>
  </si>
  <si>
    <t>ריאלטי חוב 4</t>
  </si>
  <si>
    <t>קרן גיזה הלוואות מורכבות</t>
  </si>
  <si>
    <t xml:space="preserve"> first time3 </t>
  </si>
  <si>
    <t>Klirmark Opportunity Fund IV</t>
  </si>
  <si>
    <t>מור טק</t>
  </si>
  <si>
    <t xml:space="preserve">מיילסטון
 MREI 4 
</t>
  </si>
  <si>
    <t>קרן חוב פונטיפקס 4</t>
  </si>
  <si>
    <t>הפניקס קו-אינווסט</t>
  </si>
  <si>
    <t>REVOLVER</t>
  </si>
  <si>
    <t>ויולה קרדיט ALF 2 (שם קודם: קרן 6)</t>
  </si>
  <si>
    <t>קרן COLLER 8</t>
  </si>
  <si>
    <t>SG VC 6</t>
  </si>
  <si>
    <t>LCN Sterling Fund SLP</t>
  </si>
  <si>
    <t>Fattal European Partnership II</t>
  </si>
  <si>
    <t xml:space="preserve">Electra America 
Multifamily 4
</t>
  </si>
  <si>
    <t>Starlight UK, LP</t>
  </si>
  <si>
    <t>הליוס ביוקפיטל</t>
  </si>
  <si>
    <t>וויט מלאגה</t>
  </si>
  <si>
    <t>שננדואה גיזה - עו"ש בבנק- בנק מזרחי</t>
  </si>
  <si>
    <t>הלוואות עמיתים פריים</t>
  </si>
  <si>
    <t>הלוואות עמיתים צמוד</t>
  </si>
  <si>
    <t>הלוואות עמיתים שיקלי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</si>
</sst>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Fill="1"/>
    <xf numFmtId="14" fontId="0" fillId="0" borderId="0" xfId="0" applyNumberFormat="1"/>
    <xf numFmtId="43" fontId="1" fillId="0" borderId="0" xfId="11" applyFont="1" applyAlignment="1">
      <alignment horizontal="center" vertical="center" wrapText="1"/>
    </xf>
    <xf numFmtId="14" fontId="0" fillId="0" borderId="0" xfId="0" applyNumberFormat="1" applyFill="1"/>
    <xf numFmtId="166" fontId="0" fillId="0" borderId="0" xfId="0" applyNumberFormat="1" applyFont="1" applyFill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center"/>
    </xf>
    <xf numFmtId="4" fontId="0" fillId="0" borderId="0" xfId="0" applyNumberFormat="1" applyFont="1" applyFill="1"/>
    <xf numFmtId="0" fontId="1" fillId="0" borderId="0" xfId="0" applyFont="1" applyFill="1"/>
    <xf numFmtId="166" fontId="18" fillId="0" borderId="0" xfId="0" applyNumberFormat="1" applyFont="1" applyFill="1"/>
    <xf numFmtId="4" fontId="1" fillId="0" borderId="0" xfId="0" applyNumberFormat="1" applyFont="1" applyFill="1"/>
    <xf numFmtId="0" fontId="18" fillId="0" borderId="0" xfId="0" applyFont="1" applyFill="1"/>
    <xf numFmtId="4" fontId="18" fillId="0" borderId="0" xfId="0" applyNumberFormat="1" applyFont="1" applyFill="1"/>
    <xf numFmtId="0" fontId="2" fillId="0" borderId="0" xfId="0" applyFont="1" applyFill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2">
    <cellStyle name="Comma" xfId="11" builtinId="3"/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E56"/>
  <sheetViews>
    <sheetView rightToLeft="1" tabSelected="1" topLeftCell="A64" workbookViewId="0">
      <selection activeCell="F1" sqref="F1:AY1048576"/>
    </sheetView>
  </sheetViews>
  <sheetFormatPr defaultColWidth="9.140625" defaultRowHeight="18"/>
  <cols>
    <col min="1" max="1" width="6.28515625" style="1" customWidth="1"/>
    <col min="2" max="2" width="47.28515625" style="10" customWidth="1"/>
    <col min="3" max="3" width="18" style="1" customWidth="1"/>
    <col min="4" max="4" width="20.140625" style="1" customWidth="1"/>
    <col min="5" max="5" width="6.7109375" style="1" customWidth="1"/>
    <col min="6" max="15" width="5.7109375" style="1" customWidth="1"/>
    <col min="16" max="16384" width="9.140625" style="1"/>
  </cols>
  <sheetData>
    <row r="1" spans="1:5">
      <c r="B1" s="2" t="s">
        <v>0</v>
      </c>
      <c r="C1" t="s">
        <v>195</v>
      </c>
    </row>
    <row r="2" spans="1:5">
      <c r="B2" s="2" t="s">
        <v>1</v>
      </c>
    </row>
    <row r="3" spans="1:5">
      <c r="B3" s="2" t="s">
        <v>2</v>
      </c>
      <c r="C3" t="s">
        <v>196</v>
      </c>
    </row>
    <row r="4" spans="1:5">
      <c r="B4" s="2" t="s">
        <v>3</v>
      </c>
    </row>
    <row r="6" spans="1:5" ht="26.25" customHeight="1">
      <c r="B6" s="95" t="s">
        <v>4</v>
      </c>
      <c r="C6" s="96"/>
      <c r="D6" s="97"/>
    </row>
    <row r="7" spans="1:5" s="3" customFormat="1">
      <c r="B7" s="4"/>
      <c r="C7" s="59" t="s">
        <v>5</v>
      </c>
      <c r="D7" s="60" t="s">
        <v>189</v>
      </c>
      <c r="E7" s="1"/>
    </row>
    <row r="8" spans="1:5" s="3" customFormat="1">
      <c r="B8" s="4"/>
      <c r="C8" s="61" t="s">
        <v>6</v>
      </c>
      <c r="D8" s="62" t="s">
        <v>7</v>
      </c>
    </row>
    <row r="9" spans="1:5" s="5" customFormat="1" ht="18" customHeight="1">
      <c r="B9" s="65"/>
      <c r="C9" s="64" t="s">
        <v>8</v>
      </c>
      <c r="D9" s="63" t="s">
        <v>9</v>
      </c>
    </row>
    <row r="10" spans="1:5" s="5" customFormat="1" ht="18" customHeight="1">
      <c r="B10" s="66" t="s">
        <v>10</v>
      </c>
      <c r="C10" s="56"/>
      <c r="D10" s="57"/>
    </row>
    <row r="11" spans="1:5">
      <c r="A11" s="7" t="s">
        <v>11</v>
      </c>
      <c r="B11" s="67" t="s">
        <v>12</v>
      </c>
      <c r="C11" s="73">
        <f>מזומנים!J11</f>
        <v>1758202.8880642208</v>
      </c>
      <c r="D11" s="74">
        <f>C11/$C$42</f>
        <v>8.4149891396423371E-2</v>
      </c>
    </row>
    <row r="12" spans="1:5">
      <c r="B12" s="67" t="s">
        <v>13</v>
      </c>
      <c r="C12" s="58"/>
      <c r="D12" s="58"/>
    </row>
    <row r="13" spans="1:5">
      <c r="A13" s="8" t="s">
        <v>11</v>
      </c>
      <c r="B13" s="68" t="s">
        <v>14</v>
      </c>
      <c r="C13" s="75">
        <v>6299544.2944569569</v>
      </c>
      <c r="D13" s="76">
        <f t="shared" ref="D13:D42" si="0">C13/$C$42</f>
        <v>0.30150443491146661</v>
      </c>
    </row>
    <row r="14" spans="1:5">
      <c r="A14" s="8" t="s">
        <v>11</v>
      </c>
      <c r="B14" s="68" t="s">
        <v>15</v>
      </c>
      <c r="C14" s="75">
        <v>260.61023999999998</v>
      </c>
      <c r="D14" s="76">
        <f t="shared" si="0"/>
        <v>1.2473147178674634E-5</v>
      </c>
    </row>
    <row r="15" spans="1:5">
      <c r="A15" s="8" t="s">
        <v>11</v>
      </c>
      <c r="B15" s="68" t="s">
        <v>16</v>
      </c>
      <c r="C15" s="75">
        <v>2569385.8305972139</v>
      </c>
      <c r="D15" s="76">
        <f t="shared" si="0"/>
        <v>0.12297416871969506</v>
      </c>
    </row>
    <row r="16" spans="1:5">
      <c r="A16" s="8" t="s">
        <v>11</v>
      </c>
      <c r="B16" s="68" t="s">
        <v>17</v>
      </c>
      <c r="C16" s="75">
        <v>2636435.5600244761</v>
      </c>
      <c r="D16" s="76">
        <f t="shared" si="0"/>
        <v>0.12618325652620854</v>
      </c>
    </row>
    <row r="17" spans="1:4">
      <c r="A17" s="8" t="s">
        <v>11</v>
      </c>
      <c r="B17" s="68" t="s">
        <v>193</v>
      </c>
      <c r="C17" s="75">
        <v>3909406.2850437681</v>
      </c>
      <c r="D17" s="76">
        <f t="shared" si="0"/>
        <v>0.18710930151703389</v>
      </c>
    </row>
    <row r="18" spans="1:4">
      <c r="A18" s="8" t="s">
        <v>11</v>
      </c>
      <c r="B18" s="68" t="s">
        <v>18</v>
      </c>
      <c r="C18" s="75">
        <v>508654.87397617288</v>
      </c>
      <c r="D18" s="76">
        <f t="shared" si="0"/>
        <v>2.4344888006914089E-2</v>
      </c>
    </row>
    <row r="19" spans="1:4">
      <c r="A19" s="8" t="s">
        <v>11</v>
      </c>
      <c r="B19" s="68" t="s">
        <v>19</v>
      </c>
      <c r="C19" s="75">
        <v>850.98554100000001</v>
      </c>
      <c r="D19" s="76">
        <f t="shared" si="0"/>
        <v>4.0729281780397649E-5</v>
      </c>
    </row>
    <row r="20" spans="1:4">
      <c r="A20" s="8" t="s">
        <v>11</v>
      </c>
      <c r="B20" s="68" t="s">
        <v>20</v>
      </c>
      <c r="C20" s="75">
        <v>2.2141021499999999E-5</v>
      </c>
      <c r="D20" s="76">
        <f t="shared" si="0"/>
        <v>1.0596982676340708E-12</v>
      </c>
    </row>
    <row r="21" spans="1:4">
      <c r="A21" s="8" t="s">
        <v>11</v>
      </c>
      <c r="B21" s="68" t="s">
        <v>21</v>
      </c>
      <c r="C21" s="75">
        <v>101792.24610878955</v>
      </c>
      <c r="D21" s="76">
        <f t="shared" si="0"/>
        <v>4.8719101266427693E-3</v>
      </c>
    </row>
    <row r="22" spans="1:4">
      <c r="A22" s="8" t="s">
        <v>11</v>
      </c>
      <c r="B22" s="68" t="s">
        <v>22</v>
      </c>
      <c r="C22" s="75">
        <v>0</v>
      </c>
      <c r="D22" s="76">
        <f t="shared" si="0"/>
        <v>0</v>
      </c>
    </row>
    <row r="23" spans="1:4">
      <c r="B23" s="67" t="s">
        <v>23</v>
      </c>
      <c r="C23" s="58"/>
      <c r="D23" s="58"/>
    </row>
    <row r="24" spans="1:4">
      <c r="A24" s="8" t="s">
        <v>11</v>
      </c>
      <c r="B24" s="68" t="s">
        <v>24</v>
      </c>
      <c r="C24" s="75">
        <v>21646.408626788634</v>
      </c>
      <c r="D24" s="76">
        <f t="shared" si="0"/>
        <v>1.0360254481622325E-3</v>
      </c>
    </row>
    <row r="25" spans="1:4">
      <c r="A25" s="8" t="s">
        <v>11</v>
      </c>
      <c r="B25" s="68" t="s">
        <v>25</v>
      </c>
      <c r="C25" s="75">
        <v>46930.987740600001</v>
      </c>
      <c r="D25" s="76">
        <f t="shared" si="0"/>
        <v>2.2461784975489787E-3</v>
      </c>
    </row>
    <row r="26" spans="1:4">
      <c r="A26" s="8" t="s">
        <v>11</v>
      </c>
      <c r="B26" s="68" t="s">
        <v>16</v>
      </c>
      <c r="C26" s="75">
        <v>162394.61273210269</v>
      </c>
      <c r="D26" s="76">
        <f t="shared" si="0"/>
        <v>7.7724187109124597E-3</v>
      </c>
    </row>
    <row r="27" spans="1:4">
      <c r="A27" s="8" t="s">
        <v>11</v>
      </c>
      <c r="B27" s="68" t="s">
        <v>26</v>
      </c>
      <c r="C27" s="75">
        <v>434612.69583767146</v>
      </c>
      <c r="D27" s="76">
        <f t="shared" si="0"/>
        <v>2.0801132453213769E-2</v>
      </c>
    </row>
    <row r="28" spans="1:4">
      <c r="A28" s="8" t="s">
        <v>11</v>
      </c>
      <c r="B28" s="68" t="s">
        <v>27</v>
      </c>
      <c r="C28" s="75">
        <v>1483976.0435785425</v>
      </c>
      <c r="D28" s="76">
        <f t="shared" si="0"/>
        <v>7.1025035705360021E-2</v>
      </c>
    </row>
    <row r="29" spans="1:4">
      <c r="A29" s="8" t="s">
        <v>11</v>
      </c>
      <c r="B29" s="68" t="s">
        <v>28</v>
      </c>
      <c r="C29" s="75">
        <v>5878.111237600694</v>
      </c>
      <c r="D29" s="76">
        <f t="shared" si="0"/>
        <v>2.8133409722969738E-4</v>
      </c>
    </row>
    <row r="30" spans="1:4">
      <c r="A30" s="8" t="s">
        <v>11</v>
      </c>
      <c r="B30" s="68" t="s">
        <v>29</v>
      </c>
      <c r="C30" s="75">
        <v>0</v>
      </c>
      <c r="D30" s="76">
        <f t="shared" si="0"/>
        <v>0</v>
      </c>
    </row>
    <row r="31" spans="1:4">
      <c r="A31" s="8" t="s">
        <v>11</v>
      </c>
      <c r="B31" s="68" t="s">
        <v>30</v>
      </c>
      <c r="C31" s="75">
        <v>30860.546405770765</v>
      </c>
      <c r="D31" s="76">
        <f t="shared" si="0"/>
        <v>1.4770261419255715E-3</v>
      </c>
    </row>
    <row r="32" spans="1:4">
      <c r="A32" s="8" t="s">
        <v>11</v>
      </c>
      <c r="B32" s="68" t="s">
        <v>31</v>
      </c>
      <c r="C32" s="75">
        <v>0</v>
      </c>
      <c r="D32" s="76">
        <f t="shared" si="0"/>
        <v>0</v>
      </c>
    </row>
    <row r="33" spans="1:4">
      <c r="A33" s="8" t="s">
        <v>11</v>
      </c>
      <c r="B33" s="67" t="s">
        <v>32</v>
      </c>
      <c r="C33" s="75">
        <v>259255.68699094743</v>
      </c>
      <c r="D33" s="76">
        <f t="shared" si="0"/>
        <v>1.2408316498793334E-2</v>
      </c>
    </row>
    <row r="34" spans="1:4">
      <c r="A34" s="8" t="s">
        <v>11</v>
      </c>
      <c r="B34" s="67" t="s">
        <v>33</v>
      </c>
      <c r="C34" s="75">
        <v>57772.947815069703</v>
      </c>
      <c r="D34" s="76">
        <f t="shared" si="0"/>
        <v>2.7650888969031058E-3</v>
      </c>
    </row>
    <row r="35" spans="1:4">
      <c r="A35" s="8" t="s">
        <v>11</v>
      </c>
      <c r="B35" s="67" t="s">
        <v>34</v>
      </c>
      <c r="C35" s="75">
        <v>326179.19285906322</v>
      </c>
      <c r="D35" s="76">
        <f t="shared" si="0"/>
        <v>1.561136308056197E-2</v>
      </c>
    </row>
    <row r="36" spans="1:4">
      <c r="A36" s="8" t="s">
        <v>11</v>
      </c>
      <c r="B36" s="67" t="s">
        <v>35</v>
      </c>
      <c r="C36" s="75">
        <v>0</v>
      </c>
      <c r="D36" s="76">
        <f t="shared" si="0"/>
        <v>0</v>
      </c>
    </row>
    <row r="37" spans="1:4">
      <c r="A37" s="8" t="s">
        <v>11</v>
      </c>
      <c r="B37" s="67" t="s">
        <v>36</v>
      </c>
      <c r="C37" s="75">
        <f>'השקעות אחרות '!I11</f>
        <v>279662.78324976901</v>
      </c>
      <c r="D37" s="76">
        <f t="shared" si="0"/>
        <v>1.338502683498604E-2</v>
      </c>
    </row>
    <row r="38" spans="1:4">
      <c r="A38" s="8"/>
      <c r="B38" s="69" t="s">
        <v>37</v>
      </c>
      <c r="C38" s="58"/>
      <c r="D38" s="58"/>
    </row>
    <row r="39" spans="1:4">
      <c r="A39" s="8" t="s">
        <v>11</v>
      </c>
      <c r="B39" s="70" t="s">
        <v>38</v>
      </c>
      <c r="C39" s="75">
        <v>0</v>
      </c>
      <c r="D39" s="76">
        <f t="shared" si="0"/>
        <v>0</v>
      </c>
    </row>
    <row r="40" spans="1:4">
      <c r="A40" s="8" t="s">
        <v>11</v>
      </c>
      <c r="B40" s="70" t="s">
        <v>39</v>
      </c>
      <c r="C40" s="75">
        <v>0</v>
      </c>
      <c r="D40" s="76">
        <f t="shared" si="0"/>
        <v>0</v>
      </c>
    </row>
    <row r="41" spans="1:4">
      <c r="A41" s="8" t="s">
        <v>11</v>
      </c>
      <c r="B41" s="70" t="s">
        <v>40</v>
      </c>
      <c r="C41" s="75">
        <v>0</v>
      </c>
      <c r="D41" s="76">
        <f t="shared" si="0"/>
        <v>0</v>
      </c>
    </row>
    <row r="42" spans="1:4">
      <c r="B42" s="70" t="s">
        <v>41</v>
      </c>
      <c r="C42" s="75">
        <f>SUM(C11:C41)</f>
        <v>20893703.59114866</v>
      </c>
      <c r="D42" s="76">
        <f t="shared" si="0"/>
        <v>1</v>
      </c>
    </row>
    <row r="43" spans="1:4">
      <c r="A43" s="8" t="s">
        <v>11</v>
      </c>
      <c r="B43" s="71" t="s">
        <v>42</v>
      </c>
      <c r="C43" s="75">
        <f>'יתרת התחייבות להשקעה'!C11</f>
        <v>360788.83661406999</v>
      </c>
      <c r="D43" s="76">
        <v>0</v>
      </c>
    </row>
    <row r="44" spans="1:4">
      <c r="B44" s="9" t="s">
        <v>197</v>
      </c>
    </row>
    <row r="45" spans="1:4">
      <c r="C45" s="11" t="s">
        <v>43</v>
      </c>
      <c r="D45" s="12" t="s">
        <v>44</v>
      </c>
    </row>
    <row r="46" spans="1:4">
      <c r="C46" s="11" t="s">
        <v>8</v>
      </c>
      <c r="D46" s="11" t="s">
        <v>9</v>
      </c>
    </row>
    <row r="47" spans="1:4">
      <c r="C47" t="s">
        <v>198</v>
      </c>
      <c r="D47">
        <v>4.3135000000000003</v>
      </c>
    </row>
    <row r="48" spans="1:4">
      <c r="C48" t="s">
        <v>199</v>
      </c>
      <c r="D48">
        <v>0.53820000000000001</v>
      </c>
    </row>
    <row r="49" spans="3:4">
      <c r="C49" t="s">
        <v>108</v>
      </c>
      <c r="D49">
        <v>4.0115999999999996</v>
      </c>
    </row>
    <row r="50" spans="3:4">
      <c r="C50" t="s">
        <v>200</v>
      </c>
      <c r="D50">
        <v>0.35589999999999999</v>
      </c>
    </row>
    <row r="51" spans="3:4">
      <c r="C51" t="s">
        <v>118</v>
      </c>
      <c r="D51">
        <v>2.4752999999999998</v>
      </c>
    </row>
    <row r="52" spans="3:4">
      <c r="C52" t="s">
        <v>201</v>
      </c>
      <c r="D52">
        <v>2.5637E-2</v>
      </c>
    </row>
    <row r="53" spans="3:4">
      <c r="C53" t="s">
        <v>121</v>
      </c>
      <c r="D53">
        <v>2.7465000000000002</v>
      </c>
    </row>
    <row r="54" spans="3:4">
      <c r="C54" t="s">
        <v>202</v>
      </c>
      <c r="D54">
        <v>0.46439999999999998</v>
      </c>
    </row>
    <row r="55" spans="3:4">
      <c r="C55" t="s">
        <v>104</v>
      </c>
      <c r="D55">
        <v>3.6269999999999998</v>
      </c>
    </row>
    <row r="56" spans="3:4">
      <c r="C56" t="s">
        <v>111</v>
      </c>
      <c r="D56">
        <v>4.6208999999999998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61">
      <c r="B1" s="2" t="s">
        <v>0</v>
      </c>
      <c r="C1" t="s">
        <v>195</v>
      </c>
    </row>
    <row r="2" spans="2:61">
      <c r="B2" s="2" t="s">
        <v>1</v>
      </c>
    </row>
    <row r="3" spans="2:61">
      <c r="B3" s="2" t="s">
        <v>2</v>
      </c>
      <c r="C3" t="s">
        <v>196</v>
      </c>
    </row>
    <row r="4" spans="2:61">
      <c r="B4" s="2" t="s">
        <v>3</v>
      </c>
    </row>
    <row r="6" spans="2:61" ht="26.25" customHeight="1"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1" ht="26.25" customHeight="1">
      <c r="B7" s="108" t="s">
        <v>96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I7" s="17"/>
    </row>
    <row r="8" spans="2:61" s="17" customFormat="1" ht="63"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71</v>
      </c>
      <c r="K8" s="26" t="s">
        <v>55</v>
      </c>
      <c r="L8" s="34" t="s">
        <v>181</v>
      </c>
      <c r="M8" s="14"/>
      <c r="BE8" s="14"/>
      <c r="BF8" s="14"/>
    </row>
    <row r="9" spans="2:61" s="17" customFormat="1" ht="20.25">
      <c r="B9" s="18"/>
      <c r="C9" s="26"/>
      <c r="D9" s="26"/>
      <c r="E9" s="26"/>
      <c r="F9" s="26"/>
      <c r="G9" s="19" t="s">
        <v>182</v>
      </c>
      <c r="H9" s="19"/>
      <c r="I9" s="19" t="s">
        <v>6</v>
      </c>
      <c r="J9" s="19" t="s">
        <v>7</v>
      </c>
      <c r="K9" s="29" t="s">
        <v>7</v>
      </c>
      <c r="L9" s="43" t="s">
        <v>7</v>
      </c>
      <c r="BD9" s="14"/>
      <c r="BE9" s="14"/>
      <c r="BF9" s="14"/>
      <c r="BH9" s="21"/>
    </row>
    <row r="10" spans="2:6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6" t="s">
        <v>60</v>
      </c>
      <c r="J10" s="6" t="s">
        <v>61</v>
      </c>
      <c r="K10" s="32" t="s">
        <v>62</v>
      </c>
      <c r="L10" s="32" t="s">
        <v>63</v>
      </c>
      <c r="BD10" s="14"/>
      <c r="BE10" s="17"/>
      <c r="BF10" s="14"/>
    </row>
    <row r="11" spans="2:61" s="21" customFormat="1" ht="18" customHeight="1">
      <c r="B11" s="22" t="s">
        <v>97</v>
      </c>
      <c r="C11" s="6"/>
      <c r="D11" s="6"/>
      <c r="E11" s="6"/>
      <c r="F11" s="6"/>
      <c r="G11" s="73">
        <v>84200</v>
      </c>
      <c r="H11" s="6"/>
      <c r="I11" s="73">
        <v>2.2141021499999999E-5</v>
      </c>
      <c r="J11" s="23"/>
      <c r="K11" s="74">
        <v>1</v>
      </c>
      <c r="L11" s="74">
        <v>0</v>
      </c>
      <c r="BD11" s="14"/>
      <c r="BE11" s="17"/>
      <c r="BF11" s="14"/>
      <c r="BH11" s="14"/>
    </row>
    <row r="12" spans="2:61">
      <c r="B12" s="77" t="s">
        <v>203</v>
      </c>
      <c r="C12" s="14"/>
      <c r="D12" s="14"/>
      <c r="E12" s="14"/>
      <c r="G12" s="79">
        <v>0</v>
      </c>
      <c r="I12" s="79">
        <v>0</v>
      </c>
      <c r="K12" s="78">
        <v>0</v>
      </c>
      <c r="L12" s="78">
        <v>0</v>
      </c>
    </row>
    <row r="13" spans="2:61">
      <c r="B13" s="77" t="s">
        <v>3103</v>
      </c>
      <c r="C13" s="14"/>
      <c r="D13" s="14"/>
      <c r="E13" s="14"/>
      <c r="G13" s="79">
        <v>0</v>
      </c>
      <c r="I13" s="79">
        <v>0</v>
      </c>
      <c r="K13" s="78">
        <v>0</v>
      </c>
      <c r="L13" s="78">
        <v>0</v>
      </c>
    </row>
    <row r="14" spans="2:61">
      <c r="B14" t="s">
        <v>266</v>
      </c>
      <c r="C14" t="s">
        <v>266</v>
      </c>
      <c r="D14" s="14"/>
      <c r="E14" t="s">
        <v>266</v>
      </c>
      <c r="F14" t="s">
        <v>266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  <c r="L14" s="76">
        <v>0</v>
      </c>
    </row>
    <row r="15" spans="2:61">
      <c r="B15" s="77" t="s">
        <v>3104</v>
      </c>
      <c r="C15" s="14"/>
      <c r="D15" s="14"/>
      <c r="E15" s="14"/>
      <c r="G15" s="79">
        <v>0</v>
      </c>
      <c r="I15" s="79">
        <v>0</v>
      </c>
      <c r="K15" s="78">
        <v>0</v>
      </c>
      <c r="L15" s="78">
        <v>0</v>
      </c>
    </row>
    <row r="16" spans="2:61">
      <c r="B16" t="s">
        <v>266</v>
      </c>
      <c r="C16" t="s">
        <v>266</v>
      </c>
      <c r="D16" s="14"/>
      <c r="E16" t="s">
        <v>266</v>
      </c>
      <c r="F16" t="s">
        <v>266</v>
      </c>
      <c r="G16" s="75">
        <v>0</v>
      </c>
      <c r="H16" s="75">
        <v>0</v>
      </c>
      <c r="I16" s="75">
        <v>0</v>
      </c>
      <c r="J16" s="76">
        <v>0</v>
      </c>
      <c r="K16" s="76">
        <v>0</v>
      </c>
      <c r="L16" s="76">
        <v>0</v>
      </c>
    </row>
    <row r="17" spans="2:12">
      <c r="B17" s="77" t="s">
        <v>3105</v>
      </c>
      <c r="C17" s="14"/>
      <c r="D17" s="14"/>
      <c r="E17" s="14"/>
      <c r="G17" s="79">
        <v>0</v>
      </c>
      <c r="I17" s="79">
        <v>0</v>
      </c>
      <c r="K17" s="78">
        <v>0</v>
      </c>
      <c r="L17" s="78">
        <v>0</v>
      </c>
    </row>
    <row r="18" spans="2:12">
      <c r="B18" t="s">
        <v>266</v>
      </c>
      <c r="C18" t="s">
        <v>266</v>
      </c>
      <c r="D18" s="14"/>
      <c r="E18" t="s">
        <v>266</v>
      </c>
      <c r="F18" t="s">
        <v>266</v>
      </c>
      <c r="G18" s="75">
        <v>0</v>
      </c>
      <c r="H18" s="75">
        <v>0</v>
      </c>
      <c r="I18" s="75">
        <v>0</v>
      </c>
      <c r="J18" s="76">
        <v>0</v>
      </c>
      <c r="K18" s="76">
        <v>0</v>
      </c>
      <c r="L18" s="76">
        <v>0</v>
      </c>
    </row>
    <row r="19" spans="2:12">
      <c r="B19" s="77" t="s">
        <v>1754</v>
      </c>
      <c r="C19" s="14"/>
      <c r="D19" s="14"/>
      <c r="E19" s="14"/>
      <c r="G19" s="79">
        <v>0</v>
      </c>
      <c r="I19" s="79">
        <v>0</v>
      </c>
      <c r="K19" s="78">
        <v>0</v>
      </c>
      <c r="L19" s="78">
        <v>0</v>
      </c>
    </row>
    <row r="20" spans="2:12">
      <c r="B20" t="s">
        <v>266</v>
      </c>
      <c r="C20" t="s">
        <v>266</v>
      </c>
      <c r="D20" s="14"/>
      <c r="E20" t="s">
        <v>266</v>
      </c>
      <c r="F20" t="s">
        <v>266</v>
      </c>
      <c r="G20" s="75">
        <v>0</v>
      </c>
      <c r="H20" s="75">
        <v>0</v>
      </c>
      <c r="I20" s="75">
        <v>0</v>
      </c>
      <c r="J20" s="76">
        <v>0</v>
      </c>
      <c r="K20" s="76">
        <v>0</v>
      </c>
      <c r="L20" s="76">
        <v>0</v>
      </c>
    </row>
    <row r="21" spans="2:12">
      <c r="B21" s="77" t="s">
        <v>271</v>
      </c>
      <c r="C21" s="14"/>
      <c r="D21" s="14"/>
      <c r="E21" s="14"/>
      <c r="G21" s="79">
        <v>84200</v>
      </c>
      <c r="I21" s="79">
        <v>2.2141021499999999E-5</v>
      </c>
      <c r="K21" s="78">
        <v>1</v>
      </c>
      <c r="L21" s="78">
        <v>0</v>
      </c>
    </row>
    <row r="22" spans="2:12">
      <c r="B22" s="77" t="s">
        <v>3103</v>
      </c>
      <c r="C22" s="14"/>
      <c r="D22" s="14"/>
      <c r="E22" s="14"/>
      <c r="G22" s="79">
        <v>84200</v>
      </c>
      <c r="I22" s="79">
        <v>2.2141021499999999E-5</v>
      </c>
      <c r="K22" s="78">
        <v>1</v>
      </c>
      <c r="L22" s="78">
        <v>0</v>
      </c>
    </row>
    <row r="23" spans="2:12">
      <c r="B23" t="s">
        <v>3106</v>
      </c>
      <c r="C23" t="s">
        <v>3107</v>
      </c>
      <c r="D23" t="s">
        <v>121</v>
      </c>
      <c r="E23" t="s">
        <v>2017</v>
      </c>
      <c r="F23" t="s">
        <v>104</v>
      </c>
      <c r="G23" s="75">
        <v>84200</v>
      </c>
      <c r="H23" s="75">
        <v>7.25E-6</v>
      </c>
      <c r="I23" s="75">
        <v>2.2141021499999999E-5</v>
      </c>
      <c r="J23" s="76">
        <v>0</v>
      </c>
      <c r="K23" s="76">
        <v>1</v>
      </c>
      <c r="L23" s="76">
        <v>0</v>
      </c>
    </row>
    <row r="24" spans="2:12">
      <c r="B24" s="77" t="s">
        <v>3108</v>
      </c>
      <c r="C24" s="14"/>
      <c r="D24" s="14"/>
      <c r="E24" s="14"/>
      <c r="G24" s="79">
        <v>0</v>
      </c>
      <c r="I24" s="79">
        <v>0</v>
      </c>
      <c r="K24" s="78">
        <v>0</v>
      </c>
      <c r="L24" s="78">
        <v>0</v>
      </c>
    </row>
    <row r="25" spans="2:12">
      <c r="B25" t="s">
        <v>266</v>
      </c>
      <c r="C25" t="s">
        <v>266</v>
      </c>
      <c r="D25" s="14"/>
      <c r="E25" t="s">
        <v>266</v>
      </c>
      <c r="F25" t="s">
        <v>266</v>
      </c>
      <c r="G25" s="75">
        <v>0</v>
      </c>
      <c r="H25" s="75">
        <v>0</v>
      </c>
      <c r="I25" s="75">
        <v>0</v>
      </c>
      <c r="J25" s="76">
        <v>0</v>
      </c>
      <c r="K25" s="76">
        <v>0</v>
      </c>
      <c r="L25" s="76">
        <v>0</v>
      </c>
    </row>
    <row r="26" spans="2:12">
      <c r="B26" s="77" t="s">
        <v>3105</v>
      </c>
      <c r="C26" s="14"/>
      <c r="D26" s="14"/>
      <c r="E26" s="14"/>
      <c r="G26" s="79">
        <v>0</v>
      </c>
      <c r="I26" s="79">
        <v>0</v>
      </c>
      <c r="K26" s="78">
        <v>0</v>
      </c>
      <c r="L26" s="78">
        <v>0</v>
      </c>
    </row>
    <row r="27" spans="2:12">
      <c r="B27" t="s">
        <v>266</v>
      </c>
      <c r="C27" t="s">
        <v>266</v>
      </c>
      <c r="D27" s="14"/>
      <c r="E27" t="s">
        <v>266</v>
      </c>
      <c r="F27" t="s">
        <v>266</v>
      </c>
      <c r="G27" s="75">
        <v>0</v>
      </c>
      <c r="H27" s="75">
        <v>0</v>
      </c>
      <c r="I27" s="75">
        <v>0</v>
      </c>
      <c r="J27" s="76">
        <v>0</v>
      </c>
      <c r="K27" s="76">
        <v>0</v>
      </c>
      <c r="L27" s="76">
        <v>0</v>
      </c>
    </row>
    <row r="28" spans="2:12">
      <c r="B28" s="77" t="s">
        <v>3109</v>
      </c>
      <c r="C28" s="14"/>
      <c r="D28" s="14"/>
      <c r="E28" s="14"/>
      <c r="G28" s="79">
        <v>0</v>
      </c>
      <c r="I28" s="79">
        <v>0</v>
      </c>
      <c r="K28" s="78">
        <v>0</v>
      </c>
      <c r="L28" s="78">
        <v>0</v>
      </c>
    </row>
    <row r="29" spans="2:12">
      <c r="B29" t="s">
        <v>266</v>
      </c>
      <c r="C29" t="s">
        <v>266</v>
      </c>
      <c r="D29" s="14"/>
      <c r="E29" t="s">
        <v>266</v>
      </c>
      <c r="F29" t="s">
        <v>266</v>
      </c>
      <c r="G29" s="75">
        <v>0</v>
      </c>
      <c r="H29" s="75">
        <v>0</v>
      </c>
      <c r="I29" s="75">
        <v>0</v>
      </c>
      <c r="J29" s="76">
        <v>0</v>
      </c>
      <c r="K29" s="76">
        <v>0</v>
      </c>
      <c r="L29" s="76">
        <v>0</v>
      </c>
    </row>
    <row r="30" spans="2:12">
      <c r="B30" s="77" t="s">
        <v>1754</v>
      </c>
      <c r="C30" s="14"/>
      <c r="D30" s="14"/>
      <c r="E30" s="14"/>
      <c r="G30" s="79">
        <v>0</v>
      </c>
      <c r="I30" s="79">
        <v>0</v>
      </c>
      <c r="K30" s="78">
        <v>0</v>
      </c>
      <c r="L30" s="78">
        <v>0</v>
      </c>
    </row>
    <row r="31" spans="2:12">
      <c r="B31" t="s">
        <v>266</v>
      </c>
      <c r="C31" t="s">
        <v>266</v>
      </c>
      <c r="D31" s="14"/>
      <c r="E31" t="s">
        <v>266</v>
      </c>
      <c r="F31" t="s">
        <v>266</v>
      </c>
      <c r="G31" s="75">
        <v>0</v>
      </c>
      <c r="H31" s="75">
        <v>0</v>
      </c>
      <c r="I31" s="75">
        <v>0</v>
      </c>
      <c r="J31" s="76">
        <v>0</v>
      </c>
      <c r="K31" s="76">
        <v>0</v>
      </c>
      <c r="L31" s="76">
        <v>0</v>
      </c>
    </row>
    <row r="32" spans="2:12">
      <c r="B32" t="s">
        <v>273</v>
      </c>
      <c r="C32" s="14"/>
      <c r="D32" s="14"/>
      <c r="E32" s="14"/>
    </row>
    <row r="33" spans="2:5">
      <c r="B33" t="s">
        <v>488</v>
      </c>
      <c r="C33" s="14"/>
      <c r="D33" s="14"/>
      <c r="E33" s="14"/>
    </row>
    <row r="34" spans="2:5">
      <c r="B34" t="s">
        <v>489</v>
      </c>
      <c r="C34" s="14"/>
      <c r="D34" s="14"/>
      <c r="E34" s="14"/>
    </row>
    <row r="35" spans="2:5">
      <c r="B35" t="s">
        <v>490</v>
      </c>
      <c r="C35" s="14"/>
      <c r="D35" s="14"/>
      <c r="E35" s="14"/>
    </row>
    <row r="36" spans="2:5">
      <c r="C36" s="14"/>
      <c r="D36" s="14"/>
      <c r="E36" s="14"/>
    </row>
    <row r="37" spans="2:5">
      <c r="C37" s="14"/>
      <c r="D37" s="14"/>
      <c r="E37" s="14"/>
    </row>
    <row r="38" spans="2:5">
      <c r="C38" s="14"/>
      <c r="D38" s="14"/>
      <c r="E38" s="14"/>
    </row>
    <row r="39" spans="2:5">
      <c r="C39" s="14"/>
      <c r="D39" s="14"/>
      <c r="E39" s="14"/>
    </row>
    <row r="40" spans="2:5">
      <c r="C40" s="14"/>
      <c r="D40" s="14"/>
      <c r="E40" s="14"/>
    </row>
    <row r="41" spans="2:5">
      <c r="C41" s="14"/>
      <c r="D41" s="14"/>
      <c r="E41" s="14"/>
    </row>
    <row r="42" spans="2:5">
      <c r="C42" s="14"/>
      <c r="D42" s="14"/>
      <c r="E42" s="14"/>
    </row>
    <row r="43" spans="2:5">
      <c r="C43" s="14"/>
      <c r="D43" s="14"/>
      <c r="E43" s="14"/>
    </row>
    <row r="44" spans="2:5">
      <c r="C44" s="14"/>
      <c r="D44" s="14"/>
      <c r="E44" s="14"/>
    </row>
    <row r="45" spans="2:5">
      <c r="C45" s="14"/>
      <c r="D45" s="14"/>
      <c r="E45" s="14"/>
    </row>
    <row r="46" spans="2:5">
      <c r="C46" s="14"/>
      <c r="D46" s="14"/>
      <c r="E46" s="14"/>
    </row>
    <row r="47" spans="2:5">
      <c r="C47" s="14"/>
      <c r="D47" s="14"/>
      <c r="E47" s="14"/>
    </row>
    <row r="48" spans="2:5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3:5">
      <c r="C385" s="14"/>
      <c r="D385" s="14"/>
      <c r="E385" s="14"/>
    </row>
    <row r="386" spans="3:5">
      <c r="C386" s="14"/>
      <c r="D386" s="14"/>
      <c r="E386" s="14"/>
    </row>
    <row r="387" spans="3:5">
      <c r="C387" s="14"/>
      <c r="D387" s="14"/>
      <c r="E387" s="14"/>
    </row>
    <row r="388" spans="3:5">
      <c r="C388" s="14"/>
      <c r="D388" s="14"/>
      <c r="E388" s="14"/>
    </row>
    <row r="389" spans="3:5">
      <c r="C389" s="14"/>
      <c r="D389" s="14"/>
      <c r="E389" s="14"/>
    </row>
    <row r="390" spans="3:5">
      <c r="C390" s="14"/>
      <c r="D390" s="14"/>
      <c r="E390" s="14"/>
    </row>
    <row r="391" spans="3:5">
      <c r="C391" s="14"/>
      <c r="D391" s="14"/>
      <c r="E391" s="14"/>
    </row>
    <row r="392" spans="3:5">
      <c r="C392" s="14"/>
      <c r="D392" s="14"/>
      <c r="E392" s="14"/>
    </row>
    <row r="393" spans="3:5">
      <c r="C393" s="14"/>
      <c r="D393" s="14"/>
      <c r="E393" s="14"/>
    </row>
    <row r="394" spans="3:5">
      <c r="C394" s="14"/>
      <c r="D394" s="14"/>
      <c r="E394" s="14"/>
    </row>
    <row r="395" spans="3:5">
      <c r="C395" s="14"/>
      <c r="D395" s="14"/>
      <c r="E395" s="14"/>
    </row>
    <row r="396" spans="3:5">
      <c r="C396" s="14"/>
      <c r="D396" s="14"/>
      <c r="E396" s="14"/>
    </row>
    <row r="397" spans="3:5">
      <c r="C397" s="14"/>
      <c r="D397" s="14"/>
      <c r="E397" s="14"/>
    </row>
    <row r="398" spans="3:5">
      <c r="C398" s="14"/>
      <c r="D398" s="14"/>
      <c r="E398" s="14"/>
    </row>
    <row r="399" spans="3:5">
      <c r="C399" s="14"/>
      <c r="D399" s="14"/>
      <c r="E399" s="14"/>
    </row>
    <row r="400" spans="3:5">
      <c r="C400" s="14"/>
      <c r="D400" s="14"/>
      <c r="E400" s="14"/>
    </row>
    <row r="401" spans="3:5">
      <c r="C401" s="14"/>
      <c r="D401" s="14"/>
      <c r="E401" s="14"/>
    </row>
    <row r="402" spans="3:5">
      <c r="C402" s="14"/>
      <c r="D402" s="14"/>
      <c r="E402" s="14"/>
    </row>
    <row r="403" spans="3:5">
      <c r="C403" s="14"/>
      <c r="D403" s="14"/>
      <c r="E403" s="14"/>
    </row>
    <row r="404" spans="3:5">
      <c r="C404" s="14"/>
      <c r="D404" s="14"/>
      <c r="E404" s="14"/>
    </row>
    <row r="405" spans="3:5">
      <c r="C405" s="14"/>
      <c r="D405" s="14"/>
      <c r="E405" s="14"/>
    </row>
    <row r="406" spans="3:5">
      <c r="C406" s="14"/>
      <c r="D406" s="14"/>
      <c r="E406" s="14"/>
    </row>
    <row r="407" spans="3:5">
      <c r="C407" s="14"/>
      <c r="D407" s="14"/>
      <c r="E407" s="14"/>
    </row>
    <row r="408" spans="3:5">
      <c r="C408" s="14"/>
      <c r="D408" s="14"/>
      <c r="E408" s="14"/>
    </row>
    <row r="409" spans="3:5">
      <c r="C409" s="14"/>
      <c r="D409" s="14"/>
      <c r="E409" s="14"/>
    </row>
    <row r="410" spans="3:5">
      <c r="C410" s="14"/>
      <c r="D410" s="14"/>
      <c r="E410" s="14"/>
    </row>
    <row r="411" spans="3:5">
      <c r="C411" s="14"/>
      <c r="D411" s="14"/>
      <c r="E411" s="14"/>
    </row>
    <row r="412" spans="3:5">
      <c r="C412" s="14"/>
      <c r="D412" s="14"/>
      <c r="E412" s="14"/>
    </row>
    <row r="413" spans="3:5">
      <c r="C413" s="14"/>
      <c r="D413" s="14"/>
      <c r="E413" s="14"/>
    </row>
    <row r="414" spans="3:5">
      <c r="C414" s="14"/>
      <c r="D414" s="14"/>
      <c r="E414" s="14"/>
    </row>
    <row r="415" spans="3:5">
      <c r="C415" s="14"/>
      <c r="D415" s="14"/>
      <c r="E415" s="14"/>
    </row>
    <row r="416" spans="3:5">
      <c r="C416" s="14"/>
      <c r="D416" s="14"/>
      <c r="E416" s="14"/>
    </row>
    <row r="417" spans="3:5">
      <c r="C417" s="14"/>
      <c r="D417" s="14"/>
      <c r="E417" s="14"/>
    </row>
    <row r="418" spans="3:5">
      <c r="C418" s="14"/>
      <c r="D418" s="14"/>
      <c r="E418" s="14"/>
    </row>
    <row r="419" spans="3:5">
      <c r="C419" s="14"/>
      <c r="D419" s="14"/>
      <c r="E419" s="14"/>
    </row>
    <row r="420" spans="3:5">
      <c r="C420" s="14"/>
      <c r="D420" s="14"/>
      <c r="E420" s="14"/>
    </row>
    <row r="421" spans="3:5">
      <c r="C421" s="14"/>
      <c r="D421" s="14"/>
      <c r="E421" s="14"/>
    </row>
    <row r="422" spans="3:5">
      <c r="C422" s="14"/>
      <c r="D422" s="14"/>
      <c r="E422" s="14"/>
    </row>
    <row r="423" spans="3:5">
      <c r="C423" s="14"/>
      <c r="D423" s="14"/>
      <c r="E423" s="14"/>
    </row>
    <row r="424" spans="3:5">
      <c r="C424" s="14"/>
      <c r="D424" s="14"/>
      <c r="E424" s="14"/>
    </row>
    <row r="425" spans="3:5">
      <c r="C425" s="14"/>
      <c r="D425" s="14"/>
      <c r="E425" s="14"/>
    </row>
    <row r="426" spans="3:5">
      <c r="C426" s="14"/>
      <c r="D426" s="14"/>
      <c r="E426" s="14"/>
    </row>
    <row r="427" spans="3:5">
      <c r="C427" s="14"/>
      <c r="D427" s="14"/>
      <c r="E427" s="14"/>
    </row>
    <row r="428" spans="3:5">
      <c r="C428" s="14"/>
      <c r="D428" s="14"/>
      <c r="E428" s="14"/>
    </row>
    <row r="429" spans="3:5">
      <c r="C429" s="14"/>
      <c r="D429" s="14"/>
      <c r="E429" s="14"/>
    </row>
    <row r="430" spans="3:5">
      <c r="C430" s="14"/>
      <c r="D430" s="14"/>
      <c r="E430" s="14"/>
    </row>
    <row r="431" spans="3:5">
      <c r="C431" s="14"/>
      <c r="D431" s="14"/>
      <c r="E431" s="14"/>
    </row>
    <row r="432" spans="3:5">
      <c r="C432" s="14"/>
      <c r="D432" s="14"/>
      <c r="E432" s="14"/>
    </row>
    <row r="433" spans="3:5">
      <c r="C433" s="14"/>
      <c r="D433" s="14"/>
      <c r="E433" s="14"/>
    </row>
    <row r="434" spans="3:5">
      <c r="C434" s="14"/>
      <c r="D434" s="14"/>
      <c r="E434" s="14"/>
    </row>
    <row r="435" spans="3:5">
      <c r="C435" s="14"/>
      <c r="D435" s="14"/>
      <c r="E435" s="14"/>
    </row>
    <row r="436" spans="3:5">
      <c r="C436" s="14"/>
      <c r="D436" s="14"/>
      <c r="E436" s="14"/>
    </row>
    <row r="437" spans="3:5">
      <c r="C437" s="14"/>
      <c r="D437" s="14"/>
      <c r="E437" s="14"/>
    </row>
    <row r="438" spans="3:5">
      <c r="C438" s="14"/>
      <c r="D438" s="14"/>
      <c r="E438" s="14"/>
    </row>
    <row r="439" spans="3:5">
      <c r="C439" s="14"/>
      <c r="D439" s="14"/>
      <c r="E439" s="14"/>
    </row>
    <row r="440" spans="3:5">
      <c r="C440" s="14"/>
      <c r="D440" s="14"/>
      <c r="E440" s="14"/>
    </row>
    <row r="441" spans="3:5">
      <c r="C441" s="14"/>
      <c r="D441" s="14"/>
      <c r="E441" s="14"/>
    </row>
    <row r="442" spans="3:5">
      <c r="C442" s="14"/>
      <c r="D442" s="14"/>
      <c r="E442" s="14"/>
    </row>
    <row r="443" spans="3:5">
      <c r="C443" s="14"/>
      <c r="D443" s="14"/>
      <c r="E443" s="14"/>
    </row>
    <row r="444" spans="3:5">
      <c r="C444" s="14"/>
      <c r="D444" s="14"/>
      <c r="E444" s="14"/>
    </row>
    <row r="445" spans="3:5">
      <c r="C445" s="14"/>
      <c r="D445" s="14"/>
      <c r="E445" s="14"/>
    </row>
    <row r="446" spans="3:5">
      <c r="C446" s="14"/>
      <c r="D446" s="14"/>
      <c r="E446" s="14"/>
    </row>
    <row r="447" spans="3:5">
      <c r="C447" s="14"/>
      <c r="D447" s="14"/>
      <c r="E447" s="14"/>
    </row>
    <row r="448" spans="3:5">
      <c r="C448" s="14"/>
      <c r="D448" s="14"/>
      <c r="E448" s="14"/>
    </row>
    <row r="449" spans="3:5">
      <c r="C449" s="14"/>
      <c r="D449" s="14"/>
      <c r="E449" s="14"/>
    </row>
    <row r="450" spans="3:5">
      <c r="C450" s="14"/>
      <c r="D450" s="14"/>
      <c r="E450" s="14"/>
    </row>
    <row r="451" spans="3:5">
      <c r="C451" s="14"/>
      <c r="D451" s="14"/>
      <c r="E451" s="14"/>
    </row>
    <row r="452" spans="3:5">
      <c r="C452" s="14"/>
      <c r="D452" s="14"/>
      <c r="E452" s="14"/>
    </row>
    <row r="453" spans="3:5">
      <c r="C453" s="14"/>
      <c r="D453" s="14"/>
      <c r="E453" s="14"/>
    </row>
    <row r="454" spans="3:5">
      <c r="C454" s="14"/>
      <c r="D454" s="14"/>
      <c r="E454" s="14"/>
    </row>
    <row r="455" spans="3:5">
      <c r="C455" s="14"/>
      <c r="D455" s="14"/>
      <c r="E455" s="14"/>
    </row>
    <row r="456" spans="3:5">
      <c r="C456" s="14"/>
      <c r="D456" s="14"/>
      <c r="E456" s="14"/>
    </row>
    <row r="457" spans="3:5">
      <c r="C457" s="14"/>
      <c r="D457" s="14"/>
      <c r="E457" s="14"/>
    </row>
    <row r="458" spans="3:5">
      <c r="C458" s="14"/>
      <c r="D458" s="14"/>
      <c r="E458" s="14"/>
    </row>
    <row r="459" spans="3:5">
      <c r="C459" s="14"/>
      <c r="D459" s="14"/>
      <c r="E459" s="14"/>
    </row>
    <row r="460" spans="3:5">
      <c r="C460" s="14"/>
      <c r="D460" s="14"/>
      <c r="E460" s="14"/>
    </row>
    <row r="461" spans="3:5">
      <c r="C461" s="14"/>
      <c r="D461" s="14"/>
      <c r="E461" s="14"/>
    </row>
    <row r="462" spans="3:5">
      <c r="C462" s="14"/>
      <c r="D462" s="14"/>
      <c r="E462" s="14"/>
    </row>
    <row r="463" spans="3:5">
      <c r="C463" s="14"/>
      <c r="D463" s="14"/>
      <c r="E463" s="14"/>
    </row>
    <row r="464" spans="3:5">
      <c r="C464" s="14"/>
      <c r="D464" s="14"/>
      <c r="E464" s="14"/>
    </row>
    <row r="465" spans="3:5">
      <c r="C465" s="14"/>
      <c r="D465" s="14"/>
      <c r="E465" s="14"/>
    </row>
    <row r="466" spans="3:5">
      <c r="C466" s="14"/>
      <c r="D466" s="14"/>
      <c r="E466" s="14"/>
    </row>
    <row r="467" spans="3:5">
      <c r="C467" s="14"/>
      <c r="D467" s="14"/>
      <c r="E467" s="14"/>
    </row>
    <row r="468" spans="3:5">
      <c r="C468" s="14"/>
      <c r="D468" s="14"/>
      <c r="E468" s="14"/>
    </row>
    <row r="469" spans="3:5">
      <c r="C469" s="14"/>
      <c r="D469" s="14"/>
      <c r="E469" s="14"/>
    </row>
    <row r="470" spans="3:5">
      <c r="C470" s="14"/>
      <c r="D470" s="14"/>
      <c r="E470" s="14"/>
    </row>
    <row r="471" spans="3:5">
      <c r="C471" s="14"/>
      <c r="D471" s="14"/>
      <c r="E471" s="14"/>
    </row>
    <row r="472" spans="3:5">
      <c r="C472" s="14"/>
      <c r="D472" s="14"/>
      <c r="E472" s="14"/>
    </row>
    <row r="473" spans="3:5">
      <c r="C473" s="14"/>
      <c r="D473" s="14"/>
      <c r="E473" s="14"/>
    </row>
    <row r="474" spans="3:5">
      <c r="C474" s="14"/>
      <c r="D474" s="14"/>
      <c r="E474" s="14"/>
    </row>
    <row r="475" spans="3:5">
      <c r="C475" s="14"/>
      <c r="D475" s="14"/>
      <c r="E475" s="14"/>
    </row>
    <row r="476" spans="3:5">
      <c r="C476" s="14"/>
      <c r="D476" s="14"/>
      <c r="E476" s="14"/>
    </row>
    <row r="477" spans="3:5">
      <c r="C477" s="14"/>
      <c r="D477" s="14"/>
      <c r="E477" s="14"/>
    </row>
    <row r="478" spans="3:5">
      <c r="C478" s="14"/>
      <c r="D478" s="14"/>
      <c r="E478" s="14"/>
    </row>
    <row r="479" spans="3:5">
      <c r="C479" s="14"/>
      <c r="D479" s="14"/>
      <c r="E479" s="14"/>
    </row>
    <row r="480" spans="3:5">
      <c r="C480" s="14"/>
      <c r="D480" s="14"/>
      <c r="E480" s="14"/>
    </row>
    <row r="481" spans="3:5">
      <c r="C481" s="14"/>
      <c r="D481" s="14"/>
      <c r="E481" s="14"/>
    </row>
    <row r="482" spans="3:5">
      <c r="C482" s="14"/>
      <c r="D482" s="14"/>
      <c r="E482" s="14"/>
    </row>
    <row r="483" spans="3:5">
      <c r="C483" s="14"/>
      <c r="D483" s="14"/>
      <c r="E483" s="14"/>
    </row>
    <row r="484" spans="3:5">
      <c r="C484" s="14"/>
      <c r="D484" s="14"/>
      <c r="E484" s="14"/>
    </row>
    <row r="485" spans="3:5">
      <c r="C485" s="14"/>
      <c r="D485" s="14"/>
      <c r="E485" s="14"/>
    </row>
    <row r="486" spans="3:5">
      <c r="C486" s="14"/>
      <c r="D486" s="14"/>
      <c r="E486" s="14"/>
    </row>
    <row r="487" spans="3:5">
      <c r="C487" s="14"/>
      <c r="D487" s="14"/>
      <c r="E487" s="14"/>
    </row>
    <row r="488" spans="3:5">
      <c r="C488" s="14"/>
      <c r="D488" s="14"/>
      <c r="E488" s="14"/>
    </row>
    <row r="489" spans="3:5">
      <c r="C489" s="14"/>
      <c r="D489" s="14"/>
      <c r="E489" s="14"/>
    </row>
    <row r="490" spans="3:5">
      <c r="C490" s="14"/>
      <c r="D490" s="14"/>
      <c r="E490" s="14"/>
    </row>
    <row r="491" spans="3:5">
      <c r="C491" s="14"/>
      <c r="D491" s="14"/>
      <c r="E491" s="14"/>
    </row>
    <row r="492" spans="3:5">
      <c r="C492" s="14"/>
      <c r="D492" s="14"/>
      <c r="E492" s="14"/>
    </row>
    <row r="493" spans="3:5">
      <c r="C493" s="14"/>
      <c r="D493" s="14"/>
      <c r="E493" s="14"/>
    </row>
    <row r="494" spans="3:5">
      <c r="C494" s="14"/>
      <c r="D494" s="14"/>
      <c r="E494" s="14"/>
    </row>
    <row r="495" spans="3:5">
      <c r="C495" s="14"/>
      <c r="D495" s="14"/>
      <c r="E495" s="14"/>
    </row>
    <row r="496" spans="3:5">
      <c r="C496" s="14"/>
      <c r="D496" s="14"/>
      <c r="E496" s="14"/>
    </row>
    <row r="497" spans="3:5">
      <c r="C497" s="14"/>
      <c r="D497" s="14"/>
      <c r="E497" s="14"/>
    </row>
    <row r="498" spans="3:5">
      <c r="C498" s="14"/>
      <c r="D498" s="14"/>
      <c r="E498" s="14"/>
    </row>
    <row r="499" spans="3:5">
      <c r="C499" s="14"/>
      <c r="D499" s="14"/>
      <c r="E499" s="14"/>
    </row>
    <row r="500" spans="3:5">
      <c r="C500" s="14"/>
      <c r="D500" s="14"/>
      <c r="E500" s="14"/>
    </row>
    <row r="501" spans="3:5">
      <c r="C501" s="14"/>
      <c r="D501" s="14"/>
      <c r="E501" s="14"/>
    </row>
    <row r="502" spans="3:5">
      <c r="C502" s="14"/>
      <c r="D502" s="14"/>
      <c r="E502" s="14"/>
    </row>
    <row r="503" spans="3:5">
      <c r="C503" s="14"/>
      <c r="D503" s="14"/>
      <c r="E503" s="14"/>
    </row>
    <row r="504" spans="3:5">
      <c r="C504" s="14"/>
      <c r="D504" s="14"/>
      <c r="E504" s="14"/>
    </row>
    <row r="505" spans="3:5">
      <c r="C505" s="14"/>
      <c r="D505" s="14"/>
      <c r="E505" s="14"/>
    </row>
    <row r="506" spans="3:5">
      <c r="C506" s="14"/>
      <c r="D506" s="14"/>
      <c r="E506" s="14"/>
    </row>
    <row r="507" spans="3:5">
      <c r="C507" s="14"/>
      <c r="D507" s="14"/>
      <c r="E507" s="14"/>
    </row>
    <row r="508" spans="3:5">
      <c r="C508" s="14"/>
      <c r="D508" s="14"/>
      <c r="E508" s="14"/>
    </row>
    <row r="509" spans="3:5">
      <c r="C509" s="14"/>
      <c r="D509" s="14"/>
      <c r="E509" s="14"/>
    </row>
    <row r="510" spans="3:5">
      <c r="C510" s="14"/>
      <c r="D510" s="14"/>
      <c r="E510" s="14"/>
    </row>
    <row r="511" spans="3:5">
      <c r="C511" s="14"/>
      <c r="D511" s="14"/>
      <c r="E511" s="14"/>
    </row>
    <row r="512" spans="3:5">
      <c r="C512" s="14"/>
      <c r="D512" s="14"/>
      <c r="E512" s="14"/>
    </row>
    <row r="513" spans="3:5">
      <c r="C513" s="14"/>
      <c r="D513" s="14"/>
      <c r="E513" s="14"/>
    </row>
    <row r="514" spans="3:5">
      <c r="C514" s="14"/>
      <c r="D514" s="14"/>
      <c r="E514" s="14"/>
    </row>
    <row r="515" spans="3:5">
      <c r="C515" s="14"/>
      <c r="D515" s="14"/>
      <c r="E515" s="14"/>
    </row>
    <row r="516" spans="3:5">
      <c r="C516" s="14"/>
      <c r="D516" s="14"/>
      <c r="E516" s="14"/>
    </row>
    <row r="517" spans="3:5">
      <c r="C517" s="14"/>
      <c r="D517" s="14"/>
      <c r="E517" s="14"/>
    </row>
    <row r="518" spans="3:5">
      <c r="C518" s="14"/>
      <c r="D518" s="14"/>
      <c r="E518" s="14"/>
    </row>
    <row r="519" spans="3:5">
      <c r="C519" s="14"/>
      <c r="D519" s="14"/>
      <c r="E519" s="14"/>
    </row>
    <row r="520" spans="3:5">
      <c r="C520" s="14"/>
      <c r="D520" s="14"/>
      <c r="E520" s="14"/>
    </row>
    <row r="521" spans="3:5">
      <c r="C521" s="14"/>
      <c r="D521" s="14"/>
      <c r="E521" s="14"/>
    </row>
    <row r="522" spans="3:5">
      <c r="C522" s="14"/>
      <c r="D522" s="14"/>
      <c r="E522" s="14"/>
    </row>
    <row r="523" spans="3:5">
      <c r="C523" s="14"/>
      <c r="D523" s="14"/>
      <c r="E523" s="14"/>
    </row>
    <row r="524" spans="3:5">
      <c r="C524" s="14"/>
      <c r="D524" s="14"/>
      <c r="E524" s="14"/>
    </row>
    <row r="525" spans="3:5">
      <c r="C525" s="14"/>
      <c r="D525" s="14"/>
      <c r="E525" s="14"/>
    </row>
    <row r="526" spans="3:5">
      <c r="C526" s="14"/>
      <c r="D526" s="14"/>
      <c r="E526" s="14"/>
    </row>
    <row r="527" spans="3:5">
      <c r="C527" s="14"/>
      <c r="D527" s="14"/>
      <c r="E527" s="14"/>
    </row>
    <row r="528" spans="3:5">
      <c r="C528" s="14"/>
      <c r="D528" s="14"/>
      <c r="E528" s="14"/>
    </row>
    <row r="529" spans="3:5">
      <c r="C529" s="14"/>
      <c r="D529" s="14"/>
      <c r="E529" s="14"/>
    </row>
    <row r="530" spans="3:5">
      <c r="C530" s="14"/>
      <c r="D530" s="14"/>
      <c r="E530" s="14"/>
    </row>
    <row r="531" spans="3:5">
      <c r="C531" s="14"/>
      <c r="D531" s="14"/>
      <c r="E531" s="14"/>
    </row>
    <row r="532" spans="3:5">
      <c r="C532" s="14"/>
      <c r="D532" s="14"/>
      <c r="E532" s="14"/>
    </row>
    <row r="533" spans="3:5">
      <c r="C533" s="14"/>
      <c r="D533" s="14"/>
      <c r="E533" s="14"/>
    </row>
    <row r="534" spans="3:5">
      <c r="C534" s="14"/>
      <c r="D534" s="14"/>
      <c r="E534" s="14"/>
    </row>
    <row r="535" spans="3:5">
      <c r="C535" s="14"/>
      <c r="D535" s="14"/>
      <c r="E535" s="14"/>
    </row>
    <row r="536" spans="3:5">
      <c r="C536" s="14"/>
      <c r="D536" s="14"/>
      <c r="E536" s="14"/>
    </row>
    <row r="537" spans="3:5">
      <c r="C537" s="14"/>
      <c r="D537" s="14"/>
      <c r="E537" s="14"/>
    </row>
    <row r="538" spans="3:5">
      <c r="C538" s="14"/>
      <c r="D538" s="14"/>
      <c r="E538" s="14"/>
    </row>
    <row r="539" spans="3:5">
      <c r="C539" s="14"/>
      <c r="D539" s="14"/>
      <c r="E539" s="14"/>
    </row>
    <row r="540" spans="3:5">
      <c r="C540" s="14"/>
      <c r="D540" s="14"/>
      <c r="E540" s="14"/>
    </row>
    <row r="541" spans="3:5">
      <c r="C541" s="14"/>
      <c r="D541" s="14"/>
      <c r="E541" s="14"/>
    </row>
    <row r="542" spans="3:5">
      <c r="C542" s="14"/>
      <c r="D542" s="14"/>
      <c r="E542" s="14"/>
    </row>
    <row r="543" spans="3:5">
      <c r="C543" s="14"/>
      <c r="D543" s="14"/>
      <c r="E543" s="14"/>
    </row>
    <row r="544" spans="3:5">
      <c r="C544" s="14"/>
      <c r="D544" s="14"/>
      <c r="E544" s="14"/>
    </row>
    <row r="545" spans="3:5">
      <c r="C545" s="14"/>
      <c r="D545" s="14"/>
      <c r="E545" s="14"/>
    </row>
    <row r="546" spans="3:5">
      <c r="C546" s="14"/>
      <c r="D546" s="14"/>
      <c r="E546" s="14"/>
    </row>
    <row r="547" spans="3:5">
      <c r="C547" s="14"/>
      <c r="D547" s="14"/>
      <c r="E547" s="14"/>
    </row>
    <row r="548" spans="3:5">
      <c r="C548" s="14"/>
      <c r="D548" s="14"/>
      <c r="E548" s="14"/>
    </row>
    <row r="549" spans="3:5">
      <c r="C549" s="14"/>
      <c r="D549" s="14"/>
      <c r="E549" s="14"/>
    </row>
    <row r="550" spans="3:5">
      <c r="C550" s="14"/>
      <c r="D550" s="14"/>
      <c r="E550" s="14"/>
    </row>
    <row r="551" spans="3:5">
      <c r="C551" s="14"/>
      <c r="D551" s="14"/>
      <c r="E551" s="14"/>
    </row>
    <row r="552" spans="3:5">
      <c r="C552" s="14"/>
      <c r="D552" s="14"/>
      <c r="E552" s="14"/>
    </row>
    <row r="553" spans="3:5">
      <c r="C553" s="14"/>
      <c r="D553" s="14"/>
      <c r="E553" s="14"/>
    </row>
    <row r="554" spans="3:5">
      <c r="C554" s="14"/>
      <c r="D554" s="14"/>
      <c r="E554" s="14"/>
    </row>
    <row r="555" spans="3:5">
      <c r="C555" s="14"/>
      <c r="D555" s="14"/>
      <c r="E555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5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3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0" width="10.7109375" style="14" customWidth="1"/>
    <col min="11" max="11" width="10.7109375" style="17" customWidth="1"/>
    <col min="12" max="12" width="7.7109375" style="17" customWidth="1"/>
    <col min="13" max="13" width="7.140625" style="17" customWidth="1"/>
    <col min="14" max="14" width="6" style="17" customWidth="1"/>
    <col min="15" max="15" width="7.85546875" style="17" customWidth="1"/>
    <col min="16" max="16" width="8.140625" style="17" customWidth="1"/>
    <col min="17" max="17" width="6.28515625" style="14" customWidth="1"/>
    <col min="18" max="18" width="8" style="14" customWidth="1"/>
    <col min="19" max="19" width="8.7109375" style="14" customWidth="1"/>
    <col min="20" max="20" width="10" style="14" customWidth="1"/>
    <col min="21" max="21" width="9.5703125" style="14" customWidth="1"/>
    <col min="22" max="22" width="6.140625" style="14" customWidth="1"/>
    <col min="23" max="24" width="5.7109375" style="14" customWidth="1"/>
    <col min="25" max="25" width="6.85546875" style="14" customWidth="1"/>
    <col min="26" max="26" width="6.42578125" style="14" customWidth="1"/>
    <col min="27" max="27" width="6.7109375" style="14" customWidth="1"/>
    <col min="28" max="28" width="7.28515625" style="14" customWidth="1"/>
    <col min="29" max="40" width="5.7109375" style="14" customWidth="1"/>
    <col min="41" max="16384" width="9.140625" style="14"/>
  </cols>
  <sheetData>
    <row r="1" spans="1:60">
      <c r="B1" s="2" t="s">
        <v>0</v>
      </c>
      <c r="C1" t="s">
        <v>195</v>
      </c>
    </row>
    <row r="2" spans="1:60">
      <c r="B2" s="2" t="s">
        <v>1</v>
      </c>
    </row>
    <row r="3" spans="1:60">
      <c r="B3" s="2" t="s">
        <v>2</v>
      </c>
      <c r="C3" t="s">
        <v>196</v>
      </c>
    </row>
    <row r="4" spans="1:60">
      <c r="B4" s="2" t="s">
        <v>3</v>
      </c>
    </row>
    <row r="6" spans="1:60" ht="26.25" customHeight="1"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10"/>
      <c r="BD6" s="14" t="s">
        <v>98</v>
      </c>
      <c r="BF6" s="14" t="s">
        <v>99</v>
      </c>
      <c r="BH6" s="17" t="s">
        <v>100</v>
      </c>
    </row>
    <row r="7" spans="1:60" ht="26.25" customHeight="1">
      <c r="B7" s="108" t="s">
        <v>101</v>
      </c>
      <c r="C7" s="109"/>
      <c r="D7" s="109"/>
      <c r="E7" s="109"/>
      <c r="F7" s="109"/>
      <c r="G7" s="109"/>
      <c r="H7" s="109"/>
      <c r="I7" s="109"/>
      <c r="J7" s="109"/>
      <c r="K7" s="110"/>
      <c r="BD7" s="17" t="s">
        <v>102</v>
      </c>
      <c r="BF7" s="14" t="s">
        <v>103</v>
      </c>
      <c r="BH7" s="17" t="s">
        <v>104</v>
      </c>
    </row>
    <row r="8" spans="1:60" s="17" customFormat="1" ht="63">
      <c r="A8" s="13"/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55</v>
      </c>
      <c r="K8" s="26" t="s">
        <v>181</v>
      </c>
      <c r="BC8" s="14" t="s">
        <v>105</v>
      </c>
      <c r="BD8" s="14" t="s">
        <v>106</v>
      </c>
      <c r="BE8" s="14" t="s">
        <v>107</v>
      </c>
      <c r="BG8" s="21" t="s">
        <v>108</v>
      </c>
    </row>
    <row r="9" spans="1:60" s="17" customFormat="1" ht="18.75" customHeight="1">
      <c r="A9" s="13"/>
      <c r="B9" s="18"/>
      <c r="C9" s="19"/>
      <c r="D9" s="19"/>
      <c r="E9" s="19"/>
      <c r="F9" s="19"/>
      <c r="G9" s="19" t="s">
        <v>182</v>
      </c>
      <c r="H9" s="19"/>
      <c r="I9" s="19" t="s">
        <v>6</v>
      </c>
      <c r="J9" s="29" t="s">
        <v>7</v>
      </c>
      <c r="K9" s="45" t="s">
        <v>7</v>
      </c>
      <c r="BC9" s="14" t="s">
        <v>109</v>
      </c>
      <c r="BE9" s="14" t="s">
        <v>110</v>
      </c>
      <c r="BG9" s="21" t="s">
        <v>111</v>
      </c>
    </row>
    <row r="10" spans="1:60" s="21" customFormat="1" ht="18" customHeight="1">
      <c r="A10" s="13"/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46" t="s">
        <v>60</v>
      </c>
      <c r="J10" s="46" t="s">
        <v>61</v>
      </c>
      <c r="K10" s="46" t="s">
        <v>62</v>
      </c>
      <c r="L10" s="17"/>
      <c r="M10" s="17"/>
      <c r="N10" s="17"/>
      <c r="O10" s="17"/>
      <c r="BC10" s="14" t="s">
        <v>112</v>
      </c>
      <c r="BD10" s="17"/>
      <c r="BE10" s="14" t="s">
        <v>113</v>
      </c>
      <c r="BG10" s="14" t="s">
        <v>114</v>
      </c>
    </row>
    <row r="11" spans="1:60" s="21" customFormat="1" ht="18" customHeight="1">
      <c r="A11" s="13"/>
      <c r="B11" s="22" t="s">
        <v>115</v>
      </c>
      <c r="C11" s="6"/>
      <c r="D11" s="6"/>
      <c r="E11" s="6"/>
      <c r="F11" s="6"/>
      <c r="G11" s="73">
        <v>28901726.010000002</v>
      </c>
      <c r="H11" s="23"/>
      <c r="I11" s="73">
        <v>101792.24610878955</v>
      </c>
      <c r="J11" s="74">
        <v>1</v>
      </c>
      <c r="K11" s="74">
        <v>4.8999999999999998E-3</v>
      </c>
      <c r="L11" s="17"/>
      <c r="M11" s="17"/>
      <c r="N11" s="17"/>
      <c r="O11" s="17"/>
      <c r="BC11" s="14" t="s">
        <v>116</v>
      </c>
      <c r="BD11" s="17"/>
      <c r="BE11" s="14" t="s">
        <v>117</v>
      </c>
      <c r="BG11" s="14" t="s">
        <v>118</v>
      </c>
    </row>
    <row r="12" spans="1:60">
      <c r="B12" s="77" t="s">
        <v>203</v>
      </c>
      <c r="C12" s="17"/>
      <c r="D12" s="17"/>
      <c r="E12" s="17"/>
      <c r="F12" s="17"/>
      <c r="G12" s="79">
        <v>0</v>
      </c>
      <c r="H12" s="17"/>
      <c r="I12" s="79">
        <v>0</v>
      </c>
      <c r="J12" s="78">
        <v>0</v>
      </c>
      <c r="K12" s="78">
        <v>0</v>
      </c>
      <c r="BD12" s="14" t="s">
        <v>119</v>
      </c>
      <c r="BF12" s="14" t="s">
        <v>120</v>
      </c>
    </row>
    <row r="13" spans="1:60">
      <c r="B13" t="s">
        <v>266</v>
      </c>
      <c r="C13" t="s">
        <v>266</v>
      </c>
      <c r="D13" s="17"/>
      <c r="E13" t="s">
        <v>266</v>
      </c>
      <c r="F13" t="s">
        <v>266</v>
      </c>
      <c r="G13" s="75">
        <v>0</v>
      </c>
      <c r="H13" s="75">
        <v>0</v>
      </c>
      <c r="I13" s="75">
        <v>0</v>
      </c>
      <c r="J13" s="76">
        <v>0</v>
      </c>
      <c r="K13" s="76">
        <v>0</v>
      </c>
      <c r="BD13" s="14" t="s">
        <v>121</v>
      </c>
      <c r="BE13" s="14" t="s">
        <v>122</v>
      </c>
      <c r="BF13" s="14" t="s">
        <v>123</v>
      </c>
    </row>
    <row r="14" spans="1:60">
      <c r="B14" s="77" t="s">
        <v>271</v>
      </c>
      <c r="C14" s="17"/>
      <c r="D14" s="17"/>
      <c r="E14" s="17"/>
      <c r="F14" s="17"/>
      <c r="G14" s="79">
        <v>28901726.010000002</v>
      </c>
      <c r="H14" s="17"/>
      <c r="I14" s="79">
        <v>101792.24610878955</v>
      </c>
      <c r="J14" s="78">
        <v>1</v>
      </c>
      <c r="K14" s="78">
        <v>4.8999999999999998E-3</v>
      </c>
      <c r="BF14" s="14" t="s">
        <v>124</v>
      </c>
    </row>
    <row r="15" spans="1:60">
      <c r="B15" t="s">
        <v>3110</v>
      </c>
      <c r="C15" t="s">
        <v>3111</v>
      </c>
      <c r="D15" t="s">
        <v>121</v>
      </c>
      <c r="E15" t="s">
        <v>2017</v>
      </c>
      <c r="F15" t="s">
        <v>104</v>
      </c>
      <c r="G15" s="75">
        <v>5</v>
      </c>
      <c r="H15" s="75">
        <v>1.883E-4</v>
      </c>
      <c r="I15" s="75">
        <v>3.4148204999999998E-8</v>
      </c>
      <c r="J15" s="76">
        <v>0</v>
      </c>
      <c r="K15" s="76">
        <v>0</v>
      </c>
      <c r="BF15" s="14" t="s">
        <v>125</v>
      </c>
    </row>
    <row r="16" spans="1:60">
      <c r="B16" t="s">
        <v>3112</v>
      </c>
      <c r="C16" t="s">
        <v>3113</v>
      </c>
      <c r="D16" t="s">
        <v>121</v>
      </c>
      <c r="E16" t="s">
        <v>2017</v>
      </c>
      <c r="F16" t="s">
        <v>104</v>
      </c>
      <c r="G16" s="75">
        <v>8</v>
      </c>
      <c r="H16" s="75">
        <v>1.862E-4</v>
      </c>
      <c r="I16" s="75">
        <v>5.4027791999999999E-8</v>
      </c>
      <c r="J16" s="76">
        <v>0</v>
      </c>
      <c r="K16" s="76">
        <v>0</v>
      </c>
      <c r="BF16" s="14" t="s">
        <v>126</v>
      </c>
    </row>
    <row r="17" spans="2:58">
      <c r="B17" t="s">
        <v>3114</v>
      </c>
      <c r="C17" t="s">
        <v>3115</v>
      </c>
      <c r="D17" t="s">
        <v>121</v>
      </c>
      <c r="E17" t="s">
        <v>2017</v>
      </c>
      <c r="F17" t="s">
        <v>104</v>
      </c>
      <c r="G17" s="75">
        <v>5</v>
      </c>
      <c r="H17" s="75">
        <v>1.8699999999999999E-4</v>
      </c>
      <c r="I17" s="75">
        <v>3.3912449999999997E-8</v>
      </c>
      <c r="J17" s="76">
        <v>0</v>
      </c>
      <c r="K17" s="76">
        <v>0</v>
      </c>
      <c r="BF17" s="14" t="s">
        <v>127</v>
      </c>
    </row>
    <row r="18" spans="2:58">
      <c r="B18" t="s">
        <v>3116</v>
      </c>
      <c r="C18" t="s">
        <v>3117</v>
      </c>
      <c r="D18" t="s">
        <v>121</v>
      </c>
      <c r="E18" t="s">
        <v>2017</v>
      </c>
      <c r="F18" t="s">
        <v>104</v>
      </c>
      <c r="G18" s="75">
        <v>9</v>
      </c>
      <c r="H18" s="75">
        <v>1.883E-4</v>
      </c>
      <c r="I18" s="75">
        <v>6.1466769E-8</v>
      </c>
      <c r="J18" s="76">
        <v>0</v>
      </c>
      <c r="K18" s="76">
        <v>0</v>
      </c>
      <c r="BF18" s="14" t="s">
        <v>128</v>
      </c>
    </row>
    <row r="19" spans="2:58">
      <c r="B19" t="s">
        <v>3118</v>
      </c>
      <c r="C19" t="s">
        <v>3119</v>
      </c>
      <c r="D19" t="s">
        <v>121</v>
      </c>
      <c r="E19" t="s">
        <v>2017</v>
      </c>
      <c r="F19" t="s">
        <v>104</v>
      </c>
      <c r="G19" s="75">
        <v>88</v>
      </c>
      <c r="H19" s="75">
        <v>4.7124999999999999E-4</v>
      </c>
      <c r="I19" s="75">
        <v>1.5041169E-6</v>
      </c>
      <c r="J19" s="76">
        <v>0</v>
      </c>
      <c r="K19" s="76">
        <v>0</v>
      </c>
      <c r="BF19" s="14" t="s">
        <v>129</v>
      </c>
    </row>
    <row r="20" spans="2:58">
      <c r="B20" t="s">
        <v>3120</v>
      </c>
      <c r="C20" t="s">
        <v>3121</v>
      </c>
      <c r="D20" t="s">
        <v>121</v>
      </c>
      <c r="E20" t="s">
        <v>2017</v>
      </c>
      <c r="F20" t="s">
        <v>104</v>
      </c>
      <c r="G20" s="75">
        <v>20</v>
      </c>
      <c r="H20" s="75">
        <v>4.84E-4</v>
      </c>
      <c r="I20" s="75">
        <v>3.5109359999999999E-7</v>
      </c>
      <c r="J20" s="76">
        <v>0</v>
      </c>
      <c r="K20" s="76">
        <v>0</v>
      </c>
      <c r="BF20" s="14" t="s">
        <v>130</v>
      </c>
    </row>
    <row r="21" spans="2:58">
      <c r="B21" t="s">
        <v>3122</v>
      </c>
      <c r="C21" t="s">
        <v>3123</v>
      </c>
      <c r="D21" t="s">
        <v>121</v>
      </c>
      <c r="E21" t="s">
        <v>2017</v>
      </c>
      <c r="F21" t="s">
        <v>104</v>
      </c>
      <c r="G21" s="75">
        <v>19</v>
      </c>
      <c r="H21" s="75">
        <v>4.9399999999999997E-4</v>
      </c>
      <c r="I21" s="75">
        <v>3.4043021999999999E-7</v>
      </c>
      <c r="J21" s="76">
        <v>0</v>
      </c>
      <c r="K21" s="76">
        <v>0</v>
      </c>
      <c r="BF21" s="14" t="s">
        <v>121</v>
      </c>
    </row>
    <row r="22" spans="2:58">
      <c r="B22" t="s">
        <v>3124</v>
      </c>
      <c r="C22" t="s">
        <v>3125</v>
      </c>
      <c r="D22" t="s">
        <v>121</v>
      </c>
      <c r="E22" t="s">
        <v>2017</v>
      </c>
      <c r="F22" t="s">
        <v>104</v>
      </c>
      <c r="G22" s="75">
        <v>19</v>
      </c>
      <c r="H22" s="75">
        <v>4.9700000000000005E-4</v>
      </c>
      <c r="I22" s="75">
        <v>3.4249761000000002E-7</v>
      </c>
      <c r="J22" s="76">
        <v>0</v>
      </c>
      <c r="K22" s="76">
        <v>0</v>
      </c>
    </row>
    <row r="23" spans="2:58">
      <c r="B23" t="s">
        <v>3126</v>
      </c>
      <c r="C23" t="s">
        <v>3127</v>
      </c>
      <c r="D23" t="s">
        <v>121</v>
      </c>
      <c r="E23" t="s">
        <v>2017</v>
      </c>
      <c r="F23" t="s">
        <v>104</v>
      </c>
      <c r="G23" s="75">
        <v>59</v>
      </c>
      <c r="H23" s="75">
        <v>5.0350000000000004E-4</v>
      </c>
      <c r="I23" s="75">
        <v>1.0774547549999999E-6</v>
      </c>
      <c r="J23" s="76">
        <v>0</v>
      </c>
      <c r="K23" s="76">
        <v>0</v>
      </c>
    </row>
    <row r="24" spans="2:58">
      <c r="B24" t="s">
        <v>3128</v>
      </c>
      <c r="C24" t="s">
        <v>3129</v>
      </c>
      <c r="D24" t="s">
        <v>121</v>
      </c>
      <c r="E24" t="s">
        <v>2017</v>
      </c>
      <c r="F24" t="s">
        <v>108</v>
      </c>
      <c r="G24" s="75">
        <v>330</v>
      </c>
      <c r="H24" s="75">
        <v>1.6913000000000001E-2</v>
      </c>
      <c r="I24" s="75">
        <v>2.2389902963999999E-4</v>
      </c>
      <c r="J24" s="76">
        <v>0</v>
      </c>
      <c r="K24" s="76">
        <v>0</v>
      </c>
    </row>
    <row r="25" spans="2:58">
      <c r="B25" t="s">
        <v>3130</v>
      </c>
      <c r="C25" t="s">
        <v>3131</v>
      </c>
      <c r="D25" t="s">
        <v>121</v>
      </c>
      <c r="E25" t="s">
        <v>2017</v>
      </c>
      <c r="F25" t="s">
        <v>108</v>
      </c>
      <c r="G25" s="75">
        <v>17</v>
      </c>
      <c r="H25" s="75">
        <v>1.6913000000000001E-2</v>
      </c>
      <c r="I25" s="75">
        <v>1.1534192436E-5</v>
      </c>
      <c r="J25" s="76">
        <v>0</v>
      </c>
      <c r="K25" s="76">
        <v>0</v>
      </c>
    </row>
    <row r="26" spans="2:58">
      <c r="B26" t="s">
        <v>3132</v>
      </c>
      <c r="C26" t="s">
        <v>3133</v>
      </c>
      <c r="D26" t="s">
        <v>121</v>
      </c>
      <c r="E26" t="s">
        <v>2017</v>
      </c>
      <c r="F26" t="s">
        <v>104</v>
      </c>
      <c r="G26" s="75">
        <v>103</v>
      </c>
      <c r="H26" s="75">
        <v>3.8011999999999997E-2</v>
      </c>
      <c r="I26" s="75">
        <v>1.4200560972E-4</v>
      </c>
      <c r="J26" s="76">
        <v>0</v>
      </c>
      <c r="K26" s="76">
        <v>0</v>
      </c>
    </row>
    <row r="27" spans="2:58">
      <c r="B27" t="s">
        <v>3134</v>
      </c>
      <c r="C27" t="s">
        <v>3135</v>
      </c>
      <c r="D27" t="s">
        <v>121</v>
      </c>
      <c r="E27" t="s">
        <v>2017</v>
      </c>
      <c r="F27" t="s">
        <v>104</v>
      </c>
      <c r="G27" s="75">
        <v>164</v>
      </c>
      <c r="H27" s="75">
        <v>2.0477E-3</v>
      </c>
      <c r="I27" s="75">
        <v>1.2180292956E-5</v>
      </c>
      <c r="J27" s="76">
        <v>0</v>
      </c>
      <c r="K27" s="76">
        <v>0</v>
      </c>
    </row>
    <row r="28" spans="2:58">
      <c r="B28" t="s">
        <v>3136</v>
      </c>
      <c r="C28" t="s">
        <v>3137</v>
      </c>
      <c r="D28" t="s">
        <v>121</v>
      </c>
      <c r="E28" t="s">
        <v>2017</v>
      </c>
      <c r="F28" t="s">
        <v>108</v>
      </c>
      <c r="G28" s="75">
        <v>210</v>
      </c>
      <c r="H28" s="75">
        <v>4.5430000000000002E-3</v>
      </c>
      <c r="I28" s="75">
        <v>3.8271867479999997E-5</v>
      </c>
      <c r="J28" s="76">
        <v>0</v>
      </c>
      <c r="K28" s="76">
        <v>0</v>
      </c>
    </row>
    <row r="29" spans="2:58">
      <c r="B29" t="s">
        <v>3138</v>
      </c>
      <c r="C29" t="s">
        <v>3139</v>
      </c>
      <c r="D29" t="s">
        <v>121</v>
      </c>
      <c r="E29" t="s">
        <v>2017</v>
      </c>
      <c r="F29" t="s">
        <v>111</v>
      </c>
      <c r="G29" s="75">
        <v>135</v>
      </c>
      <c r="H29" s="75">
        <v>7.7565000000000004E-3</v>
      </c>
      <c r="I29" s="75">
        <v>4.8386714647499998E-5</v>
      </c>
      <c r="J29" s="76">
        <v>0</v>
      </c>
      <c r="K29" s="76">
        <v>0</v>
      </c>
    </row>
    <row r="30" spans="2:58">
      <c r="B30" t="s">
        <v>3140</v>
      </c>
      <c r="C30" t="s">
        <v>3141</v>
      </c>
      <c r="D30" t="s">
        <v>121</v>
      </c>
      <c r="E30" t="s">
        <v>2017</v>
      </c>
      <c r="F30" t="s">
        <v>118</v>
      </c>
      <c r="G30" s="75">
        <v>1149275</v>
      </c>
      <c r="H30" s="75">
        <v>100</v>
      </c>
      <c r="I30" s="75">
        <v>2844.8004074999999</v>
      </c>
      <c r="J30" s="76">
        <v>2.7900000000000001E-2</v>
      </c>
      <c r="K30" s="76">
        <v>1E-4</v>
      </c>
    </row>
    <row r="31" spans="2:58">
      <c r="B31" t="s">
        <v>3142</v>
      </c>
      <c r="C31" t="s">
        <v>3143</v>
      </c>
      <c r="D31" t="s">
        <v>121</v>
      </c>
      <c r="E31" t="s">
        <v>2017</v>
      </c>
      <c r="F31" t="s">
        <v>108</v>
      </c>
      <c r="G31" s="75">
        <v>-75990.91</v>
      </c>
      <c r="H31" s="75">
        <v>100</v>
      </c>
      <c r="I31" s="75">
        <v>-304.845134556</v>
      </c>
      <c r="J31" s="76">
        <v>-3.0000000000000001E-3</v>
      </c>
      <c r="K31" s="76">
        <v>0</v>
      </c>
    </row>
    <row r="32" spans="2:58">
      <c r="B32" t="s">
        <v>3144</v>
      </c>
      <c r="C32" t="s">
        <v>3145</v>
      </c>
      <c r="D32" t="s">
        <v>121</v>
      </c>
      <c r="E32" t="s">
        <v>2017</v>
      </c>
      <c r="F32" t="s">
        <v>111</v>
      </c>
      <c r="G32" s="75">
        <v>197970</v>
      </c>
      <c r="H32" s="75">
        <v>100</v>
      </c>
      <c r="I32" s="75">
        <v>914.79957300000001</v>
      </c>
      <c r="J32" s="76">
        <v>8.9999999999999993E-3</v>
      </c>
      <c r="K32" s="76">
        <v>0</v>
      </c>
    </row>
    <row r="33" spans="2:11">
      <c r="B33" t="s">
        <v>3146</v>
      </c>
      <c r="C33" t="s">
        <v>3147</v>
      </c>
      <c r="D33" t="s">
        <v>121</v>
      </c>
      <c r="E33" t="s">
        <v>2017</v>
      </c>
      <c r="F33" t="s">
        <v>202</v>
      </c>
      <c r="G33" s="75">
        <v>585950</v>
      </c>
      <c r="H33" s="75">
        <v>100</v>
      </c>
      <c r="I33" s="75">
        <v>272.11518000000001</v>
      </c>
      <c r="J33" s="76">
        <v>2.7000000000000001E-3</v>
      </c>
      <c r="K33" s="76">
        <v>0</v>
      </c>
    </row>
    <row r="34" spans="2:11">
      <c r="B34" t="s">
        <v>3148</v>
      </c>
      <c r="C34" t="s">
        <v>3149</v>
      </c>
      <c r="D34" t="s">
        <v>121</v>
      </c>
      <c r="E34" t="s">
        <v>2017</v>
      </c>
      <c r="F34" t="s">
        <v>104</v>
      </c>
      <c r="G34" s="75">
        <v>26732374.920000002</v>
      </c>
      <c r="H34" s="75">
        <v>100</v>
      </c>
      <c r="I34" s="75">
        <v>96958.323834840005</v>
      </c>
      <c r="J34" s="76">
        <v>0.95250000000000001</v>
      </c>
      <c r="K34" s="76">
        <v>4.7000000000000002E-3</v>
      </c>
    </row>
    <row r="35" spans="2:11">
      <c r="B35" t="s">
        <v>3150</v>
      </c>
      <c r="C35" t="s">
        <v>3151</v>
      </c>
      <c r="D35" t="s">
        <v>121</v>
      </c>
      <c r="E35" t="s">
        <v>2017</v>
      </c>
      <c r="F35" t="s">
        <v>202</v>
      </c>
      <c r="G35" s="75">
        <v>31</v>
      </c>
      <c r="H35" s="75">
        <v>1.7195999999999999E-2</v>
      </c>
      <c r="I35" s="75">
        <v>2.4756049439999998E-6</v>
      </c>
      <c r="J35" s="76">
        <v>0</v>
      </c>
      <c r="K35" s="76">
        <v>0</v>
      </c>
    </row>
    <row r="36" spans="2:11">
      <c r="B36" t="s">
        <v>3152</v>
      </c>
      <c r="C36" t="s">
        <v>3153</v>
      </c>
      <c r="D36" t="s">
        <v>121</v>
      </c>
      <c r="E36" t="s">
        <v>2017</v>
      </c>
      <c r="F36" t="s">
        <v>104</v>
      </c>
      <c r="G36" s="75">
        <v>388</v>
      </c>
      <c r="H36" s="75">
        <v>1.70235E-2</v>
      </c>
      <c r="I36" s="75">
        <v>2.3956762986E-4</v>
      </c>
      <c r="J36" s="76">
        <v>0</v>
      </c>
      <c r="K36" s="76">
        <v>0</v>
      </c>
    </row>
    <row r="37" spans="2:11">
      <c r="B37" t="s">
        <v>3154</v>
      </c>
      <c r="C37" t="s">
        <v>3155</v>
      </c>
      <c r="D37" t="s">
        <v>121</v>
      </c>
      <c r="E37" t="s">
        <v>2017</v>
      </c>
      <c r="F37" t="s">
        <v>104</v>
      </c>
      <c r="G37" s="75">
        <v>38</v>
      </c>
      <c r="H37" s="75">
        <v>1.0337E-3</v>
      </c>
      <c r="I37" s="75">
        <v>1.4247073619999999E-6</v>
      </c>
      <c r="J37" s="76">
        <v>0</v>
      </c>
      <c r="K37" s="76">
        <v>0</v>
      </c>
    </row>
    <row r="38" spans="2:11">
      <c r="B38" t="s">
        <v>3156</v>
      </c>
      <c r="C38" t="s">
        <v>3157</v>
      </c>
      <c r="D38" t="s">
        <v>121</v>
      </c>
      <c r="E38" t="s">
        <v>2017</v>
      </c>
      <c r="F38" t="s">
        <v>104</v>
      </c>
      <c r="G38" s="75">
        <v>2237</v>
      </c>
      <c r="H38" s="75">
        <v>4.8199999999999996E-3</v>
      </c>
      <c r="I38" s="75">
        <v>3.9107547180000001E-4</v>
      </c>
      <c r="J38" s="76">
        <v>0</v>
      </c>
      <c r="K38" s="76">
        <v>0</v>
      </c>
    </row>
    <row r="39" spans="2:11">
      <c r="B39" t="s">
        <v>3158</v>
      </c>
      <c r="C39" t="s">
        <v>3159</v>
      </c>
      <c r="D39" t="s">
        <v>121</v>
      </c>
      <c r="E39" t="s">
        <v>2017</v>
      </c>
      <c r="F39" t="s">
        <v>104</v>
      </c>
      <c r="G39" s="75">
        <v>26</v>
      </c>
      <c r="H39" s="75">
        <v>1.2979999999999999E-3</v>
      </c>
      <c r="I39" s="75">
        <v>1.22403996E-6</v>
      </c>
      <c r="J39" s="76">
        <v>0</v>
      </c>
      <c r="K39" s="76">
        <v>0</v>
      </c>
    </row>
    <row r="40" spans="2:11">
      <c r="B40" t="s">
        <v>3160</v>
      </c>
      <c r="C40" t="s">
        <v>3161</v>
      </c>
      <c r="D40" t="s">
        <v>121</v>
      </c>
      <c r="E40" t="s">
        <v>2017</v>
      </c>
      <c r="F40" t="s">
        <v>104</v>
      </c>
      <c r="G40" s="75">
        <v>68</v>
      </c>
      <c r="H40" s="75">
        <v>1.2457499999999999E-3</v>
      </c>
      <c r="I40" s="75">
        <v>3.0724679699999999E-6</v>
      </c>
      <c r="J40" s="76">
        <v>0</v>
      </c>
      <c r="K40" s="76">
        <v>0</v>
      </c>
    </row>
    <row r="41" spans="2:11">
      <c r="B41" t="s">
        <v>3162</v>
      </c>
      <c r="C41" t="s">
        <v>3163</v>
      </c>
      <c r="D41" t="s">
        <v>121</v>
      </c>
      <c r="E41" t="s">
        <v>2017</v>
      </c>
      <c r="F41" t="s">
        <v>118</v>
      </c>
      <c r="G41" s="75">
        <v>127</v>
      </c>
      <c r="H41" s="75">
        <v>7.5849999999999997E-3</v>
      </c>
      <c r="I41" s="75">
        <v>2.3844441135E-5</v>
      </c>
      <c r="J41" s="76">
        <v>0</v>
      </c>
      <c r="K41" s="76">
        <v>0</v>
      </c>
    </row>
    <row r="42" spans="2:11">
      <c r="B42" t="s">
        <v>3164</v>
      </c>
      <c r="C42" t="s">
        <v>3165</v>
      </c>
      <c r="D42" t="s">
        <v>121</v>
      </c>
      <c r="E42" t="s">
        <v>2017</v>
      </c>
      <c r="F42" t="s">
        <v>108</v>
      </c>
      <c r="G42" s="75">
        <v>1103</v>
      </c>
      <c r="H42" s="75">
        <v>4.7980000000000001E-4</v>
      </c>
      <c r="I42" s="75">
        <v>2.1230165450400001E-5</v>
      </c>
      <c r="J42" s="76">
        <v>0</v>
      </c>
      <c r="K42" s="76">
        <v>0</v>
      </c>
    </row>
    <row r="43" spans="2:11">
      <c r="B43" t="s">
        <v>3166</v>
      </c>
      <c r="C43" t="s">
        <v>3167</v>
      </c>
      <c r="D43" t="s">
        <v>121</v>
      </c>
      <c r="E43" t="s">
        <v>2017</v>
      </c>
      <c r="F43" t="s">
        <v>104</v>
      </c>
      <c r="G43" s="75">
        <v>60</v>
      </c>
      <c r="H43" s="75">
        <v>1.02957E-4</v>
      </c>
      <c r="I43" s="75">
        <v>2.2405502339999999E-7</v>
      </c>
      <c r="J43" s="76">
        <v>0</v>
      </c>
      <c r="K43" s="76">
        <v>0</v>
      </c>
    </row>
    <row r="44" spans="2:11">
      <c r="B44" t="s">
        <v>3168</v>
      </c>
      <c r="C44" t="s">
        <v>3169</v>
      </c>
      <c r="D44" t="s">
        <v>121</v>
      </c>
      <c r="E44" t="s">
        <v>2017</v>
      </c>
      <c r="F44" t="s">
        <v>104</v>
      </c>
      <c r="G44" s="75">
        <v>577</v>
      </c>
      <c r="H44" s="75">
        <v>1.087734E-4</v>
      </c>
      <c r="I44" s="75">
        <v>2.2763868727860001E-6</v>
      </c>
      <c r="J44" s="76">
        <v>0</v>
      </c>
      <c r="K44" s="76">
        <v>0</v>
      </c>
    </row>
    <row r="45" spans="2:11">
      <c r="B45" t="s">
        <v>3170</v>
      </c>
      <c r="C45" t="s">
        <v>3171</v>
      </c>
      <c r="D45" t="s">
        <v>121</v>
      </c>
      <c r="E45" t="s">
        <v>2017</v>
      </c>
      <c r="F45" t="s">
        <v>104</v>
      </c>
      <c r="G45" s="75">
        <v>305225</v>
      </c>
      <c r="H45" s="75">
        <v>100</v>
      </c>
      <c r="I45" s="75">
        <v>1107.0510750000001</v>
      </c>
      <c r="J45" s="76">
        <v>1.09E-2</v>
      </c>
      <c r="K45" s="76">
        <v>1E-4</v>
      </c>
    </row>
    <row r="46" spans="2:11">
      <c r="B46" t="s">
        <v>3172</v>
      </c>
      <c r="C46" t="s">
        <v>3173</v>
      </c>
      <c r="D46" t="s">
        <v>121</v>
      </c>
      <c r="E46" t="s">
        <v>2017</v>
      </c>
      <c r="F46" t="s">
        <v>104</v>
      </c>
      <c r="G46" s="75">
        <v>51</v>
      </c>
      <c r="H46" s="75">
        <v>6.2799999999999998E-4</v>
      </c>
      <c r="I46" s="75">
        <v>1.16165556E-6</v>
      </c>
      <c r="J46" s="76">
        <v>0</v>
      </c>
      <c r="K46" s="76">
        <v>0</v>
      </c>
    </row>
    <row r="47" spans="2:11">
      <c r="B47" t="s">
        <v>3174</v>
      </c>
      <c r="C47" t="s">
        <v>3175</v>
      </c>
      <c r="D47" t="s">
        <v>121</v>
      </c>
      <c r="E47" t="s">
        <v>2017</v>
      </c>
      <c r="F47" t="s">
        <v>104</v>
      </c>
      <c r="G47" s="75">
        <v>51</v>
      </c>
      <c r="H47" s="75">
        <v>6.3949999999999999E-4</v>
      </c>
      <c r="I47" s="75">
        <v>1.1829279150000001E-6</v>
      </c>
      <c r="J47" s="76">
        <v>0</v>
      </c>
      <c r="K47" s="76">
        <v>0</v>
      </c>
    </row>
    <row r="48" spans="2:11">
      <c r="B48" t="s">
        <v>3176</v>
      </c>
      <c r="C48" t="s">
        <v>3177</v>
      </c>
      <c r="D48" t="s">
        <v>121</v>
      </c>
      <c r="E48" t="s">
        <v>2017</v>
      </c>
      <c r="F48" t="s">
        <v>104</v>
      </c>
      <c r="G48" s="75">
        <v>974</v>
      </c>
      <c r="H48" s="75">
        <v>1.180156E-4</v>
      </c>
      <c r="I48" s="75">
        <v>4.1691347408880004E-6</v>
      </c>
      <c r="J48" s="76">
        <v>0</v>
      </c>
      <c r="K48" s="76">
        <v>0</v>
      </c>
    </row>
    <row r="49" spans="2:8">
      <c r="B49" t="s">
        <v>273</v>
      </c>
      <c r="C49" s="17"/>
      <c r="D49" s="17"/>
      <c r="E49" s="17"/>
      <c r="F49" s="17"/>
      <c r="G49" s="17"/>
      <c r="H49" s="17"/>
    </row>
    <row r="50" spans="2:8">
      <c r="B50" t="s">
        <v>488</v>
      </c>
      <c r="C50" s="17"/>
      <c r="D50" s="17"/>
      <c r="E50" s="17"/>
      <c r="F50" s="17"/>
      <c r="G50" s="17"/>
      <c r="H50" s="17"/>
    </row>
    <row r="51" spans="2:8">
      <c r="B51" t="s">
        <v>489</v>
      </c>
      <c r="C51" s="17"/>
      <c r="D51" s="17"/>
      <c r="E51" s="17"/>
      <c r="F51" s="17"/>
      <c r="G51" s="17"/>
      <c r="H51" s="17"/>
    </row>
    <row r="52" spans="2:8">
      <c r="B52" t="s">
        <v>490</v>
      </c>
      <c r="C52" s="17"/>
      <c r="D52" s="17"/>
      <c r="E52" s="17"/>
      <c r="F52" s="17"/>
      <c r="G52" s="17"/>
      <c r="H52" s="17"/>
    </row>
    <row r="53" spans="2:8">
      <c r="C53" s="17"/>
      <c r="D53" s="17"/>
      <c r="E53" s="17"/>
      <c r="F53" s="17"/>
      <c r="G53" s="17"/>
      <c r="H53" s="17"/>
    </row>
    <row r="54" spans="2:8">
      <c r="C54" s="17"/>
      <c r="D54" s="17"/>
      <c r="E54" s="17"/>
      <c r="F54" s="17"/>
      <c r="G54" s="17"/>
      <c r="H54" s="17"/>
    </row>
    <row r="55" spans="2:8">
      <c r="C55" s="17"/>
      <c r="D55" s="17"/>
      <c r="E55" s="17"/>
      <c r="F55" s="17"/>
      <c r="G55" s="17"/>
      <c r="H55" s="17"/>
    </row>
    <row r="56" spans="2:8">
      <c r="C56" s="17"/>
      <c r="D56" s="17"/>
      <c r="E56" s="17"/>
      <c r="F56" s="17"/>
      <c r="G56" s="17"/>
      <c r="H56" s="17"/>
    </row>
    <row r="57" spans="2:8">
      <c r="C57" s="17"/>
      <c r="D57" s="17"/>
      <c r="E57" s="17"/>
      <c r="F57" s="17"/>
      <c r="G57" s="17"/>
      <c r="H57" s="17"/>
    </row>
    <row r="58" spans="2:8">
      <c r="C58" s="17"/>
      <c r="D58" s="17"/>
      <c r="E58" s="17"/>
      <c r="F58" s="17"/>
      <c r="G58" s="17"/>
      <c r="H58" s="17"/>
    </row>
    <row r="59" spans="2:8">
      <c r="C59" s="17"/>
      <c r="D59" s="17"/>
      <c r="E59" s="17"/>
      <c r="F59" s="17"/>
      <c r="G59" s="17"/>
      <c r="H59" s="17"/>
    </row>
    <row r="60" spans="2:8">
      <c r="C60" s="17"/>
      <c r="D60" s="17"/>
      <c r="E60" s="17"/>
      <c r="F60" s="17"/>
      <c r="G60" s="17"/>
      <c r="H60" s="17"/>
    </row>
    <row r="61" spans="2:8">
      <c r="C61" s="17"/>
      <c r="D61" s="17"/>
      <c r="E61" s="17"/>
      <c r="F61" s="17"/>
      <c r="G61" s="17"/>
      <c r="H61" s="17"/>
    </row>
    <row r="62" spans="2:8">
      <c r="C62" s="17"/>
      <c r="D62" s="17"/>
      <c r="E62" s="17"/>
      <c r="F62" s="17"/>
      <c r="G62" s="17"/>
      <c r="H62" s="17"/>
    </row>
    <row r="63" spans="2:8">
      <c r="C63" s="17"/>
      <c r="D63" s="17"/>
      <c r="E63" s="17"/>
      <c r="F63" s="17"/>
      <c r="G63" s="17"/>
      <c r="H63" s="17"/>
    </row>
    <row r="64" spans="2:8">
      <c r="C64" s="17"/>
      <c r="D64" s="17"/>
      <c r="E64" s="17"/>
      <c r="F64" s="17"/>
      <c r="G64" s="17"/>
      <c r="H64" s="17"/>
    </row>
    <row r="65" spans="3:8">
      <c r="C65" s="17"/>
      <c r="D65" s="17"/>
      <c r="E65" s="17"/>
      <c r="F65" s="17"/>
      <c r="G65" s="17"/>
      <c r="H65" s="17"/>
    </row>
    <row r="66" spans="3:8">
      <c r="C66" s="17"/>
      <c r="D66" s="17"/>
      <c r="E66" s="17"/>
      <c r="F66" s="17"/>
      <c r="G66" s="17"/>
      <c r="H66" s="17"/>
    </row>
    <row r="67" spans="3:8">
      <c r="C67" s="17"/>
      <c r="D67" s="17"/>
      <c r="E67" s="17"/>
      <c r="F67" s="17"/>
      <c r="G67" s="17"/>
      <c r="H67" s="17"/>
    </row>
    <row r="68" spans="3:8">
      <c r="C68" s="17"/>
      <c r="D68" s="17"/>
      <c r="E68" s="17"/>
      <c r="F68" s="17"/>
      <c r="G68" s="17"/>
      <c r="H68" s="17"/>
    </row>
    <row r="69" spans="3:8">
      <c r="C69" s="17"/>
      <c r="D69" s="17"/>
      <c r="E69" s="17"/>
      <c r="F69" s="17"/>
      <c r="G69" s="17"/>
      <c r="H69" s="17"/>
    </row>
    <row r="70" spans="3:8">
      <c r="C70" s="17"/>
      <c r="D70" s="17"/>
      <c r="E70" s="17"/>
      <c r="F70" s="17"/>
      <c r="G70" s="17"/>
      <c r="H70" s="17"/>
    </row>
    <row r="71" spans="3:8">
      <c r="C71" s="17"/>
      <c r="D71" s="17"/>
      <c r="E71" s="17"/>
      <c r="F71" s="17"/>
      <c r="G71" s="17"/>
      <c r="H71" s="17"/>
    </row>
    <row r="72" spans="3:8">
      <c r="C72" s="17"/>
      <c r="D72" s="17"/>
      <c r="E72" s="17"/>
      <c r="F72" s="17"/>
      <c r="G72" s="17"/>
      <c r="H72" s="17"/>
    </row>
    <row r="73" spans="3:8">
      <c r="C73" s="17"/>
      <c r="D73" s="17"/>
      <c r="E73" s="17"/>
      <c r="F73" s="17"/>
      <c r="G73" s="17"/>
      <c r="H73" s="17"/>
    </row>
    <row r="74" spans="3:8">
      <c r="C74" s="17"/>
      <c r="D74" s="17"/>
      <c r="E74" s="17"/>
      <c r="F74" s="17"/>
      <c r="G74" s="17"/>
      <c r="H74" s="17"/>
    </row>
    <row r="75" spans="3:8">
      <c r="C75" s="17"/>
      <c r="D75" s="17"/>
      <c r="E75" s="17"/>
      <c r="F75" s="17"/>
      <c r="G75" s="17"/>
      <c r="H75" s="17"/>
    </row>
    <row r="76" spans="3:8">
      <c r="C76" s="17"/>
      <c r="D76" s="17"/>
      <c r="E76" s="17"/>
      <c r="F76" s="17"/>
      <c r="G76" s="17"/>
      <c r="H76" s="17"/>
    </row>
    <row r="77" spans="3:8">
      <c r="C77" s="17"/>
      <c r="D77" s="17"/>
      <c r="E77" s="17"/>
      <c r="F77" s="17"/>
      <c r="G77" s="17"/>
      <c r="H77" s="17"/>
    </row>
    <row r="78" spans="3:8">
      <c r="C78" s="17"/>
      <c r="D78" s="17"/>
      <c r="E78" s="17"/>
      <c r="F78" s="17"/>
      <c r="G78" s="17"/>
      <c r="H78" s="17"/>
    </row>
    <row r="79" spans="3:8">
      <c r="C79" s="17"/>
      <c r="D79" s="17"/>
      <c r="E79" s="17"/>
      <c r="F79" s="17"/>
      <c r="G79" s="17"/>
      <c r="H79" s="17"/>
    </row>
    <row r="80" spans="3:8">
      <c r="C80" s="17"/>
      <c r="D80" s="17"/>
      <c r="E80" s="17"/>
      <c r="F80" s="17"/>
      <c r="G80" s="17"/>
      <c r="H80" s="17"/>
    </row>
    <row r="81" spans="3:8">
      <c r="C81" s="17"/>
      <c r="D81" s="17"/>
      <c r="E81" s="17"/>
      <c r="F81" s="17"/>
      <c r="G81" s="17"/>
      <c r="H81" s="17"/>
    </row>
    <row r="82" spans="3:8">
      <c r="C82" s="17"/>
      <c r="D82" s="17"/>
      <c r="E82" s="17"/>
      <c r="F82" s="17"/>
      <c r="G82" s="17"/>
      <c r="H82" s="17"/>
    </row>
    <row r="83" spans="3:8">
      <c r="C83" s="17"/>
      <c r="D83" s="17"/>
      <c r="E83" s="17"/>
      <c r="F83" s="17"/>
      <c r="G83" s="17"/>
      <c r="H83" s="17"/>
    </row>
    <row r="84" spans="3:8">
      <c r="C84" s="17"/>
      <c r="D84" s="17"/>
      <c r="E84" s="17"/>
      <c r="F84" s="17"/>
      <c r="G84" s="17"/>
      <c r="H84" s="17"/>
    </row>
    <row r="85" spans="3:8">
      <c r="C85" s="17"/>
      <c r="D85" s="17"/>
      <c r="E85" s="17"/>
      <c r="F85" s="17"/>
      <c r="G85" s="17"/>
      <c r="H85" s="17"/>
    </row>
    <row r="86" spans="3:8">
      <c r="C86" s="17"/>
      <c r="D86" s="17"/>
      <c r="E86" s="17"/>
      <c r="F86" s="17"/>
      <c r="G86" s="17"/>
      <c r="H86" s="17"/>
    </row>
    <row r="87" spans="3:8">
      <c r="C87" s="17"/>
      <c r="D87" s="17"/>
      <c r="E87" s="17"/>
      <c r="F87" s="17"/>
      <c r="G87" s="17"/>
      <c r="H87" s="17"/>
    </row>
    <row r="88" spans="3:8">
      <c r="C88" s="17"/>
      <c r="D88" s="17"/>
      <c r="E88" s="17"/>
      <c r="F88" s="17"/>
      <c r="G88" s="17"/>
      <c r="H88" s="17"/>
    </row>
    <row r="89" spans="3:8">
      <c r="C89" s="17"/>
      <c r="D89" s="17"/>
      <c r="E89" s="17"/>
      <c r="F89" s="17"/>
      <c r="G89" s="17"/>
      <c r="H89" s="17"/>
    </row>
    <row r="90" spans="3:8">
      <c r="C90" s="17"/>
      <c r="D90" s="17"/>
      <c r="E90" s="17"/>
      <c r="F90" s="17"/>
      <c r="G90" s="17"/>
      <c r="H90" s="17"/>
    </row>
    <row r="91" spans="3:8">
      <c r="C91" s="17"/>
      <c r="D91" s="17"/>
      <c r="E91" s="17"/>
      <c r="F91" s="17"/>
      <c r="G91" s="17"/>
      <c r="H91" s="17"/>
    </row>
    <row r="92" spans="3:8">
      <c r="C92" s="17"/>
      <c r="D92" s="17"/>
      <c r="E92" s="17"/>
      <c r="F92" s="17"/>
      <c r="G92" s="17"/>
      <c r="H92" s="17"/>
    </row>
    <row r="93" spans="3:8">
      <c r="C93" s="17"/>
      <c r="D93" s="17"/>
      <c r="E93" s="17"/>
      <c r="F93" s="17"/>
      <c r="G93" s="17"/>
      <c r="H93" s="17"/>
    </row>
    <row r="94" spans="3:8">
      <c r="C94" s="17"/>
      <c r="D94" s="17"/>
      <c r="E94" s="17"/>
      <c r="F94" s="17"/>
      <c r="G94" s="17"/>
      <c r="H94" s="17"/>
    </row>
    <row r="95" spans="3:8">
      <c r="C95" s="17"/>
      <c r="D95" s="17"/>
      <c r="E95" s="17"/>
      <c r="F95" s="17"/>
      <c r="G95" s="17"/>
      <c r="H95" s="17"/>
    </row>
    <row r="96" spans="3:8">
      <c r="C96" s="17"/>
      <c r="D96" s="17"/>
      <c r="E96" s="17"/>
      <c r="F96" s="17"/>
      <c r="G96" s="17"/>
      <c r="H96" s="17"/>
    </row>
    <row r="97" spans="3:8">
      <c r="C97" s="17"/>
      <c r="D97" s="17"/>
      <c r="E97" s="17"/>
      <c r="F97" s="17"/>
      <c r="G97" s="17"/>
      <c r="H97" s="17"/>
    </row>
    <row r="98" spans="3:8">
      <c r="C98" s="17"/>
      <c r="D98" s="17"/>
      <c r="E98" s="17"/>
      <c r="F98" s="17"/>
      <c r="G98" s="17"/>
      <c r="H98" s="17"/>
    </row>
    <row r="99" spans="3:8">
      <c r="C99" s="17"/>
      <c r="D99" s="17"/>
      <c r="E99" s="17"/>
      <c r="F99" s="17"/>
      <c r="G99" s="17"/>
      <c r="H99" s="17"/>
    </row>
    <row r="100" spans="3:8">
      <c r="C100" s="17"/>
      <c r="D100" s="17"/>
      <c r="E100" s="17"/>
      <c r="F100" s="17"/>
      <c r="G100" s="17"/>
      <c r="H100" s="17"/>
    </row>
    <row r="101" spans="3:8">
      <c r="C101" s="17"/>
      <c r="D101" s="17"/>
      <c r="E101" s="17"/>
      <c r="F101" s="17"/>
      <c r="G101" s="17"/>
      <c r="H101" s="17"/>
    </row>
    <row r="102" spans="3:8">
      <c r="C102" s="17"/>
      <c r="D102" s="17"/>
      <c r="E102" s="17"/>
      <c r="F102" s="17"/>
      <c r="G102" s="17"/>
      <c r="H102" s="17"/>
    </row>
    <row r="103" spans="3:8">
      <c r="C103" s="17"/>
      <c r="D103" s="17"/>
      <c r="E103" s="17"/>
      <c r="F103" s="17"/>
      <c r="G103" s="17"/>
      <c r="H103" s="17"/>
    </row>
    <row r="104" spans="3:8">
      <c r="C104" s="17"/>
      <c r="D104" s="17"/>
      <c r="E104" s="17"/>
      <c r="F104" s="17"/>
      <c r="G104" s="17"/>
      <c r="H104" s="17"/>
    </row>
    <row r="105" spans="3:8">
      <c r="C105" s="17"/>
      <c r="D105" s="17"/>
      <c r="E105" s="17"/>
      <c r="F105" s="17"/>
      <c r="G105" s="17"/>
      <c r="H105" s="17"/>
    </row>
    <row r="106" spans="3:8">
      <c r="C106" s="17"/>
      <c r="D106" s="17"/>
      <c r="E106" s="17"/>
      <c r="F106" s="17"/>
      <c r="G106" s="17"/>
      <c r="H106" s="17"/>
    </row>
    <row r="107" spans="3:8">
      <c r="C107" s="17"/>
      <c r="D107" s="17"/>
      <c r="E107" s="17"/>
      <c r="F107" s="17"/>
      <c r="G107" s="17"/>
      <c r="H107" s="17"/>
    </row>
    <row r="108" spans="3:8">
      <c r="C108" s="17"/>
      <c r="D108" s="17"/>
      <c r="E108" s="17"/>
      <c r="F108" s="17"/>
      <c r="G108" s="17"/>
      <c r="H108" s="17"/>
    </row>
    <row r="109" spans="3:8">
      <c r="C109" s="17"/>
      <c r="D109" s="17"/>
      <c r="E109" s="17"/>
      <c r="F109" s="17"/>
      <c r="G109" s="17"/>
      <c r="H109" s="17"/>
    </row>
    <row r="110" spans="3:8">
      <c r="C110" s="17"/>
      <c r="D110" s="17"/>
      <c r="E110" s="17"/>
      <c r="F110" s="17"/>
      <c r="G110" s="17"/>
      <c r="H110" s="17"/>
    </row>
    <row r="111" spans="3:8">
      <c r="C111" s="17"/>
      <c r="D111" s="17"/>
      <c r="E111" s="17"/>
      <c r="F111" s="17"/>
      <c r="G111" s="17"/>
      <c r="H111" s="17"/>
    </row>
    <row r="112" spans="3:8">
      <c r="C112" s="17"/>
      <c r="D112" s="17"/>
      <c r="E112" s="17"/>
      <c r="F112" s="17"/>
      <c r="G112" s="17"/>
      <c r="H112" s="17"/>
    </row>
    <row r="113" spans="3:8">
      <c r="C113" s="17"/>
      <c r="D113" s="17"/>
      <c r="E113" s="17"/>
      <c r="F113" s="17"/>
      <c r="G113" s="17"/>
      <c r="H113" s="17"/>
    </row>
    <row r="114" spans="3:8">
      <c r="C114" s="17"/>
      <c r="D114" s="17"/>
      <c r="E114" s="17"/>
      <c r="F114" s="17"/>
      <c r="G114" s="17"/>
      <c r="H114" s="17"/>
    </row>
    <row r="115" spans="3:8">
      <c r="C115" s="17"/>
      <c r="D115" s="17"/>
      <c r="E115" s="17"/>
      <c r="F115" s="17"/>
      <c r="G115" s="17"/>
      <c r="H115" s="17"/>
    </row>
    <row r="116" spans="3:8">
      <c r="C116" s="17"/>
      <c r="D116" s="17"/>
      <c r="E116" s="17"/>
      <c r="F116" s="17"/>
      <c r="G116" s="17"/>
      <c r="H116" s="17"/>
    </row>
    <row r="117" spans="3:8">
      <c r="C117" s="17"/>
      <c r="D117" s="17"/>
      <c r="E117" s="17"/>
      <c r="F117" s="17"/>
      <c r="G117" s="17"/>
      <c r="H117" s="17"/>
    </row>
    <row r="118" spans="3:8">
      <c r="C118" s="17"/>
      <c r="D118" s="17"/>
      <c r="E118" s="17"/>
      <c r="F118" s="17"/>
      <c r="G118" s="17"/>
      <c r="H118" s="17"/>
    </row>
    <row r="119" spans="3:8">
      <c r="C119" s="17"/>
      <c r="D119" s="17"/>
      <c r="E119" s="17"/>
      <c r="F119" s="17"/>
      <c r="G119" s="17"/>
      <c r="H119" s="17"/>
    </row>
    <row r="120" spans="3:8">
      <c r="C120" s="17"/>
      <c r="D120" s="17"/>
      <c r="E120" s="17"/>
      <c r="F120" s="17"/>
      <c r="G120" s="17"/>
      <c r="H120" s="17"/>
    </row>
    <row r="121" spans="3:8">
      <c r="C121" s="17"/>
      <c r="D121" s="17"/>
      <c r="E121" s="17"/>
      <c r="F121" s="17"/>
      <c r="G121" s="17"/>
      <c r="H121" s="17"/>
    </row>
    <row r="122" spans="3:8">
      <c r="C122" s="17"/>
      <c r="D122" s="17"/>
      <c r="E122" s="17"/>
      <c r="F122" s="17"/>
      <c r="G122" s="17"/>
      <c r="H122" s="17"/>
    </row>
    <row r="123" spans="3:8">
      <c r="C123" s="17"/>
      <c r="D123" s="17"/>
      <c r="E123" s="17"/>
      <c r="F123" s="17"/>
      <c r="G123" s="17"/>
      <c r="H123" s="17"/>
    </row>
    <row r="124" spans="3:8">
      <c r="C124" s="17"/>
      <c r="D124" s="17"/>
      <c r="E124" s="17"/>
      <c r="F124" s="17"/>
      <c r="G124" s="17"/>
      <c r="H124" s="17"/>
    </row>
    <row r="125" spans="3:8">
      <c r="C125" s="17"/>
      <c r="D125" s="17"/>
      <c r="E125" s="17"/>
      <c r="F125" s="17"/>
      <c r="G125" s="17"/>
      <c r="H125" s="17"/>
    </row>
    <row r="126" spans="3:8">
      <c r="C126" s="17"/>
      <c r="D126" s="17"/>
      <c r="E126" s="17"/>
      <c r="F126" s="17"/>
      <c r="G126" s="17"/>
      <c r="H126" s="17"/>
    </row>
    <row r="127" spans="3:8">
      <c r="C127" s="17"/>
      <c r="D127" s="17"/>
      <c r="E127" s="17"/>
      <c r="F127" s="17"/>
      <c r="G127" s="17"/>
      <c r="H127" s="17"/>
    </row>
    <row r="128" spans="3:8">
      <c r="C128" s="17"/>
      <c r="D128" s="17"/>
      <c r="E128" s="17"/>
      <c r="F128" s="17"/>
      <c r="G128" s="17"/>
      <c r="H128" s="17"/>
    </row>
    <row r="129" spans="3:8">
      <c r="C129" s="17"/>
      <c r="D129" s="17"/>
      <c r="E129" s="17"/>
      <c r="F129" s="17"/>
      <c r="G129" s="17"/>
      <c r="H129" s="17"/>
    </row>
    <row r="130" spans="3:8">
      <c r="C130" s="17"/>
      <c r="D130" s="17"/>
      <c r="E130" s="17"/>
      <c r="F130" s="17"/>
      <c r="G130" s="17"/>
      <c r="H130" s="17"/>
    </row>
    <row r="131" spans="3:8">
      <c r="C131" s="17"/>
      <c r="D131" s="17"/>
      <c r="E131" s="17"/>
      <c r="F131" s="17"/>
      <c r="G131" s="17"/>
      <c r="H131" s="17"/>
    </row>
    <row r="132" spans="3:8">
      <c r="C132" s="17"/>
      <c r="D132" s="17"/>
      <c r="E132" s="17"/>
      <c r="F132" s="17"/>
      <c r="G132" s="17"/>
      <c r="H132" s="17"/>
    </row>
    <row r="133" spans="3:8">
      <c r="C133" s="17"/>
      <c r="D133" s="17"/>
      <c r="E133" s="17"/>
      <c r="F133" s="17"/>
      <c r="G133" s="17"/>
      <c r="H133" s="17"/>
    </row>
    <row r="134" spans="3:8">
      <c r="C134" s="17"/>
      <c r="D134" s="17"/>
      <c r="E134" s="17"/>
      <c r="F134" s="17"/>
      <c r="G134" s="17"/>
      <c r="H134" s="17"/>
    </row>
    <row r="135" spans="3:8">
      <c r="C135" s="17"/>
      <c r="D135" s="17"/>
      <c r="E135" s="17"/>
      <c r="F135" s="17"/>
      <c r="G135" s="17"/>
      <c r="H135" s="17"/>
    </row>
    <row r="136" spans="3:8">
      <c r="C136" s="17"/>
      <c r="D136" s="17"/>
      <c r="E136" s="17"/>
      <c r="F136" s="17"/>
      <c r="G136" s="17"/>
      <c r="H136" s="17"/>
    </row>
    <row r="137" spans="3:8">
      <c r="C137" s="17"/>
      <c r="D137" s="17"/>
      <c r="E137" s="17"/>
      <c r="F137" s="17"/>
      <c r="G137" s="17"/>
      <c r="H137" s="17"/>
    </row>
    <row r="138" spans="3:8">
      <c r="C138" s="17"/>
      <c r="D138" s="17"/>
      <c r="E138" s="17"/>
      <c r="F138" s="17"/>
      <c r="G138" s="17"/>
      <c r="H138" s="17"/>
    </row>
    <row r="139" spans="3:8">
      <c r="C139" s="17"/>
      <c r="D139" s="17"/>
      <c r="E139" s="17"/>
      <c r="F139" s="17"/>
      <c r="G139" s="17"/>
      <c r="H139" s="17"/>
    </row>
    <row r="140" spans="3:8">
      <c r="C140" s="17"/>
      <c r="D140" s="17"/>
      <c r="E140" s="17"/>
      <c r="F140" s="17"/>
      <c r="G140" s="17"/>
      <c r="H140" s="17"/>
    </row>
    <row r="141" spans="3:8">
      <c r="C141" s="17"/>
      <c r="D141" s="17"/>
      <c r="E141" s="17"/>
      <c r="F141" s="17"/>
      <c r="G141" s="17"/>
      <c r="H141" s="17"/>
    </row>
    <row r="142" spans="3:8">
      <c r="C142" s="17"/>
      <c r="D142" s="17"/>
      <c r="E142" s="17"/>
      <c r="F142" s="17"/>
      <c r="G142" s="17"/>
      <c r="H142" s="17"/>
    </row>
    <row r="143" spans="3:8">
      <c r="C143" s="17"/>
      <c r="D143" s="17"/>
      <c r="E143" s="17"/>
      <c r="F143" s="17"/>
      <c r="G143" s="17"/>
      <c r="H143" s="17"/>
    </row>
    <row r="144" spans="3:8">
      <c r="C144" s="17"/>
      <c r="D144" s="17"/>
      <c r="E144" s="17"/>
      <c r="F144" s="17"/>
      <c r="G144" s="17"/>
      <c r="H144" s="17"/>
    </row>
    <row r="145" spans="3:8">
      <c r="C145" s="17"/>
      <c r="D145" s="17"/>
      <c r="E145" s="17"/>
      <c r="F145" s="17"/>
      <c r="G145" s="17"/>
      <c r="H145" s="17"/>
    </row>
    <row r="146" spans="3:8">
      <c r="C146" s="17"/>
      <c r="D146" s="17"/>
      <c r="E146" s="17"/>
      <c r="F146" s="17"/>
      <c r="G146" s="17"/>
      <c r="H146" s="17"/>
    </row>
    <row r="147" spans="3:8">
      <c r="C147" s="17"/>
      <c r="D147" s="17"/>
      <c r="E147" s="17"/>
      <c r="F147" s="17"/>
      <c r="G147" s="17"/>
      <c r="H147" s="17"/>
    </row>
    <row r="148" spans="3:8">
      <c r="C148" s="17"/>
      <c r="D148" s="17"/>
      <c r="E148" s="17"/>
      <c r="F148" s="17"/>
      <c r="G148" s="17"/>
      <c r="H148" s="17"/>
    </row>
    <row r="149" spans="3:8">
      <c r="C149" s="17"/>
      <c r="D149" s="17"/>
      <c r="E149" s="17"/>
      <c r="F149" s="17"/>
      <c r="G149" s="17"/>
      <c r="H149" s="17"/>
    </row>
    <row r="150" spans="3:8">
      <c r="C150" s="17"/>
      <c r="D150" s="17"/>
      <c r="E150" s="17"/>
      <c r="F150" s="17"/>
      <c r="G150" s="17"/>
      <c r="H150" s="17"/>
    </row>
    <row r="151" spans="3:8">
      <c r="C151" s="17"/>
      <c r="D151" s="17"/>
      <c r="E151" s="17"/>
      <c r="F151" s="17"/>
      <c r="G151" s="17"/>
      <c r="H151" s="17"/>
    </row>
    <row r="152" spans="3:8">
      <c r="C152" s="17"/>
      <c r="D152" s="17"/>
      <c r="E152" s="17"/>
      <c r="F152" s="17"/>
      <c r="G152" s="17"/>
      <c r="H152" s="17"/>
    </row>
    <row r="153" spans="3:8">
      <c r="C153" s="17"/>
      <c r="D153" s="17"/>
      <c r="E153" s="17"/>
      <c r="F153" s="17"/>
      <c r="G153" s="17"/>
      <c r="H153" s="17"/>
    </row>
    <row r="154" spans="3:8">
      <c r="C154" s="17"/>
      <c r="D154" s="17"/>
      <c r="E154" s="17"/>
      <c r="F154" s="17"/>
      <c r="G154" s="17"/>
      <c r="H154" s="17"/>
    </row>
    <row r="155" spans="3:8">
      <c r="C155" s="17"/>
      <c r="D155" s="17"/>
      <c r="E155" s="17"/>
      <c r="F155" s="17"/>
      <c r="G155" s="17"/>
      <c r="H155" s="17"/>
    </row>
    <row r="156" spans="3:8">
      <c r="C156" s="17"/>
      <c r="D156" s="17"/>
      <c r="E156" s="17"/>
      <c r="F156" s="17"/>
      <c r="G156" s="17"/>
      <c r="H156" s="17"/>
    </row>
    <row r="157" spans="3:8">
      <c r="C157" s="17"/>
      <c r="D157" s="17"/>
      <c r="E157" s="17"/>
      <c r="F157" s="17"/>
      <c r="G157" s="17"/>
      <c r="H157" s="17"/>
    </row>
    <row r="158" spans="3:8">
      <c r="C158" s="17"/>
      <c r="D158" s="17"/>
      <c r="E158" s="17"/>
      <c r="F158" s="17"/>
      <c r="G158" s="17"/>
      <c r="H158" s="17"/>
    </row>
    <row r="159" spans="3:8">
      <c r="C159" s="17"/>
      <c r="D159" s="17"/>
      <c r="E159" s="17"/>
      <c r="F159" s="17"/>
      <c r="G159" s="17"/>
      <c r="H159" s="17"/>
    </row>
    <row r="160" spans="3:8">
      <c r="C160" s="17"/>
      <c r="D160" s="17"/>
      <c r="E160" s="17"/>
      <c r="F160" s="17"/>
      <c r="G160" s="17"/>
      <c r="H160" s="17"/>
    </row>
    <row r="161" spans="3:8">
      <c r="C161" s="17"/>
      <c r="D161" s="17"/>
      <c r="E161" s="17"/>
      <c r="F161" s="17"/>
      <c r="G161" s="17"/>
      <c r="H161" s="17"/>
    </row>
    <row r="162" spans="3:8">
      <c r="C162" s="17"/>
      <c r="D162" s="17"/>
      <c r="E162" s="17"/>
      <c r="F162" s="17"/>
      <c r="G162" s="17"/>
      <c r="H162" s="17"/>
    </row>
    <row r="163" spans="3:8">
      <c r="C163" s="17"/>
      <c r="D163" s="17"/>
      <c r="E163" s="17"/>
      <c r="F163" s="17"/>
      <c r="G163" s="17"/>
      <c r="H163" s="17"/>
    </row>
    <row r="164" spans="3:8">
      <c r="C164" s="17"/>
      <c r="D164" s="17"/>
      <c r="E164" s="17"/>
      <c r="F164" s="17"/>
      <c r="G164" s="17"/>
      <c r="H164" s="17"/>
    </row>
    <row r="165" spans="3:8">
      <c r="C165" s="17"/>
      <c r="D165" s="17"/>
      <c r="E165" s="17"/>
      <c r="F165" s="17"/>
      <c r="G165" s="17"/>
      <c r="H165" s="17"/>
    </row>
    <row r="166" spans="3:8">
      <c r="C166" s="17"/>
      <c r="D166" s="17"/>
      <c r="E166" s="17"/>
      <c r="F166" s="17"/>
      <c r="G166" s="17"/>
      <c r="H166" s="17"/>
    </row>
    <row r="167" spans="3:8">
      <c r="C167" s="17"/>
      <c r="D167" s="17"/>
      <c r="E167" s="17"/>
      <c r="F167" s="17"/>
      <c r="G167" s="17"/>
      <c r="H167" s="17"/>
    </row>
    <row r="168" spans="3:8">
      <c r="C168" s="17"/>
      <c r="D168" s="17"/>
      <c r="E168" s="17"/>
      <c r="F168" s="17"/>
      <c r="G168" s="17"/>
      <c r="H168" s="17"/>
    </row>
    <row r="169" spans="3:8">
      <c r="C169" s="17"/>
      <c r="D169" s="17"/>
      <c r="E169" s="17"/>
      <c r="F169" s="17"/>
      <c r="G169" s="17"/>
      <c r="H169" s="17"/>
    </row>
    <row r="170" spans="3:8">
      <c r="C170" s="17"/>
      <c r="D170" s="17"/>
      <c r="E170" s="17"/>
      <c r="F170" s="17"/>
      <c r="G170" s="17"/>
      <c r="H170" s="17"/>
    </row>
    <row r="171" spans="3:8">
      <c r="C171" s="17"/>
      <c r="D171" s="17"/>
      <c r="E171" s="17"/>
      <c r="F171" s="17"/>
      <c r="G171" s="17"/>
      <c r="H171" s="17"/>
    </row>
    <row r="172" spans="3:8">
      <c r="C172" s="17"/>
      <c r="D172" s="17"/>
      <c r="E172" s="17"/>
      <c r="F172" s="17"/>
      <c r="G172" s="17"/>
      <c r="H172" s="17"/>
    </row>
    <row r="173" spans="3:8">
      <c r="C173" s="17"/>
      <c r="D173" s="17"/>
      <c r="E173" s="17"/>
      <c r="F173" s="17"/>
      <c r="G173" s="17"/>
      <c r="H173" s="17"/>
    </row>
    <row r="174" spans="3:8">
      <c r="C174" s="17"/>
      <c r="D174" s="17"/>
      <c r="E174" s="17"/>
      <c r="F174" s="17"/>
      <c r="G174" s="17"/>
      <c r="H174" s="17"/>
    </row>
    <row r="175" spans="3:8">
      <c r="C175" s="17"/>
      <c r="D175" s="17"/>
      <c r="E175" s="17"/>
      <c r="F175" s="17"/>
      <c r="G175" s="17"/>
      <c r="H175" s="17"/>
    </row>
    <row r="176" spans="3:8">
      <c r="C176" s="17"/>
      <c r="D176" s="17"/>
      <c r="E176" s="17"/>
      <c r="F176" s="17"/>
      <c r="G176" s="17"/>
      <c r="H176" s="17"/>
    </row>
    <row r="177" spans="3:8">
      <c r="C177" s="17"/>
      <c r="D177" s="17"/>
      <c r="E177" s="17"/>
      <c r="F177" s="17"/>
      <c r="G177" s="17"/>
      <c r="H177" s="17"/>
    </row>
    <row r="178" spans="3:8">
      <c r="C178" s="17"/>
      <c r="D178" s="17"/>
      <c r="E178" s="17"/>
      <c r="F178" s="17"/>
      <c r="G178" s="17"/>
      <c r="H178" s="17"/>
    </row>
    <row r="179" spans="3:8">
      <c r="C179" s="17"/>
      <c r="D179" s="17"/>
      <c r="E179" s="17"/>
      <c r="F179" s="17"/>
      <c r="G179" s="17"/>
      <c r="H179" s="17"/>
    </row>
    <row r="180" spans="3:8">
      <c r="C180" s="17"/>
      <c r="D180" s="17"/>
      <c r="E180" s="17"/>
      <c r="F180" s="17"/>
      <c r="G180" s="17"/>
      <c r="H180" s="17"/>
    </row>
    <row r="181" spans="3:8">
      <c r="C181" s="17"/>
      <c r="D181" s="17"/>
      <c r="E181" s="17"/>
      <c r="F181" s="17"/>
      <c r="G181" s="17"/>
      <c r="H181" s="17"/>
    </row>
    <row r="182" spans="3:8">
      <c r="C182" s="17"/>
      <c r="D182" s="17"/>
      <c r="E182" s="17"/>
      <c r="F182" s="17"/>
      <c r="G182" s="17"/>
      <c r="H182" s="17"/>
    </row>
    <row r="183" spans="3:8">
      <c r="C183" s="17"/>
      <c r="D183" s="17"/>
      <c r="E183" s="17"/>
      <c r="F183" s="17"/>
      <c r="G183" s="17"/>
      <c r="H183" s="17"/>
    </row>
    <row r="184" spans="3:8">
      <c r="C184" s="17"/>
      <c r="D184" s="17"/>
      <c r="E184" s="17"/>
      <c r="F184" s="17"/>
      <c r="G184" s="17"/>
      <c r="H184" s="17"/>
    </row>
    <row r="185" spans="3:8">
      <c r="C185" s="17"/>
      <c r="D185" s="17"/>
      <c r="E185" s="17"/>
      <c r="F185" s="17"/>
      <c r="G185" s="17"/>
      <c r="H185" s="17"/>
    </row>
    <row r="186" spans="3:8">
      <c r="C186" s="17"/>
      <c r="D186" s="17"/>
      <c r="E186" s="17"/>
      <c r="F186" s="17"/>
      <c r="G186" s="17"/>
      <c r="H186" s="17"/>
    </row>
    <row r="187" spans="3:8">
      <c r="C187" s="17"/>
      <c r="D187" s="17"/>
      <c r="E187" s="17"/>
      <c r="F187" s="17"/>
      <c r="G187" s="17"/>
      <c r="H187" s="17"/>
    </row>
    <row r="188" spans="3:8">
      <c r="C188" s="17"/>
      <c r="D188" s="17"/>
      <c r="E188" s="17"/>
      <c r="F188" s="17"/>
      <c r="G188" s="17"/>
      <c r="H188" s="17"/>
    </row>
    <row r="189" spans="3:8">
      <c r="C189" s="17"/>
      <c r="D189" s="17"/>
      <c r="E189" s="17"/>
      <c r="F189" s="17"/>
      <c r="G189" s="17"/>
      <c r="H189" s="17"/>
    </row>
    <row r="190" spans="3:8">
      <c r="C190" s="17"/>
      <c r="D190" s="17"/>
      <c r="E190" s="17"/>
      <c r="F190" s="17"/>
      <c r="G190" s="17"/>
      <c r="H190" s="17"/>
    </row>
    <row r="191" spans="3:8">
      <c r="C191" s="17"/>
      <c r="D191" s="17"/>
      <c r="E191" s="17"/>
      <c r="F191" s="17"/>
      <c r="G191" s="17"/>
      <c r="H191" s="17"/>
    </row>
    <row r="192" spans="3:8">
      <c r="C192" s="17"/>
      <c r="D192" s="17"/>
      <c r="E192" s="17"/>
      <c r="F192" s="17"/>
      <c r="G192" s="17"/>
      <c r="H192" s="17"/>
    </row>
    <row r="193" spans="3:8">
      <c r="C193" s="17"/>
      <c r="D193" s="17"/>
      <c r="E193" s="17"/>
      <c r="F193" s="17"/>
      <c r="G193" s="17"/>
      <c r="H193" s="17"/>
    </row>
    <row r="194" spans="3:8">
      <c r="C194" s="17"/>
      <c r="D194" s="17"/>
      <c r="E194" s="17"/>
      <c r="F194" s="17"/>
      <c r="G194" s="17"/>
      <c r="H194" s="17"/>
    </row>
    <row r="195" spans="3:8">
      <c r="C195" s="17"/>
      <c r="D195" s="17"/>
      <c r="E195" s="17"/>
      <c r="F195" s="17"/>
      <c r="G195" s="17"/>
      <c r="H195" s="17"/>
    </row>
    <row r="196" spans="3:8">
      <c r="C196" s="17"/>
      <c r="D196" s="17"/>
      <c r="E196" s="17"/>
      <c r="F196" s="17"/>
      <c r="G196" s="17"/>
      <c r="H196" s="17"/>
    </row>
    <row r="197" spans="3:8">
      <c r="C197" s="17"/>
      <c r="D197" s="17"/>
      <c r="E197" s="17"/>
      <c r="F197" s="17"/>
      <c r="G197" s="17"/>
      <c r="H197" s="17"/>
    </row>
    <row r="198" spans="3:8">
      <c r="C198" s="17"/>
      <c r="D198" s="17"/>
      <c r="E198" s="17"/>
      <c r="F198" s="17"/>
      <c r="G198" s="17"/>
      <c r="H198" s="17"/>
    </row>
    <row r="199" spans="3:8">
      <c r="C199" s="17"/>
      <c r="D199" s="17"/>
      <c r="E199" s="17"/>
      <c r="F199" s="17"/>
      <c r="G199" s="17"/>
      <c r="H199" s="17"/>
    </row>
    <row r="200" spans="3:8">
      <c r="C200" s="17"/>
      <c r="D200" s="17"/>
      <c r="E200" s="17"/>
      <c r="F200" s="17"/>
      <c r="G200" s="17"/>
      <c r="H200" s="17"/>
    </row>
    <row r="201" spans="3:8">
      <c r="C201" s="17"/>
      <c r="D201" s="17"/>
      <c r="E201" s="17"/>
      <c r="F201" s="17"/>
      <c r="G201" s="17"/>
      <c r="H201" s="17"/>
    </row>
    <row r="202" spans="3:8">
      <c r="C202" s="17"/>
      <c r="D202" s="17"/>
      <c r="E202" s="17"/>
      <c r="F202" s="17"/>
      <c r="G202" s="17"/>
      <c r="H202" s="17"/>
    </row>
    <row r="203" spans="3:8">
      <c r="C203" s="17"/>
      <c r="D203" s="17"/>
      <c r="E203" s="17"/>
      <c r="F203" s="17"/>
      <c r="G203" s="17"/>
      <c r="H203" s="17"/>
    </row>
    <row r="204" spans="3:8">
      <c r="C204" s="17"/>
      <c r="D204" s="17"/>
      <c r="E204" s="17"/>
      <c r="F204" s="17"/>
      <c r="G204" s="17"/>
      <c r="H204" s="17"/>
    </row>
    <row r="205" spans="3:8">
      <c r="C205" s="17"/>
      <c r="D205" s="17"/>
      <c r="E205" s="17"/>
      <c r="F205" s="17"/>
      <c r="G205" s="17"/>
      <c r="H205" s="17"/>
    </row>
    <row r="206" spans="3:8">
      <c r="C206" s="17"/>
      <c r="D206" s="17"/>
      <c r="E206" s="17"/>
      <c r="F206" s="17"/>
      <c r="G206" s="17"/>
      <c r="H206" s="17"/>
    </row>
    <row r="207" spans="3:8">
      <c r="C207" s="17"/>
      <c r="D207" s="17"/>
      <c r="E207" s="17"/>
      <c r="F207" s="17"/>
      <c r="G207" s="17"/>
      <c r="H207" s="17"/>
    </row>
    <row r="208" spans="3:8">
      <c r="C208" s="17"/>
      <c r="D208" s="17"/>
      <c r="E208" s="17"/>
      <c r="F208" s="17"/>
      <c r="G208" s="17"/>
      <c r="H208" s="17"/>
    </row>
    <row r="209" spans="3:8">
      <c r="C209" s="17"/>
      <c r="D209" s="17"/>
      <c r="E209" s="17"/>
      <c r="F209" s="17"/>
      <c r="G209" s="17"/>
      <c r="H209" s="17"/>
    </row>
    <row r="210" spans="3:8">
      <c r="C210" s="17"/>
      <c r="D210" s="17"/>
      <c r="E210" s="17"/>
      <c r="F210" s="17"/>
      <c r="G210" s="17"/>
      <c r="H210" s="17"/>
    </row>
    <row r="211" spans="3:8">
      <c r="C211" s="17"/>
      <c r="D211" s="17"/>
      <c r="E211" s="17"/>
      <c r="F211" s="17"/>
      <c r="G211" s="17"/>
      <c r="H211" s="17"/>
    </row>
    <row r="212" spans="3:8">
      <c r="C212" s="17"/>
      <c r="D212" s="17"/>
      <c r="E212" s="17"/>
      <c r="F212" s="17"/>
      <c r="G212" s="17"/>
      <c r="H212" s="17"/>
    </row>
    <row r="213" spans="3:8">
      <c r="C213" s="17"/>
      <c r="D213" s="17"/>
      <c r="E213" s="17"/>
      <c r="F213" s="17"/>
      <c r="G213" s="17"/>
      <c r="H213" s="17"/>
    </row>
    <row r="214" spans="3:8">
      <c r="C214" s="17"/>
      <c r="D214" s="17"/>
      <c r="E214" s="17"/>
      <c r="F214" s="17"/>
      <c r="G214" s="17"/>
      <c r="H214" s="17"/>
    </row>
    <row r="215" spans="3:8">
      <c r="C215" s="17"/>
      <c r="D215" s="17"/>
      <c r="E215" s="17"/>
      <c r="F215" s="17"/>
      <c r="G215" s="17"/>
      <c r="H215" s="17"/>
    </row>
    <row r="216" spans="3:8">
      <c r="C216" s="17"/>
      <c r="D216" s="17"/>
      <c r="E216" s="17"/>
      <c r="F216" s="17"/>
      <c r="G216" s="17"/>
      <c r="H216" s="17"/>
    </row>
    <row r="217" spans="3:8">
      <c r="C217" s="17"/>
      <c r="D217" s="17"/>
      <c r="E217" s="17"/>
      <c r="F217" s="17"/>
      <c r="G217" s="17"/>
      <c r="H217" s="17"/>
    </row>
    <row r="218" spans="3:8">
      <c r="C218" s="17"/>
      <c r="D218" s="17"/>
      <c r="E218" s="17"/>
      <c r="F218" s="17"/>
      <c r="G218" s="17"/>
      <c r="H218" s="17"/>
    </row>
    <row r="219" spans="3:8">
      <c r="C219" s="17"/>
      <c r="D219" s="17"/>
      <c r="E219" s="17"/>
      <c r="F219" s="17"/>
      <c r="G219" s="17"/>
      <c r="H219" s="17"/>
    </row>
    <row r="220" spans="3:8">
      <c r="C220" s="17"/>
      <c r="D220" s="17"/>
      <c r="E220" s="17"/>
      <c r="F220" s="17"/>
      <c r="G220" s="17"/>
      <c r="H220" s="17"/>
    </row>
    <row r="221" spans="3:8">
      <c r="C221" s="17"/>
      <c r="D221" s="17"/>
      <c r="E221" s="17"/>
      <c r="F221" s="17"/>
      <c r="G221" s="17"/>
      <c r="H221" s="17"/>
    </row>
    <row r="222" spans="3:8">
      <c r="C222" s="17"/>
      <c r="D222" s="17"/>
      <c r="E222" s="17"/>
      <c r="F222" s="17"/>
      <c r="G222" s="17"/>
      <c r="H222" s="17"/>
    </row>
    <row r="223" spans="3:8">
      <c r="C223" s="17"/>
      <c r="D223" s="17"/>
      <c r="E223" s="17"/>
      <c r="F223" s="17"/>
      <c r="G223" s="17"/>
      <c r="H223" s="17"/>
    </row>
    <row r="224" spans="3:8">
      <c r="C224" s="17"/>
      <c r="D224" s="17"/>
      <c r="E224" s="17"/>
      <c r="F224" s="17"/>
      <c r="G224" s="17"/>
      <c r="H224" s="17"/>
    </row>
    <row r="225" spans="3:8">
      <c r="C225" s="17"/>
      <c r="D225" s="17"/>
      <c r="E225" s="17"/>
      <c r="F225" s="17"/>
      <c r="G225" s="17"/>
      <c r="H225" s="17"/>
    </row>
    <row r="226" spans="3:8">
      <c r="C226" s="17"/>
      <c r="D226" s="17"/>
      <c r="E226" s="17"/>
      <c r="F226" s="17"/>
      <c r="G226" s="17"/>
      <c r="H226" s="17"/>
    </row>
    <row r="227" spans="3:8">
      <c r="C227" s="17"/>
      <c r="D227" s="17"/>
      <c r="E227" s="17"/>
      <c r="F227" s="17"/>
      <c r="G227" s="17"/>
      <c r="H227" s="17"/>
    </row>
    <row r="228" spans="3:8">
      <c r="C228" s="17"/>
      <c r="D228" s="17"/>
      <c r="E228" s="17"/>
      <c r="F228" s="17"/>
      <c r="G228" s="17"/>
      <c r="H228" s="17"/>
    </row>
    <row r="229" spans="3:8">
      <c r="C229" s="17"/>
      <c r="D229" s="17"/>
      <c r="E229" s="17"/>
      <c r="F229" s="17"/>
      <c r="G229" s="17"/>
      <c r="H229" s="17"/>
    </row>
    <row r="230" spans="3:8">
      <c r="C230" s="17"/>
      <c r="D230" s="17"/>
      <c r="E230" s="17"/>
      <c r="F230" s="17"/>
      <c r="G230" s="17"/>
      <c r="H230" s="17"/>
    </row>
    <row r="231" spans="3:8">
      <c r="C231" s="17"/>
      <c r="D231" s="17"/>
      <c r="E231" s="17"/>
      <c r="F231" s="17"/>
      <c r="G231" s="17"/>
      <c r="H231" s="17"/>
    </row>
    <row r="232" spans="3:8">
      <c r="C232" s="17"/>
      <c r="D232" s="17"/>
      <c r="E232" s="17"/>
      <c r="F232" s="17"/>
      <c r="G232" s="17"/>
      <c r="H232" s="17"/>
    </row>
    <row r="233" spans="3:8">
      <c r="C233" s="17"/>
      <c r="D233" s="17"/>
      <c r="E233" s="17"/>
      <c r="F233" s="17"/>
      <c r="G233" s="17"/>
      <c r="H233" s="17"/>
    </row>
    <row r="234" spans="3:8">
      <c r="C234" s="17"/>
      <c r="D234" s="17"/>
      <c r="E234" s="17"/>
      <c r="F234" s="17"/>
      <c r="G234" s="17"/>
      <c r="H234" s="17"/>
    </row>
    <row r="235" spans="3:8">
      <c r="C235" s="17"/>
      <c r="D235" s="17"/>
      <c r="E235" s="17"/>
      <c r="F235" s="17"/>
      <c r="G235" s="17"/>
      <c r="H235" s="17"/>
    </row>
    <row r="236" spans="3:8">
      <c r="C236" s="17"/>
      <c r="D236" s="17"/>
      <c r="E236" s="17"/>
      <c r="F236" s="17"/>
      <c r="G236" s="17"/>
      <c r="H236" s="17"/>
    </row>
    <row r="237" spans="3:8">
      <c r="C237" s="17"/>
      <c r="D237" s="17"/>
      <c r="E237" s="17"/>
      <c r="F237" s="17"/>
      <c r="G237" s="17"/>
      <c r="H237" s="17"/>
    </row>
    <row r="238" spans="3:8">
      <c r="C238" s="17"/>
      <c r="D238" s="17"/>
      <c r="E238" s="17"/>
      <c r="F238" s="17"/>
      <c r="G238" s="17"/>
      <c r="H238" s="17"/>
    </row>
    <row r="239" spans="3:8">
      <c r="C239" s="17"/>
      <c r="D239" s="17"/>
      <c r="E239" s="17"/>
      <c r="F239" s="17"/>
      <c r="G239" s="17"/>
      <c r="H239" s="17"/>
    </row>
    <row r="240" spans="3:8">
      <c r="C240" s="17"/>
      <c r="D240" s="17"/>
      <c r="E240" s="17"/>
      <c r="F240" s="17"/>
      <c r="G240" s="17"/>
      <c r="H240" s="17"/>
    </row>
    <row r="241" spans="3:8">
      <c r="C241" s="17"/>
      <c r="D241" s="17"/>
      <c r="E241" s="17"/>
      <c r="F241" s="17"/>
      <c r="G241" s="17"/>
      <c r="H241" s="17"/>
    </row>
    <row r="242" spans="3:8">
      <c r="C242" s="17"/>
      <c r="D242" s="17"/>
      <c r="E242" s="17"/>
      <c r="F242" s="17"/>
      <c r="G242" s="17"/>
      <c r="H242" s="17"/>
    </row>
    <row r="243" spans="3:8">
      <c r="C243" s="17"/>
      <c r="D243" s="17"/>
      <c r="E243" s="17"/>
      <c r="F243" s="17"/>
      <c r="G243" s="17"/>
      <c r="H243" s="17"/>
    </row>
    <row r="244" spans="3:8">
      <c r="C244" s="17"/>
      <c r="D244" s="17"/>
      <c r="E244" s="17"/>
      <c r="F244" s="17"/>
      <c r="G244" s="17"/>
      <c r="H244" s="17"/>
    </row>
    <row r="245" spans="3:8">
      <c r="C245" s="17"/>
      <c r="D245" s="17"/>
      <c r="E245" s="17"/>
      <c r="F245" s="17"/>
      <c r="G245" s="17"/>
      <c r="H245" s="17"/>
    </row>
    <row r="246" spans="3:8">
      <c r="C246" s="17"/>
      <c r="D246" s="17"/>
      <c r="E246" s="17"/>
      <c r="F246" s="17"/>
      <c r="G246" s="17"/>
      <c r="H246" s="17"/>
    </row>
    <row r="247" spans="3:8">
      <c r="C247" s="17"/>
      <c r="D247" s="17"/>
      <c r="E247" s="17"/>
      <c r="F247" s="17"/>
      <c r="G247" s="17"/>
      <c r="H247" s="17"/>
    </row>
    <row r="248" spans="3:8">
      <c r="C248" s="17"/>
      <c r="D248" s="17"/>
      <c r="E248" s="17"/>
      <c r="F248" s="17"/>
      <c r="G248" s="17"/>
      <c r="H248" s="17"/>
    </row>
    <row r="249" spans="3:8">
      <c r="C249" s="17"/>
      <c r="D249" s="17"/>
      <c r="E249" s="17"/>
      <c r="F249" s="17"/>
      <c r="G249" s="17"/>
      <c r="H249" s="17"/>
    </row>
    <row r="250" spans="3:8">
      <c r="C250" s="17"/>
      <c r="D250" s="17"/>
      <c r="E250" s="17"/>
      <c r="F250" s="17"/>
      <c r="G250" s="17"/>
      <c r="H250" s="17"/>
    </row>
    <row r="251" spans="3:8">
      <c r="C251" s="17"/>
      <c r="D251" s="17"/>
      <c r="E251" s="17"/>
      <c r="F251" s="17"/>
      <c r="G251" s="17"/>
      <c r="H251" s="17"/>
    </row>
    <row r="252" spans="3:8">
      <c r="C252" s="17"/>
      <c r="D252" s="17"/>
      <c r="E252" s="17"/>
      <c r="F252" s="17"/>
      <c r="G252" s="17"/>
      <c r="H252" s="17"/>
    </row>
    <row r="253" spans="3:8">
      <c r="C253" s="17"/>
      <c r="D253" s="17"/>
      <c r="E253" s="17"/>
      <c r="F253" s="17"/>
      <c r="G253" s="17"/>
      <c r="H253" s="17"/>
    </row>
    <row r="254" spans="3:8">
      <c r="C254" s="17"/>
      <c r="D254" s="17"/>
      <c r="E254" s="17"/>
      <c r="F254" s="17"/>
      <c r="G254" s="17"/>
      <c r="H254" s="17"/>
    </row>
    <row r="255" spans="3:8">
      <c r="C255" s="17"/>
      <c r="D255" s="17"/>
      <c r="E255" s="17"/>
      <c r="F255" s="17"/>
      <c r="G255" s="17"/>
      <c r="H255" s="17"/>
    </row>
    <row r="256" spans="3:8">
      <c r="C256" s="17"/>
      <c r="D256" s="17"/>
      <c r="E256" s="17"/>
      <c r="F256" s="17"/>
      <c r="G256" s="17"/>
      <c r="H256" s="17"/>
    </row>
    <row r="257" spans="3:8">
      <c r="C257" s="17"/>
      <c r="D257" s="17"/>
      <c r="E257" s="17"/>
      <c r="F257" s="17"/>
      <c r="G257" s="17"/>
      <c r="H257" s="17"/>
    </row>
    <row r="258" spans="3:8">
      <c r="C258" s="17"/>
      <c r="D258" s="17"/>
      <c r="E258" s="17"/>
      <c r="F258" s="17"/>
      <c r="G258" s="17"/>
      <c r="H258" s="17"/>
    </row>
    <row r="259" spans="3:8">
      <c r="C259" s="17"/>
      <c r="D259" s="17"/>
      <c r="E259" s="17"/>
      <c r="F259" s="17"/>
      <c r="G259" s="17"/>
      <c r="H259" s="17"/>
    </row>
    <row r="260" spans="3:8">
      <c r="C260" s="17"/>
      <c r="D260" s="17"/>
      <c r="E260" s="17"/>
      <c r="F260" s="17"/>
      <c r="G260" s="17"/>
      <c r="H260" s="17"/>
    </row>
    <row r="261" spans="3:8">
      <c r="C261" s="17"/>
      <c r="D261" s="17"/>
      <c r="E261" s="17"/>
      <c r="F261" s="17"/>
      <c r="G261" s="17"/>
      <c r="H261" s="17"/>
    </row>
    <row r="262" spans="3:8">
      <c r="C262" s="17"/>
      <c r="D262" s="17"/>
      <c r="E262" s="17"/>
      <c r="F262" s="17"/>
      <c r="G262" s="17"/>
      <c r="H262" s="17"/>
    </row>
    <row r="263" spans="3:8">
      <c r="C263" s="17"/>
      <c r="D263" s="17"/>
      <c r="E263" s="17"/>
      <c r="F263" s="17"/>
      <c r="G263" s="17"/>
      <c r="H263" s="17"/>
    </row>
    <row r="264" spans="3:8">
      <c r="C264" s="17"/>
      <c r="D264" s="17"/>
      <c r="E264" s="17"/>
      <c r="F264" s="17"/>
      <c r="G264" s="17"/>
      <c r="H264" s="17"/>
    </row>
    <row r="265" spans="3:8">
      <c r="C265" s="17"/>
      <c r="D265" s="17"/>
      <c r="E265" s="17"/>
      <c r="F265" s="17"/>
      <c r="G265" s="17"/>
      <c r="H265" s="17"/>
    </row>
    <row r="266" spans="3:8">
      <c r="C266" s="17"/>
      <c r="D266" s="17"/>
      <c r="E266" s="17"/>
      <c r="F266" s="17"/>
      <c r="G266" s="17"/>
      <c r="H266" s="17"/>
    </row>
    <row r="267" spans="3:8">
      <c r="C267" s="17"/>
      <c r="D267" s="17"/>
      <c r="E267" s="17"/>
      <c r="F267" s="17"/>
      <c r="G267" s="17"/>
      <c r="H267" s="17"/>
    </row>
    <row r="268" spans="3:8">
      <c r="C268" s="17"/>
      <c r="D268" s="17"/>
      <c r="E268" s="17"/>
      <c r="F268" s="17"/>
      <c r="G268" s="17"/>
      <c r="H268" s="17"/>
    </row>
    <row r="269" spans="3:8">
      <c r="C269" s="17"/>
      <c r="D269" s="17"/>
      <c r="E269" s="17"/>
      <c r="F269" s="17"/>
      <c r="G269" s="17"/>
      <c r="H269" s="17"/>
    </row>
    <row r="270" spans="3:8">
      <c r="C270" s="17"/>
      <c r="D270" s="17"/>
      <c r="E270" s="17"/>
      <c r="F270" s="17"/>
      <c r="G270" s="17"/>
      <c r="H270" s="17"/>
    </row>
    <row r="271" spans="3:8">
      <c r="C271" s="17"/>
      <c r="D271" s="17"/>
      <c r="E271" s="17"/>
      <c r="F271" s="17"/>
      <c r="G271" s="17"/>
      <c r="H271" s="17"/>
    </row>
    <row r="272" spans="3:8">
      <c r="C272" s="17"/>
      <c r="D272" s="17"/>
      <c r="E272" s="17"/>
      <c r="F272" s="17"/>
      <c r="G272" s="17"/>
      <c r="H272" s="17"/>
    </row>
    <row r="273" spans="3:8">
      <c r="C273" s="17"/>
      <c r="D273" s="17"/>
      <c r="E273" s="17"/>
      <c r="F273" s="17"/>
      <c r="G273" s="17"/>
      <c r="H273" s="17"/>
    </row>
    <row r="274" spans="3:8">
      <c r="C274" s="17"/>
      <c r="D274" s="17"/>
      <c r="E274" s="17"/>
      <c r="F274" s="17"/>
      <c r="G274" s="17"/>
      <c r="H274" s="17"/>
    </row>
    <row r="275" spans="3:8">
      <c r="C275" s="17"/>
      <c r="D275" s="17"/>
      <c r="E275" s="17"/>
      <c r="F275" s="17"/>
      <c r="G275" s="17"/>
      <c r="H275" s="17"/>
    </row>
    <row r="276" spans="3:8">
      <c r="C276" s="17"/>
      <c r="D276" s="17"/>
      <c r="E276" s="17"/>
      <c r="F276" s="17"/>
      <c r="G276" s="17"/>
      <c r="H276" s="17"/>
    </row>
    <row r="277" spans="3:8">
      <c r="C277" s="17"/>
      <c r="D277" s="17"/>
      <c r="E277" s="17"/>
      <c r="F277" s="17"/>
      <c r="G277" s="17"/>
      <c r="H277" s="17"/>
    </row>
    <row r="278" spans="3:8">
      <c r="C278" s="17"/>
      <c r="D278" s="17"/>
      <c r="E278" s="17"/>
      <c r="F278" s="17"/>
      <c r="G278" s="17"/>
      <c r="H278" s="17"/>
    </row>
    <row r="279" spans="3:8">
      <c r="C279" s="17"/>
      <c r="D279" s="17"/>
      <c r="E279" s="17"/>
      <c r="F279" s="17"/>
      <c r="G279" s="17"/>
      <c r="H279" s="17"/>
    </row>
    <row r="280" spans="3:8">
      <c r="C280" s="17"/>
      <c r="D280" s="17"/>
      <c r="E280" s="17"/>
      <c r="F280" s="17"/>
      <c r="G280" s="17"/>
      <c r="H280" s="17"/>
    </row>
    <row r="281" spans="3:8">
      <c r="C281" s="17"/>
      <c r="D281" s="17"/>
      <c r="E281" s="17"/>
      <c r="F281" s="17"/>
      <c r="G281" s="17"/>
      <c r="H281" s="17"/>
    </row>
    <row r="282" spans="3:8">
      <c r="C282" s="17"/>
      <c r="D282" s="17"/>
      <c r="E282" s="17"/>
      <c r="F282" s="17"/>
      <c r="G282" s="17"/>
      <c r="H282" s="17"/>
    </row>
    <row r="283" spans="3:8">
      <c r="C283" s="17"/>
      <c r="D283" s="17"/>
      <c r="E283" s="17"/>
      <c r="F283" s="17"/>
      <c r="G283" s="17"/>
      <c r="H283" s="17"/>
    </row>
    <row r="284" spans="3:8">
      <c r="C284" s="17"/>
      <c r="D284" s="17"/>
      <c r="E284" s="17"/>
      <c r="F284" s="17"/>
      <c r="G284" s="17"/>
      <c r="H284" s="17"/>
    </row>
    <row r="285" spans="3:8">
      <c r="C285" s="17"/>
      <c r="D285" s="17"/>
      <c r="E285" s="17"/>
      <c r="F285" s="17"/>
      <c r="G285" s="17"/>
      <c r="H285" s="17"/>
    </row>
    <row r="286" spans="3:8">
      <c r="C286" s="17"/>
      <c r="D286" s="17"/>
      <c r="E286" s="17"/>
      <c r="F286" s="17"/>
      <c r="G286" s="17"/>
      <c r="H286" s="17"/>
    </row>
    <row r="287" spans="3:8">
      <c r="C287" s="17"/>
      <c r="D287" s="17"/>
      <c r="E287" s="17"/>
      <c r="F287" s="17"/>
      <c r="G287" s="17"/>
      <c r="H287" s="17"/>
    </row>
    <row r="288" spans="3:8">
      <c r="C288" s="17"/>
      <c r="D288" s="17"/>
      <c r="E288" s="17"/>
      <c r="F288" s="17"/>
      <c r="G288" s="17"/>
      <c r="H288" s="17"/>
    </row>
    <row r="289" spans="3:8">
      <c r="C289" s="17"/>
      <c r="D289" s="17"/>
      <c r="E289" s="17"/>
      <c r="F289" s="17"/>
      <c r="G289" s="17"/>
      <c r="H289" s="17"/>
    </row>
    <row r="290" spans="3:8">
      <c r="C290" s="17"/>
      <c r="D290" s="17"/>
      <c r="E290" s="17"/>
      <c r="F290" s="17"/>
      <c r="G290" s="17"/>
      <c r="H290" s="17"/>
    </row>
    <row r="291" spans="3:8">
      <c r="C291" s="17"/>
      <c r="D291" s="17"/>
      <c r="E291" s="17"/>
      <c r="F291" s="17"/>
      <c r="G291" s="17"/>
      <c r="H291" s="17"/>
    </row>
    <row r="292" spans="3:8">
      <c r="C292" s="17"/>
      <c r="D292" s="17"/>
      <c r="E292" s="17"/>
      <c r="F292" s="17"/>
      <c r="G292" s="17"/>
      <c r="H292" s="17"/>
    </row>
    <row r="293" spans="3:8">
      <c r="C293" s="17"/>
      <c r="D293" s="17"/>
      <c r="E293" s="17"/>
      <c r="F293" s="17"/>
      <c r="G293" s="17"/>
      <c r="H293" s="17"/>
    </row>
    <row r="294" spans="3:8">
      <c r="C294" s="17"/>
      <c r="D294" s="17"/>
      <c r="E294" s="17"/>
      <c r="F294" s="17"/>
      <c r="G294" s="17"/>
      <c r="H294" s="17"/>
    </row>
    <row r="295" spans="3:8">
      <c r="C295" s="17"/>
      <c r="D295" s="17"/>
      <c r="E295" s="17"/>
      <c r="F295" s="17"/>
      <c r="G295" s="17"/>
      <c r="H295" s="17"/>
    </row>
    <row r="296" spans="3:8">
      <c r="C296" s="17"/>
      <c r="D296" s="17"/>
      <c r="E296" s="17"/>
      <c r="F296" s="17"/>
      <c r="G296" s="17"/>
      <c r="H296" s="17"/>
    </row>
    <row r="297" spans="3:8">
      <c r="C297" s="17"/>
      <c r="D297" s="17"/>
      <c r="E297" s="17"/>
      <c r="F297" s="17"/>
      <c r="G297" s="17"/>
      <c r="H297" s="17"/>
    </row>
    <row r="298" spans="3:8">
      <c r="C298" s="17"/>
      <c r="D298" s="17"/>
      <c r="E298" s="17"/>
      <c r="F298" s="17"/>
      <c r="G298" s="17"/>
      <c r="H298" s="17"/>
    </row>
    <row r="299" spans="3:8">
      <c r="C299" s="17"/>
      <c r="D299" s="17"/>
      <c r="E299" s="17"/>
      <c r="F299" s="17"/>
      <c r="G299" s="17"/>
      <c r="H299" s="17"/>
    </row>
    <row r="300" spans="3:8">
      <c r="C300" s="17"/>
      <c r="D300" s="17"/>
      <c r="E300" s="17"/>
      <c r="F300" s="17"/>
      <c r="G300" s="17"/>
      <c r="H300" s="17"/>
    </row>
    <row r="301" spans="3:8">
      <c r="C301" s="17"/>
      <c r="D301" s="17"/>
      <c r="E301" s="17"/>
      <c r="F301" s="17"/>
      <c r="G301" s="17"/>
      <c r="H301" s="17"/>
    </row>
    <row r="302" spans="3:8">
      <c r="C302" s="17"/>
      <c r="D302" s="17"/>
      <c r="E302" s="17"/>
      <c r="F302" s="17"/>
      <c r="G302" s="17"/>
      <c r="H302" s="17"/>
    </row>
    <row r="303" spans="3:8">
      <c r="C303" s="17"/>
      <c r="D303" s="17"/>
      <c r="E303" s="17"/>
      <c r="F303" s="17"/>
      <c r="G303" s="17"/>
      <c r="H303" s="17"/>
    </row>
    <row r="304" spans="3:8">
      <c r="C304" s="17"/>
      <c r="D304" s="17"/>
      <c r="E304" s="17"/>
      <c r="F304" s="17"/>
      <c r="G304" s="17"/>
      <c r="H304" s="17"/>
    </row>
    <row r="305" spans="3:8">
      <c r="C305" s="17"/>
      <c r="D305" s="17"/>
      <c r="E305" s="17"/>
      <c r="F305" s="17"/>
      <c r="G305" s="17"/>
      <c r="H305" s="17"/>
    </row>
    <row r="306" spans="3:8">
      <c r="C306" s="17"/>
      <c r="D306" s="17"/>
      <c r="E306" s="17"/>
      <c r="F306" s="17"/>
      <c r="G306" s="17"/>
      <c r="H306" s="17"/>
    </row>
    <row r="307" spans="3:8">
      <c r="C307" s="17"/>
      <c r="D307" s="17"/>
      <c r="E307" s="17"/>
      <c r="F307" s="17"/>
      <c r="G307" s="17"/>
      <c r="H307" s="17"/>
    </row>
    <row r="308" spans="3:8">
      <c r="C308" s="17"/>
      <c r="D308" s="17"/>
      <c r="E308" s="17"/>
      <c r="F308" s="17"/>
      <c r="G308" s="17"/>
      <c r="H308" s="17"/>
    </row>
    <row r="309" spans="3:8">
      <c r="C309" s="17"/>
      <c r="D309" s="17"/>
      <c r="E309" s="17"/>
      <c r="F309" s="17"/>
      <c r="G309" s="17"/>
      <c r="H309" s="17"/>
    </row>
    <row r="310" spans="3:8">
      <c r="C310" s="17"/>
      <c r="D310" s="17"/>
      <c r="E310" s="17"/>
      <c r="F310" s="17"/>
      <c r="G310" s="17"/>
      <c r="H310" s="17"/>
    </row>
    <row r="311" spans="3:8">
      <c r="C311" s="17"/>
      <c r="D311" s="17"/>
      <c r="E311" s="17"/>
      <c r="F311" s="17"/>
      <c r="G311" s="17"/>
      <c r="H311" s="17"/>
    </row>
    <row r="312" spans="3:8">
      <c r="C312" s="17"/>
      <c r="D312" s="17"/>
      <c r="E312" s="17"/>
      <c r="F312" s="17"/>
      <c r="G312" s="17"/>
      <c r="H312" s="17"/>
    </row>
    <row r="313" spans="3:8">
      <c r="C313" s="17"/>
      <c r="D313" s="17"/>
      <c r="E313" s="17"/>
      <c r="F313" s="17"/>
      <c r="G313" s="17"/>
      <c r="H313" s="17"/>
    </row>
    <row r="314" spans="3:8">
      <c r="C314" s="17"/>
      <c r="D314" s="17"/>
      <c r="E314" s="17"/>
      <c r="F314" s="17"/>
      <c r="G314" s="17"/>
      <c r="H314" s="17"/>
    </row>
    <row r="315" spans="3:8">
      <c r="C315" s="17"/>
      <c r="D315" s="17"/>
      <c r="E315" s="17"/>
      <c r="F315" s="17"/>
      <c r="G315" s="17"/>
      <c r="H315" s="17"/>
    </row>
    <row r="316" spans="3:8">
      <c r="C316" s="17"/>
      <c r="D316" s="17"/>
      <c r="E316" s="17"/>
      <c r="F316" s="17"/>
      <c r="G316" s="17"/>
      <c r="H316" s="17"/>
    </row>
    <row r="317" spans="3:8">
      <c r="C317" s="17"/>
      <c r="D317" s="17"/>
      <c r="E317" s="17"/>
      <c r="F317" s="17"/>
      <c r="G317" s="17"/>
      <c r="H317" s="17"/>
    </row>
    <row r="318" spans="3:8">
      <c r="C318" s="17"/>
      <c r="D318" s="17"/>
      <c r="E318" s="17"/>
      <c r="F318" s="17"/>
      <c r="G318" s="17"/>
      <c r="H318" s="17"/>
    </row>
    <row r="319" spans="3:8">
      <c r="C319" s="17"/>
      <c r="D319" s="17"/>
      <c r="E319" s="17"/>
      <c r="F319" s="17"/>
      <c r="G319" s="17"/>
      <c r="H319" s="17"/>
    </row>
    <row r="320" spans="3:8">
      <c r="C320" s="17"/>
      <c r="D320" s="17"/>
      <c r="E320" s="17"/>
      <c r="F320" s="17"/>
      <c r="G320" s="17"/>
      <c r="H320" s="17"/>
    </row>
    <row r="321" spans="3:8">
      <c r="C321" s="17"/>
      <c r="D321" s="17"/>
      <c r="E321" s="17"/>
      <c r="F321" s="17"/>
      <c r="G321" s="17"/>
      <c r="H321" s="17"/>
    </row>
    <row r="322" spans="3:8">
      <c r="C322" s="17"/>
      <c r="D322" s="17"/>
      <c r="E322" s="17"/>
      <c r="F322" s="17"/>
      <c r="G322" s="17"/>
      <c r="H322" s="17"/>
    </row>
    <row r="323" spans="3:8">
      <c r="C323" s="17"/>
      <c r="D323" s="17"/>
      <c r="E323" s="17"/>
      <c r="F323" s="17"/>
      <c r="G323" s="17"/>
      <c r="H323" s="17"/>
    </row>
    <row r="324" spans="3:8">
      <c r="C324" s="17"/>
      <c r="D324" s="17"/>
      <c r="E324" s="17"/>
      <c r="F324" s="17"/>
      <c r="G324" s="17"/>
      <c r="H324" s="17"/>
    </row>
    <row r="325" spans="3:8">
      <c r="C325" s="17"/>
      <c r="D325" s="17"/>
      <c r="E325" s="17"/>
      <c r="F325" s="17"/>
      <c r="G325" s="17"/>
      <c r="H325" s="17"/>
    </row>
    <row r="326" spans="3:8">
      <c r="C326" s="17"/>
      <c r="D326" s="17"/>
      <c r="E326" s="17"/>
      <c r="F326" s="17"/>
      <c r="G326" s="17"/>
      <c r="H326" s="17"/>
    </row>
    <row r="327" spans="3:8">
      <c r="C327" s="17"/>
      <c r="D327" s="17"/>
      <c r="E327" s="17"/>
      <c r="F327" s="17"/>
      <c r="G327" s="17"/>
      <c r="H327" s="17"/>
    </row>
    <row r="328" spans="3:8">
      <c r="C328" s="17"/>
      <c r="D328" s="17"/>
      <c r="E328" s="17"/>
      <c r="F328" s="17"/>
      <c r="G328" s="17"/>
      <c r="H328" s="17"/>
    </row>
    <row r="329" spans="3:8">
      <c r="C329" s="17"/>
      <c r="D329" s="17"/>
      <c r="E329" s="17"/>
      <c r="F329" s="17"/>
      <c r="G329" s="17"/>
      <c r="H329" s="17"/>
    </row>
    <row r="330" spans="3:8">
      <c r="C330" s="17"/>
      <c r="D330" s="17"/>
      <c r="E330" s="17"/>
      <c r="F330" s="17"/>
      <c r="G330" s="17"/>
      <c r="H330" s="17"/>
    </row>
    <row r="331" spans="3:8">
      <c r="C331" s="17"/>
      <c r="D331" s="17"/>
      <c r="E331" s="17"/>
      <c r="F331" s="17"/>
      <c r="G331" s="17"/>
      <c r="H331" s="17"/>
    </row>
    <row r="332" spans="3:8">
      <c r="C332" s="17"/>
      <c r="D332" s="17"/>
      <c r="E332" s="17"/>
      <c r="F332" s="17"/>
      <c r="G332" s="17"/>
      <c r="H332" s="17"/>
    </row>
    <row r="333" spans="3:8">
      <c r="C333" s="17"/>
      <c r="D333" s="17"/>
      <c r="E333" s="17"/>
      <c r="F333" s="17"/>
      <c r="G333" s="17"/>
      <c r="H333" s="17"/>
    </row>
    <row r="334" spans="3:8">
      <c r="C334" s="17"/>
      <c r="D334" s="17"/>
      <c r="E334" s="17"/>
      <c r="F334" s="17"/>
      <c r="G334" s="17"/>
      <c r="H334" s="17"/>
    </row>
    <row r="335" spans="3:8">
      <c r="C335" s="17"/>
      <c r="D335" s="17"/>
      <c r="E335" s="17"/>
      <c r="F335" s="17"/>
      <c r="G335" s="17"/>
      <c r="H335" s="17"/>
    </row>
    <row r="336" spans="3:8">
      <c r="C336" s="17"/>
      <c r="D336" s="17"/>
      <c r="E336" s="17"/>
      <c r="F336" s="17"/>
      <c r="G336" s="17"/>
      <c r="H336" s="17"/>
    </row>
    <row r="337" spans="3:8">
      <c r="C337" s="17"/>
      <c r="D337" s="17"/>
      <c r="E337" s="17"/>
      <c r="F337" s="17"/>
      <c r="G337" s="17"/>
      <c r="H337" s="17"/>
    </row>
    <row r="338" spans="3:8">
      <c r="C338" s="17"/>
      <c r="D338" s="17"/>
      <c r="E338" s="17"/>
      <c r="F338" s="17"/>
      <c r="G338" s="17"/>
      <c r="H338" s="17"/>
    </row>
    <row r="339" spans="3:8">
      <c r="C339" s="17"/>
      <c r="D339" s="17"/>
      <c r="E339" s="17"/>
      <c r="F339" s="17"/>
      <c r="G339" s="17"/>
      <c r="H339" s="17"/>
    </row>
    <row r="340" spans="3:8">
      <c r="C340" s="17"/>
      <c r="D340" s="17"/>
      <c r="E340" s="17"/>
      <c r="F340" s="17"/>
      <c r="G340" s="17"/>
      <c r="H340" s="17"/>
    </row>
    <row r="341" spans="3:8">
      <c r="C341" s="17"/>
      <c r="D341" s="17"/>
      <c r="E341" s="17"/>
      <c r="F341" s="17"/>
      <c r="G341" s="17"/>
      <c r="H341" s="17"/>
    </row>
    <row r="342" spans="3:8">
      <c r="C342" s="17"/>
      <c r="D342" s="17"/>
      <c r="E342" s="17"/>
      <c r="F342" s="17"/>
      <c r="G342" s="17"/>
      <c r="H342" s="17"/>
    </row>
    <row r="343" spans="3:8">
      <c r="C343" s="17"/>
      <c r="D343" s="17"/>
      <c r="E343" s="17"/>
      <c r="F343" s="17"/>
      <c r="G343" s="17"/>
      <c r="H343" s="17"/>
    </row>
    <row r="344" spans="3:8">
      <c r="C344" s="17"/>
      <c r="D344" s="17"/>
      <c r="E344" s="17"/>
      <c r="F344" s="17"/>
      <c r="G344" s="17"/>
      <c r="H344" s="17"/>
    </row>
    <row r="345" spans="3:8">
      <c r="C345" s="17"/>
      <c r="D345" s="17"/>
      <c r="E345" s="17"/>
      <c r="F345" s="17"/>
      <c r="G345" s="17"/>
      <c r="H345" s="17"/>
    </row>
    <row r="346" spans="3:8">
      <c r="C346" s="17"/>
      <c r="D346" s="17"/>
      <c r="E346" s="17"/>
      <c r="F346" s="17"/>
      <c r="G346" s="17"/>
      <c r="H346" s="17"/>
    </row>
    <row r="347" spans="3:8">
      <c r="C347" s="17"/>
      <c r="D347" s="17"/>
      <c r="E347" s="17"/>
      <c r="F347" s="17"/>
      <c r="G347" s="17"/>
      <c r="H347" s="17"/>
    </row>
    <row r="348" spans="3:8">
      <c r="C348" s="17"/>
      <c r="D348" s="17"/>
      <c r="E348" s="17"/>
      <c r="F348" s="17"/>
      <c r="G348" s="17"/>
      <c r="H348" s="17"/>
    </row>
    <row r="349" spans="3:8">
      <c r="C349" s="17"/>
      <c r="D349" s="17"/>
      <c r="E349" s="17"/>
      <c r="F349" s="17"/>
      <c r="G349" s="17"/>
      <c r="H349" s="17"/>
    </row>
    <row r="350" spans="3:8">
      <c r="C350" s="17"/>
      <c r="D350" s="17"/>
      <c r="E350" s="17"/>
      <c r="F350" s="17"/>
      <c r="G350" s="17"/>
      <c r="H350" s="17"/>
    </row>
    <row r="351" spans="3:8">
      <c r="C351" s="17"/>
      <c r="D351" s="17"/>
      <c r="E351" s="17"/>
      <c r="F351" s="17"/>
      <c r="G351" s="17"/>
      <c r="H351" s="17"/>
    </row>
    <row r="352" spans="3:8">
      <c r="C352" s="17"/>
      <c r="D352" s="17"/>
      <c r="E352" s="17"/>
      <c r="F352" s="17"/>
      <c r="G352" s="17"/>
      <c r="H352" s="17"/>
    </row>
    <row r="353" spans="3:8">
      <c r="C353" s="17"/>
      <c r="D353" s="17"/>
      <c r="E353" s="17"/>
      <c r="F353" s="17"/>
      <c r="G353" s="17"/>
      <c r="H353" s="17"/>
    </row>
    <row r="354" spans="3:8">
      <c r="C354" s="17"/>
      <c r="D354" s="17"/>
      <c r="E354" s="17"/>
      <c r="F354" s="17"/>
      <c r="G354" s="17"/>
      <c r="H354" s="17"/>
    </row>
    <row r="355" spans="3:8">
      <c r="C355" s="17"/>
      <c r="D355" s="17"/>
      <c r="E355" s="17"/>
      <c r="F355" s="17"/>
      <c r="G355" s="17"/>
      <c r="H355" s="17"/>
    </row>
    <row r="356" spans="3:8">
      <c r="C356" s="17"/>
      <c r="D356" s="17"/>
      <c r="E356" s="17"/>
      <c r="F356" s="17"/>
      <c r="G356" s="17"/>
      <c r="H356" s="17"/>
    </row>
    <row r="357" spans="3:8">
      <c r="C357" s="17"/>
      <c r="D357" s="17"/>
      <c r="E357" s="17"/>
      <c r="F357" s="17"/>
      <c r="G357" s="17"/>
      <c r="H357" s="17"/>
    </row>
    <row r="358" spans="3:8">
      <c r="C358" s="17"/>
      <c r="D358" s="17"/>
      <c r="E358" s="17"/>
      <c r="F358" s="17"/>
      <c r="G358" s="17"/>
      <c r="H358" s="17"/>
    </row>
    <row r="359" spans="3:8">
      <c r="C359" s="17"/>
      <c r="D359" s="17"/>
      <c r="E359" s="17"/>
      <c r="F359" s="17"/>
      <c r="G359" s="17"/>
      <c r="H359" s="17"/>
    </row>
    <row r="360" spans="3:8">
      <c r="C360" s="17"/>
      <c r="D360" s="17"/>
      <c r="E360" s="17"/>
      <c r="F360" s="17"/>
      <c r="G360" s="17"/>
      <c r="H360" s="17"/>
    </row>
    <row r="361" spans="3:8">
      <c r="C361" s="17"/>
      <c r="D361" s="17"/>
      <c r="E361" s="17"/>
      <c r="F361" s="17"/>
      <c r="G361" s="17"/>
      <c r="H361" s="17"/>
    </row>
    <row r="362" spans="3:8">
      <c r="C362" s="17"/>
      <c r="D362" s="17"/>
      <c r="E362" s="17"/>
      <c r="F362" s="17"/>
      <c r="G362" s="17"/>
      <c r="H362" s="17"/>
    </row>
    <row r="363" spans="3:8">
      <c r="C363" s="17"/>
      <c r="D363" s="17"/>
      <c r="E363" s="17"/>
      <c r="F363" s="17"/>
      <c r="G363" s="17"/>
      <c r="H363" s="17"/>
    </row>
    <row r="364" spans="3:8">
      <c r="C364" s="17"/>
      <c r="D364" s="17"/>
      <c r="E364" s="17"/>
      <c r="F364" s="17"/>
      <c r="G364" s="17"/>
      <c r="H364" s="17"/>
    </row>
    <row r="365" spans="3:8">
      <c r="C365" s="17"/>
      <c r="D365" s="17"/>
      <c r="E365" s="17"/>
      <c r="F365" s="17"/>
      <c r="G365" s="17"/>
      <c r="H365" s="17"/>
    </row>
    <row r="366" spans="3:8">
      <c r="C366" s="17"/>
      <c r="D366" s="17"/>
      <c r="E366" s="17"/>
      <c r="F366" s="17"/>
      <c r="G366" s="17"/>
      <c r="H366" s="17"/>
    </row>
    <row r="367" spans="3:8">
      <c r="C367" s="17"/>
      <c r="D367" s="17"/>
      <c r="E367" s="17"/>
      <c r="F367" s="17"/>
      <c r="G367" s="17"/>
      <c r="H367" s="17"/>
    </row>
    <row r="368" spans="3:8">
      <c r="C368" s="17"/>
      <c r="D368" s="17"/>
      <c r="E368" s="17"/>
      <c r="F368" s="17"/>
      <c r="G368" s="17"/>
      <c r="H368" s="17"/>
    </row>
    <row r="369" spans="3:8">
      <c r="C369" s="17"/>
      <c r="D369" s="17"/>
      <c r="E369" s="17"/>
      <c r="F369" s="17"/>
      <c r="G369" s="17"/>
      <c r="H369" s="17"/>
    </row>
    <row r="370" spans="3:8">
      <c r="C370" s="17"/>
      <c r="D370" s="17"/>
      <c r="E370" s="17"/>
      <c r="F370" s="17"/>
      <c r="G370" s="17"/>
      <c r="H370" s="17"/>
    </row>
    <row r="371" spans="3:8">
      <c r="C371" s="17"/>
      <c r="D371" s="17"/>
      <c r="E371" s="17"/>
      <c r="F371" s="17"/>
      <c r="G371" s="17"/>
      <c r="H371" s="17"/>
    </row>
    <row r="372" spans="3:8">
      <c r="C372" s="17"/>
      <c r="D372" s="17"/>
      <c r="E372" s="17"/>
      <c r="F372" s="17"/>
      <c r="G372" s="17"/>
      <c r="H372" s="17"/>
    </row>
    <row r="373" spans="3:8">
      <c r="C373" s="17"/>
      <c r="D373" s="17"/>
      <c r="E373" s="17"/>
      <c r="F373" s="17"/>
      <c r="G373" s="17"/>
      <c r="H373" s="17"/>
    </row>
    <row r="374" spans="3:8">
      <c r="C374" s="17"/>
      <c r="D374" s="17"/>
      <c r="E374" s="17"/>
      <c r="F374" s="17"/>
      <c r="G374" s="17"/>
      <c r="H374" s="17"/>
    </row>
    <row r="375" spans="3:8">
      <c r="C375" s="17"/>
      <c r="D375" s="17"/>
      <c r="E375" s="17"/>
      <c r="F375" s="17"/>
      <c r="G375" s="17"/>
      <c r="H375" s="17"/>
    </row>
    <row r="376" spans="3:8">
      <c r="C376" s="17"/>
      <c r="D376" s="17"/>
      <c r="E376" s="17"/>
      <c r="F376" s="17"/>
      <c r="G376" s="17"/>
      <c r="H376" s="17"/>
    </row>
    <row r="377" spans="3:8">
      <c r="C377" s="17"/>
      <c r="D377" s="17"/>
      <c r="E377" s="17"/>
      <c r="F377" s="17"/>
      <c r="G377" s="17"/>
      <c r="H377" s="17"/>
    </row>
    <row r="378" spans="3:8">
      <c r="C378" s="17"/>
      <c r="D378" s="17"/>
      <c r="E378" s="17"/>
      <c r="F378" s="17"/>
      <c r="G378" s="17"/>
      <c r="H378" s="17"/>
    </row>
    <row r="379" spans="3:8">
      <c r="C379" s="17"/>
      <c r="D379" s="17"/>
      <c r="E379" s="17"/>
      <c r="F379" s="17"/>
      <c r="G379" s="17"/>
      <c r="H379" s="17"/>
    </row>
    <row r="380" spans="3:8">
      <c r="C380" s="17"/>
      <c r="D380" s="17"/>
      <c r="E380" s="17"/>
      <c r="F380" s="17"/>
      <c r="G380" s="17"/>
      <c r="H380" s="17"/>
    </row>
    <row r="381" spans="3:8">
      <c r="C381" s="17"/>
      <c r="D381" s="17"/>
      <c r="E381" s="17"/>
      <c r="F381" s="17"/>
      <c r="G381" s="17"/>
      <c r="H381" s="17"/>
    </row>
    <row r="382" spans="3:8">
      <c r="C382" s="17"/>
      <c r="D382" s="17"/>
      <c r="E382" s="17"/>
      <c r="F382" s="17"/>
      <c r="G382" s="17"/>
      <c r="H382" s="17"/>
    </row>
    <row r="383" spans="3:8">
      <c r="C383" s="17"/>
      <c r="D383" s="17"/>
      <c r="E383" s="17"/>
      <c r="F383" s="17"/>
      <c r="G383" s="17"/>
      <c r="H383" s="17"/>
    </row>
    <row r="384" spans="3:8">
      <c r="C384" s="17"/>
      <c r="D384" s="17"/>
      <c r="E384" s="17"/>
      <c r="F384" s="17"/>
      <c r="G384" s="17"/>
      <c r="H384" s="17"/>
    </row>
    <row r="385" spans="3:8">
      <c r="C385" s="17"/>
      <c r="D385" s="17"/>
      <c r="E385" s="17"/>
      <c r="F385" s="17"/>
      <c r="G385" s="17"/>
      <c r="H385" s="17"/>
    </row>
    <row r="386" spans="3:8">
      <c r="C386" s="17"/>
      <c r="D386" s="17"/>
      <c r="E386" s="17"/>
      <c r="F386" s="17"/>
      <c r="G386" s="17"/>
      <c r="H386" s="17"/>
    </row>
    <row r="387" spans="3:8">
      <c r="C387" s="17"/>
      <c r="D387" s="17"/>
      <c r="E387" s="17"/>
      <c r="F387" s="17"/>
      <c r="G387" s="17"/>
      <c r="H387" s="17"/>
    </row>
    <row r="388" spans="3:8">
      <c r="C388" s="17"/>
      <c r="D388" s="17"/>
      <c r="E388" s="17"/>
      <c r="F388" s="17"/>
      <c r="G388" s="17"/>
      <c r="H388" s="17"/>
    </row>
    <row r="389" spans="3:8">
      <c r="C389" s="17"/>
      <c r="D389" s="17"/>
      <c r="E389" s="17"/>
      <c r="F389" s="17"/>
      <c r="G389" s="17"/>
      <c r="H389" s="17"/>
    </row>
    <row r="390" spans="3:8">
      <c r="C390" s="17"/>
      <c r="D390" s="17"/>
      <c r="E390" s="17"/>
      <c r="F390" s="17"/>
      <c r="G390" s="17"/>
      <c r="H390" s="17"/>
    </row>
    <row r="391" spans="3:8">
      <c r="C391" s="17"/>
      <c r="D391" s="17"/>
      <c r="E391" s="17"/>
      <c r="F391" s="17"/>
      <c r="G391" s="17"/>
      <c r="H391" s="17"/>
    </row>
    <row r="392" spans="3:8">
      <c r="C392" s="17"/>
      <c r="D392" s="17"/>
      <c r="E392" s="17"/>
      <c r="F392" s="17"/>
      <c r="G392" s="17"/>
      <c r="H392" s="17"/>
    </row>
    <row r="393" spans="3:8">
      <c r="C393" s="17"/>
      <c r="D393" s="17"/>
      <c r="E393" s="17"/>
      <c r="F393" s="17"/>
      <c r="G393" s="17"/>
      <c r="H393" s="17"/>
    </row>
    <row r="394" spans="3:8">
      <c r="C394" s="17"/>
      <c r="D394" s="17"/>
      <c r="E394" s="17"/>
      <c r="F394" s="17"/>
      <c r="G394" s="17"/>
      <c r="H394" s="17"/>
    </row>
    <row r="395" spans="3:8">
      <c r="C395" s="17"/>
      <c r="D395" s="17"/>
      <c r="E395" s="17"/>
      <c r="F395" s="17"/>
      <c r="G395" s="17"/>
      <c r="H395" s="17"/>
    </row>
    <row r="396" spans="3:8">
      <c r="C396" s="17"/>
      <c r="D396" s="17"/>
      <c r="E396" s="17"/>
      <c r="F396" s="17"/>
      <c r="G396" s="17"/>
      <c r="H396" s="17"/>
    </row>
    <row r="397" spans="3:8">
      <c r="C397" s="17"/>
      <c r="D397" s="17"/>
      <c r="E397" s="17"/>
      <c r="F397" s="17"/>
      <c r="G397" s="17"/>
      <c r="H397" s="17"/>
    </row>
    <row r="398" spans="3:8">
      <c r="C398" s="17"/>
      <c r="D398" s="17"/>
      <c r="E398" s="17"/>
      <c r="F398" s="17"/>
      <c r="G398" s="17"/>
      <c r="H398" s="17"/>
    </row>
    <row r="399" spans="3:8">
      <c r="C399" s="17"/>
      <c r="D399" s="17"/>
      <c r="E399" s="17"/>
      <c r="F399" s="17"/>
      <c r="G399" s="17"/>
      <c r="H399" s="17"/>
    </row>
    <row r="400" spans="3:8">
      <c r="C400" s="17"/>
      <c r="D400" s="17"/>
      <c r="E400" s="17"/>
      <c r="F400" s="17"/>
      <c r="G400" s="17"/>
      <c r="H400" s="17"/>
    </row>
    <row r="401" spans="3:8">
      <c r="C401" s="17"/>
      <c r="D401" s="17"/>
      <c r="E401" s="17"/>
      <c r="F401" s="17"/>
      <c r="G401" s="17"/>
      <c r="H401" s="17"/>
    </row>
    <row r="402" spans="3:8">
      <c r="C402" s="17"/>
      <c r="D402" s="17"/>
      <c r="E402" s="17"/>
      <c r="F402" s="17"/>
      <c r="G402" s="17"/>
      <c r="H402" s="17"/>
    </row>
    <row r="403" spans="3:8">
      <c r="C403" s="17"/>
      <c r="D403" s="17"/>
      <c r="E403" s="17"/>
      <c r="F403" s="17"/>
      <c r="G403" s="17"/>
      <c r="H403" s="17"/>
    </row>
    <row r="404" spans="3:8">
      <c r="C404" s="17"/>
      <c r="D404" s="17"/>
      <c r="E404" s="17"/>
      <c r="F404" s="17"/>
      <c r="G404" s="17"/>
      <c r="H404" s="17"/>
    </row>
    <row r="405" spans="3:8">
      <c r="C405" s="17"/>
      <c r="D405" s="17"/>
      <c r="E405" s="17"/>
      <c r="F405" s="17"/>
      <c r="G405" s="17"/>
      <c r="H405" s="17"/>
    </row>
    <row r="406" spans="3:8">
      <c r="C406" s="17"/>
      <c r="D406" s="17"/>
      <c r="E406" s="17"/>
      <c r="F406" s="17"/>
      <c r="G406" s="17"/>
      <c r="H406" s="17"/>
    </row>
    <row r="407" spans="3:8">
      <c r="C407" s="17"/>
      <c r="D407" s="17"/>
      <c r="E407" s="17"/>
      <c r="F407" s="17"/>
      <c r="G407" s="17"/>
      <c r="H407" s="17"/>
    </row>
    <row r="408" spans="3:8">
      <c r="C408" s="17"/>
      <c r="D408" s="17"/>
      <c r="E408" s="17"/>
      <c r="F408" s="17"/>
      <c r="G408" s="17"/>
      <c r="H408" s="17"/>
    </row>
    <row r="409" spans="3:8">
      <c r="C409" s="17"/>
      <c r="D409" s="17"/>
      <c r="E409" s="17"/>
      <c r="F409" s="17"/>
      <c r="G409" s="17"/>
      <c r="H409" s="17"/>
    </row>
    <row r="410" spans="3:8">
      <c r="C410" s="17"/>
      <c r="D410" s="17"/>
      <c r="E410" s="17"/>
      <c r="F410" s="17"/>
      <c r="G410" s="17"/>
      <c r="H410" s="17"/>
    </row>
    <row r="411" spans="3:8">
      <c r="C411" s="17"/>
      <c r="D411" s="17"/>
      <c r="E411" s="17"/>
      <c r="F411" s="17"/>
      <c r="G411" s="17"/>
      <c r="H411" s="17"/>
    </row>
    <row r="412" spans="3:8">
      <c r="C412" s="17"/>
      <c r="D412" s="17"/>
      <c r="E412" s="17"/>
      <c r="F412" s="17"/>
      <c r="G412" s="17"/>
      <c r="H412" s="17"/>
    </row>
    <row r="413" spans="3:8">
      <c r="C413" s="17"/>
      <c r="D413" s="17"/>
      <c r="E413" s="17"/>
      <c r="F413" s="17"/>
      <c r="G413" s="17"/>
      <c r="H413" s="17"/>
    </row>
    <row r="414" spans="3:8">
      <c r="C414" s="17"/>
      <c r="D414" s="17"/>
      <c r="E414" s="17"/>
      <c r="F414" s="17"/>
      <c r="G414" s="17"/>
      <c r="H414" s="17"/>
    </row>
    <row r="415" spans="3:8">
      <c r="C415" s="17"/>
      <c r="D415" s="17"/>
      <c r="E415" s="17"/>
      <c r="F415" s="17"/>
      <c r="G415" s="17"/>
      <c r="H415" s="17"/>
    </row>
    <row r="416" spans="3:8">
      <c r="C416" s="17"/>
      <c r="D416" s="17"/>
      <c r="E416" s="17"/>
      <c r="F416" s="17"/>
      <c r="G416" s="17"/>
      <c r="H416" s="17"/>
    </row>
    <row r="417" spans="3:8">
      <c r="C417" s="17"/>
      <c r="D417" s="17"/>
      <c r="E417" s="17"/>
      <c r="F417" s="17"/>
      <c r="G417" s="17"/>
      <c r="H417" s="17"/>
    </row>
    <row r="418" spans="3:8">
      <c r="C418" s="17"/>
      <c r="D418" s="17"/>
      <c r="E418" s="17"/>
      <c r="F418" s="17"/>
      <c r="G418" s="17"/>
      <c r="H418" s="17"/>
    </row>
    <row r="419" spans="3:8">
      <c r="C419" s="17"/>
      <c r="D419" s="17"/>
      <c r="E419" s="17"/>
      <c r="F419" s="17"/>
      <c r="G419" s="17"/>
      <c r="H419" s="17"/>
    </row>
    <row r="420" spans="3:8">
      <c r="C420" s="17"/>
      <c r="D420" s="17"/>
      <c r="E420" s="17"/>
      <c r="F420" s="17"/>
      <c r="G420" s="17"/>
      <c r="H420" s="17"/>
    </row>
    <row r="421" spans="3:8">
      <c r="C421" s="17"/>
      <c r="D421" s="17"/>
      <c r="E421" s="17"/>
      <c r="F421" s="17"/>
      <c r="G421" s="17"/>
      <c r="H421" s="17"/>
    </row>
    <row r="422" spans="3:8">
      <c r="C422" s="17"/>
      <c r="D422" s="17"/>
      <c r="E422" s="17"/>
      <c r="F422" s="17"/>
      <c r="G422" s="17"/>
      <c r="H422" s="17"/>
    </row>
    <row r="423" spans="3:8">
      <c r="C423" s="17"/>
      <c r="D423" s="17"/>
      <c r="E423" s="17"/>
      <c r="F423" s="17"/>
      <c r="G423" s="17"/>
      <c r="H423" s="17"/>
    </row>
    <row r="424" spans="3:8">
      <c r="C424" s="17"/>
      <c r="D424" s="17"/>
      <c r="E424" s="17"/>
      <c r="F424" s="17"/>
      <c r="G424" s="17"/>
      <c r="H424" s="17"/>
    </row>
    <row r="425" spans="3:8">
      <c r="C425" s="17"/>
      <c r="D425" s="17"/>
      <c r="E425" s="17"/>
      <c r="F425" s="17"/>
      <c r="G425" s="17"/>
      <c r="H425" s="17"/>
    </row>
    <row r="426" spans="3:8">
      <c r="C426" s="17"/>
      <c r="D426" s="17"/>
      <c r="E426" s="17"/>
      <c r="F426" s="17"/>
      <c r="G426" s="17"/>
      <c r="H426" s="17"/>
    </row>
    <row r="427" spans="3:8">
      <c r="C427" s="17"/>
      <c r="D427" s="17"/>
      <c r="E427" s="17"/>
      <c r="F427" s="17"/>
      <c r="G427" s="17"/>
      <c r="H427" s="17"/>
    </row>
    <row r="428" spans="3:8">
      <c r="C428" s="17"/>
      <c r="D428" s="17"/>
      <c r="E428" s="17"/>
      <c r="F428" s="17"/>
      <c r="G428" s="17"/>
      <c r="H428" s="17"/>
    </row>
    <row r="429" spans="3:8">
      <c r="C429" s="17"/>
      <c r="D429" s="17"/>
      <c r="E429" s="17"/>
      <c r="F429" s="17"/>
      <c r="G429" s="17"/>
      <c r="H429" s="17"/>
    </row>
    <row r="430" spans="3:8">
      <c r="C430" s="17"/>
      <c r="D430" s="17"/>
      <c r="E430" s="17"/>
      <c r="F430" s="17"/>
      <c r="G430" s="17"/>
      <c r="H430" s="17"/>
    </row>
    <row r="431" spans="3:8">
      <c r="C431" s="17"/>
      <c r="D431" s="17"/>
      <c r="E431" s="17"/>
      <c r="F431" s="17"/>
      <c r="G431" s="17"/>
      <c r="H431" s="17"/>
    </row>
    <row r="432" spans="3:8">
      <c r="C432" s="17"/>
      <c r="D432" s="17"/>
      <c r="E432" s="17"/>
      <c r="F432" s="17"/>
      <c r="G432" s="17"/>
      <c r="H432" s="17"/>
    </row>
    <row r="433" spans="3:8">
      <c r="C433" s="17"/>
      <c r="D433" s="17"/>
      <c r="E433" s="17"/>
      <c r="F433" s="17"/>
      <c r="G433" s="17"/>
      <c r="H433" s="17"/>
    </row>
    <row r="434" spans="3:8">
      <c r="C434" s="17"/>
      <c r="D434" s="17"/>
      <c r="E434" s="17"/>
      <c r="F434" s="17"/>
      <c r="G434" s="17"/>
      <c r="H434" s="17"/>
    </row>
    <row r="435" spans="3:8">
      <c r="C435" s="17"/>
      <c r="D435" s="17"/>
      <c r="E435" s="17"/>
      <c r="F435" s="17"/>
      <c r="G435" s="17"/>
      <c r="H435" s="17"/>
    </row>
    <row r="436" spans="3:8">
      <c r="C436" s="17"/>
      <c r="D436" s="17"/>
      <c r="E436" s="17"/>
      <c r="F436" s="17"/>
      <c r="G436" s="17"/>
      <c r="H436" s="17"/>
    </row>
    <row r="437" spans="3:8">
      <c r="C437" s="17"/>
      <c r="D437" s="17"/>
      <c r="E437" s="17"/>
      <c r="F437" s="17"/>
      <c r="G437" s="17"/>
      <c r="H437" s="17"/>
    </row>
    <row r="438" spans="3:8">
      <c r="C438" s="17"/>
      <c r="D438" s="17"/>
      <c r="E438" s="17"/>
      <c r="F438" s="17"/>
      <c r="G438" s="17"/>
      <c r="H438" s="17"/>
    </row>
    <row r="439" spans="3:8">
      <c r="C439" s="17"/>
      <c r="D439" s="17"/>
      <c r="E439" s="17"/>
      <c r="F439" s="17"/>
      <c r="G439" s="17"/>
      <c r="H439" s="17"/>
    </row>
    <row r="440" spans="3:8">
      <c r="C440" s="17"/>
      <c r="D440" s="17"/>
      <c r="E440" s="17"/>
      <c r="F440" s="17"/>
      <c r="G440" s="17"/>
      <c r="H440" s="17"/>
    </row>
    <row r="441" spans="3:8">
      <c r="C441" s="17"/>
      <c r="D441" s="17"/>
      <c r="E441" s="17"/>
      <c r="F441" s="17"/>
      <c r="G441" s="17"/>
      <c r="H441" s="17"/>
    </row>
    <row r="442" spans="3:8">
      <c r="C442" s="17"/>
      <c r="D442" s="17"/>
      <c r="E442" s="17"/>
      <c r="F442" s="17"/>
      <c r="G442" s="17"/>
      <c r="H442" s="17"/>
    </row>
    <row r="443" spans="3:8">
      <c r="C443" s="17"/>
      <c r="D443" s="17"/>
      <c r="E443" s="17"/>
      <c r="F443" s="17"/>
      <c r="G443" s="17"/>
      <c r="H443" s="17"/>
    </row>
    <row r="444" spans="3:8">
      <c r="C444" s="17"/>
      <c r="D444" s="17"/>
      <c r="E444" s="17"/>
      <c r="F444" s="17"/>
      <c r="G444" s="17"/>
      <c r="H444" s="17"/>
    </row>
    <row r="445" spans="3:8">
      <c r="C445" s="17"/>
      <c r="D445" s="17"/>
      <c r="E445" s="17"/>
      <c r="F445" s="17"/>
      <c r="G445" s="17"/>
      <c r="H445" s="17"/>
    </row>
    <row r="446" spans="3:8">
      <c r="C446" s="17"/>
      <c r="D446" s="17"/>
      <c r="E446" s="17"/>
      <c r="F446" s="17"/>
      <c r="G446" s="17"/>
      <c r="H446" s="17"/>
    </row>
    <row r="447" spans="3:8">
      <c r="C447" s="17"/>
      <c r="D447" s="17"/>
      <c r="E447" s="17"/>
      <c r="F447" s="17"/>
      <c r="G447" s="17"/>
      <c r="H447" s="17"/>
    </row>
    <row r="448" spans="3:8">
      <c r="C448" s="17"/>
      <c r="D448" s="17"/>
      <c r="E448" s="17"/>
      <c r="F448" s="17"/>
      <c r="G448" s="17"/>
      <c r="H448" s="17"/>
    </row>
    <row r="449" spans="3:8">
      <c r="C449" s="17"/>
      <c r="D449" s="17"/>
      <c r="E449" s="17"/>
      <c r="F449" s="17"/>
      <c r="G449" s="17"/>
      <c r="H449" s="17"/>
    </row>
    <row r="450" spans="3:8">
      <c r="C450" s="17"/>
      <c r="D450" s="17"/>
      <c r="E450" s="17"/>
      <c r="F450" s="17"/>
      <c r="G450" s="17"/>
      <c r="H450" s="17"/>
    </row>
    <row r="451" spans="3:8">
      <c r="C451" s="17"/>
      <c r="D451" s="17"/>
      <c r="E451" s="17"/>
      <c r="F451" s="17"/>
      <c r="G451" s="17"/>
      <c r="H451" s="17"/>
    </row>
    <row r="452" spans="3:8">
      <c r="C452" s="17"/>
      <c r="D452" s="17"/>
      <c r="E452" s="17"/>
      <c r="F452" s="17"/>
      <c r="G452" s="17"/>
      <c r="H452" s="17"/>
    </row>
    <row r="453" spans="3:8">
      <c r="C453" s="17"/>
      <c r="D453" s="17"/>
      <c r="E453" s="17"/>
      <c r="F453" s="17"/>
      <c r="G453" s="17"/>
      <c r="H453" s="17"/>
    </row>
    <row r="454" spans="3:8">
      <c r="C454" s="17"/>
      <c r="D454" s="17"/>
      <c r="E454" s="17"/>
      <c r="F454" s="17"/>
      <c r="G454" s="17"/>
      <c r="H454" s="17"/>
    </row>
    <row r="455" spans="3:8">
      <c r="C455" s="17"/>
      <c r="D455" s="17"/>
      <c r="E455" s="17"/>
      <c r="F455" s="17"/>
      <c r="G455" s="17"/>
      <c r="H455" s="17"/>
    </row>
    <row r="456" spans="3:8">
      <c r="C456" s="17"/>
      <c r="D456" s="17"/>
      <c r="E456" s="17"/>
      <c r="F456" s="17"/>
      <c r="G456" s="17"/>
      <c r="H456" s="17"/>
    </row>
    <row r="457" spans="3:8">
      <c r="C457" s="17"/>
      <c r="D457" s="17"/>
      <c r="E457" s="17"/>
      <c r="F457" s="17"/>
      <c r="G457" s="17"/>
      <c r="H457" s="17"/>
    </row>
    <row r="458" spans="3:8">
      <c r="C458" s="17"/>
      <c r="D458" s="17"/>
      <c r="E458" s="17"/>
      <c r="F458" s="17"/>
      <c r="G458" s="17"/>
      <c r="H458" s="17"/>
    </row>
    <row r="459" spans="3:8">
      <c r="C459" s="17"/>
      <c r="D459" s="17"/>
      <c r="E459" s="17"/>
      <c r="F459" s="17"/>
      <c r="G459" s="17"/>
      <c r="H459" s="17"/>
    </row>
    <row r="460" spans="3:8">
      <c r="C460" s="17"/>
      <c r="D460" s="17"/>
      <c r="E460" s="17"/>
      <c r="F460" s="17"/>
      <c r="G460" s="17"/>
      <c r="H460" s="17"/>
    </row>
    <row r="461" spans="3:8">
      <c r="C461" s="17"/>
      <c r="D461" s="17"/>
      <c r="E461" s="17"/>
      <c r="F461" s="17"/>
      <c r="G461" s="17"/>
      <c r="H461" s="17"/>
    </row>
    <row r="462" spans="3:8">
      <c r="C462" s="17"/>
      <c r="D462" s="17"/>
      <c r="E462" s="17"/>
      <c r="F462" s="17"/>
      <c r="G462" s="17"/>
      <c r="H462" s="17"/>
    </row>
    <row r="463" spans="3:8">
      <c r="C463" s="17"/>
      <c r="D463" s="17"/>
      <c r="E463" s="17"/>
      <c r="F463" s="17"/>
      <c r="G463" s="17"/>
      <c r="H463" s="17"/>
    </row>
    <row r="464" spans="3:8">
      <c r="C464" s="17"/>
      <c r="D464" s="17"/>
      <c r="E464" s="17"/>
      <c r="F464" s="17"/>
      <c r="G464" s="17"/>
      <c r="H464" s="17"/>
    </row>
    <row r="465" spans="3:8">
      <c r="C465" s="17"/>
      <c r="D465" s="17"/>
      <c r="E465" s="17"/>
      <c r="F465" s="17"/>
      <c r="G465" s="17"/>
      <c r="H465" s="17"/>
    </row>
    <row r="466" spans="3:8">
      <c r="C466" s="17"/>
      <c r="D466" s="17"/>
      <c r="E466" s="17"/>
      <c r="F466" s="17"/>
      <c r="G466" s="17"/>
      <c r="H466" s="17"/>
    </row>
    <row r="467" spans="3:8">
      <c r="C467" s="17"/>
      <c r="D467" s="17"/>
      <c r="E467" s="17"/>
      <c r="F467" s="17"/>
      <c r="G467" s="17"/>
      <c r="H467" s="17"/>
    </row>
    <row r="468" spans="3:8">
      <c r="C468" s="17"/>
      <c r="D468" s="17"/>
      <c r="E468" s="17"/>
      <c r="F468" s="17"/>
      <c r="G468" s="17"/>
      <c r="H468" s="17"/>
    </row>
    <row r="469" spans="3:8">
      <c r="C469" s="17"/>
      <c r="D469" s="17"/>
      <c r="E469" s="17"/>
      <c r="F469" s="17"/>
      <c r="G469" s="17"/>
      <c r="H469" s="17"/>
    </row>
    <row r="470" spans="3:8">
      <c r="C470" s="17"/>
      <c r="D470" s="17"/>
      <c r="E470" s="17"/>
      <c r="F470" s="17"/>
      <c r="G470" s="17"/>
      <c r="H470" s="17"/>
    </row>
    <row r="471" spans="3:8">
      <c r="C471" s="17"/>
      <c r="D471" s="17"/>
      <c r="E471" s="17"/>
      <c r="F471" s="17"/>
      <c r="G471" s="17"/>
      <c r="H471" s="17"/>
    </row>
    <row r="472" spans="3:8">
      <c r="C472" s="17"/>
      <c r="D472" s="17"/>
      <c r="E472" s="17"/>
      <c r="F472" s="17"/>
      <c r="G472" s="17"/>
      <c r="H472" s="17"/>
    </row>
    <row r="473" spans="3:8">
      <c r="C473" s="17"/>
      <c r="D473" s="17"/>
      <c r="E473" s="17"/>
      <c r="F473" s="17"/>
      <c r="G473" s="17"/>
      <c r="H473" s="17"/>
    </row>
    <row r="474" spans="3:8">
      <c r="C474" s="17"/>
      <c r="D474" s="17"/>
      <c r="E474" s="17"/>
      <c r="F474" s="17"/>
      <c r="G474" s="17"/>
      <c r="H474" s="17"/>
    </row>
    <row r="475" spans="3:8">
      <c r="C475" s="17"/>
      <c r="D475" s="17"/>
      <c r="E475" s="17"/>
      <c r="F475" s="17"/>
      <c r="G475" s="17"/>
      <c r="H475" s="17"/>
    </row>
    <row r="476" spans="3:8">
      <c r="C476" s="17"/>
      <c r="D476" s="17"/>
      <c r="E476" s="17"/>
      <c r="F476" s="17"/>
      <c r="G476" s="17"/>
      <c r="H476" s="17"/>
    </row>
    <row r="477" spans="3:8">
      <c r="C477" s="17"/>
      <c r="D477" s="17"/>
      <c r="E477" s="17"/>
      <c r="F477" s="17"/>
      <c r="G477" s="17"/>
      <c r="H477" s="17"/>
    </row>
    <row r="478" spans="3:8">
      <c r="C478" s="17"/>
      <c r="D478" s="17"/>
      <c r="E478" s="17"/>
      <c r="F478" s="17"/>
      <c r="G478" s="17"/>
      <c r="H478" s="17"/>
    </row>
    <row r="479" spans="3:8">
      <c r="C479" s="17"/>
      <c r="D479" s="17"/>
      <c r="E479" s="17"/>
      <c r="F479" s="17"/>
      <c r="G479" s="17"/>
      <c r="H479" s="17"/>
    </row>
    <row r="480" spans="3:8">
      <c r="C480" s="17"/>
      <c r="D480" s="17"/>
      <c r="E480" s="17"/>
      <c r="F480" s="17"/>
      <c r="G480" s="17"/>
      <c r="H480" s="17"/>
    </row>
    <row r="481" spans="3:8">
      <c r="C481" s="17"/>
      <c r="D481" s="17"/>
      <c r="E481" s="17"/>
      <c r="F481" s="17"/>
      <c r="G481" s="17"/>
      <c r="H481" s="17"/>
    </row>
    <row r="482" spans="3:8">
      <c r="C482" s="17"/>
      <c r="D482" s="17"/>
      <c r="E482" s="17"/>
      <c r="F482" s="17"/>
      <c r="G482" s="17"/>
      <c r="H482" s="17"/>
    </row>
    <row r="483" spans="3:8">
      <c r="C483" s="17"/>
      <c r="D483" s="17"/>
      <c r="E483" s="17"/>
      <c r="F483" s="17"/>
      <c r="G483" s="17"/>
      <c r="H483" s="17"/>
    </row>
    <row r="484" spans="3:8">
      <c r="C484" s="17"/>
      <c r="D484" s="17"/>
      <c r="E484" s="17"/>
      <c r="F484" s="17"/>
      <c r="G484" s="17"/>
      <c r="H484" s="17"/>
    </row>
    <row r="485" spans="3:8">
      <c r="C485" s="17"/>
      <c r="D485" s="17"/>
      <c r="E485" s="17"/>
      <c r="F485" s="17"/>
      <c r="G485" s="17"/>
      <c r="H485" s="17"/>
    </row>
    <row r="486" spans="3:8">
      <c r="C486" s="17"/>
      <c r="D486" s="17"/>
      <c r="E486" s="17"/>
      <c r="F486" s="17"/>
      <c r="G486" s="17"/>
      <c r="H486" s="17"/>
    </row>
    <row r="487" spans="3:8">
      <c r="C487" s="17"/>
      <c r="D487" s="17"/>
      <c r="E487" s="17"/>
      <c r="F487" s="17"/>
      <c r="G487" s="17"/>
      <c r="H487" s="17"/>
    </row>
    <row r="488" spans="3:8">
      <c r="C488" s="17"/>
      <c r="D488" s="17"/>
      <c r="E488" s="17"/>
      <c r="F488" s="17"/>
      <c r="G488" s="17"/>
      <c r="H488" s="17"/>
    </row>
    <row r="489" spans="3:8">
      <c r="C489" s="17"/>
      <c r="D489" s="17"/>
      <c r="E489" s="17"/>
      <c r="F489" s="17"/>
      <c r="G489" s="17"/>
      <c r="H489" s="17"/>
    </row>
    <row r="490" spans="3:8">
      <c r="C490" s="17"/>
      <c r="D490" s="17"/>
      <c r="E490" s="17"/>
      <c r="F490" s="17"/>
      <c r="G490" s="17"/>
      <c r="H490" s="17"/>
    </row>
    <row r="491" spans="3:8">
      <c r="C491" s="17"/>
      <c r="D491" s="17"/>
      <c r="E491" s="17"/>
      <c r="F491" s="17"/>
      <c r="G491" s="17"/>
      <c r="H491" s="17"/>
    </row>
    <row r="492" spans="3:8">
      <c r="C492" s="17"/>
      <c r="D492" s="17"/>
      <c r="E492" s="17"/>
      <c r="F492" s="17"/>
      <c r="G492" s="17"/>
      <c r="H492" s="17"/>
    </row>
    <row r="493" spans="3:8">
      <c r="C493" s="17"/>
      <c r="D493" s="17"/>
      <c r="E493" s="17"/>
      <c r="F493" s="17"/>
      <c r="G493" s="17"/>
      <c r="H493" s="17"/>
    </row>
    <row r="494" spans="3:8">
      <c r="C494" s="17"/>
      <c r="D494" s="17"/>
      <c r="E494" s="17"/>
      <c r="F494" s="17"/>
      <c r="G494" s="17"/>
      <c r="H494" s="17"/>
    </row>
    <row r="495" spans="3:8">
      <c r="C495" s="17"/>
      <c r="D495" s="17"/>
      <c r="E495" s="17"/>
      <c r="F495" s="17"/>
      <c r="G495" s="17"/>
      <c r="H495" s="17"/>
    </row>
    <row r="496" spans="3:8">
      <c r="C496" s="17"/>
      <c r="D496" s="17"/>
      <c r="E496" s="17"/>
      <c r="F496" s="17"/>
      <c r="G496" s="17"/>
      <c r="H496" s="17"/>
    </row>
    <row r="497" spans="3:8">
      <c r="C497" s="17"/>
      <c r="D497" s="17"/>
      <c r="E497" s="17"/>
      <c r="F497" s="17"/>
      <c r="G497" s="17"/>
      <c r="H497" s="17"/>
    </row>
    <row r="498" spans="3:8">
      <c r="C498" s="17"/>
      <c r="D498" s="17"/>
      <c r="E498" s="17"/>
      <c r="F498" s="17"/>
      <c r="G498" s="17"/>
      <c r="H498" s="17"/>
    </row>
    <row r="499" spans="3:8">
      <c r="C499" s="17"/>
      <c r="D499" s="17"/>
      <c r="E499" s="17"/>
      <c r="F499" s="17"/>
      <c r="G499" s="17"/>
      <c r="H499" s="17"/>
    </row>
    <row r="500" spans="3:8">
      <c r="C500" s="17"/>
      <c r="D500" s="17"/>
      <c r="E500" s="17"/>
      <c r="F500" s="17"/>
      <c r="G500" s="17"/>
      <c r="H500" s="17"/>
    </row>
    <row r="501" spans="3:8">
      <c r="C501" s="17"/>
      <c r="D501" s="17"/>
      <c r="E501" s="17"/>
      <c r="F501" s="17"/>
      <c r="G501" s="17"/>
      <c r="H501" s="17"/>
    </row>
    <row r="502" spans="3:8">
      <c r="C502" s="17"/>
      <c r="D502" s="17"/>
      <c r="E502" s="17"/>
      <c r="F502" s="17"/>
      <c r="G502" s="17"/>
      <c r="H502" s="17"/>
    </row>
    <row r="503" spans="3:8">
      <c r="C503" s="17"/>
      <c r="D503" s="17"/>
      <c r="E503" s="17"/>
      <c r="F503" s="17"/>
      <c r="G503" s="17"/>
      <c r="H503" s="17"/>
    </row>
    <row r="504" spans="3:8">
      <c r="C504" s="17"/>
      <c r="D504" s="17"/>
      <c r="E504" s="17"/>
      <c r="F504" s="17"/>
      <c r="G504" s="17"/>
      <c r="H504" s="17"/>
    </row>
    <row r="505" spans="3:8">
      <c r="C505" s="17"/>
      <c r="D505" s="17"/>
      <c r="E505" s="17"/>
      <c r="F505" s="17"/>
      <c r="G505" s="17"/>
      <c r="H505" s="17"/>
    </row>
    <row r="506" spans="3:8">
      <c r="C506" s="17"/>
      <c r="D506" s="17"/>
      <c r="E506" s="17"/>
      <c r="F506" s="17"/>
      <c r="G506" s="17"/>
      <c r="H506" s="17"/>
    </row>
    <row r="507" spans="3:8">
      <c r="C507" s="17"/>
      <c r="D507" s="17"/>
      <c r="E507" s="17"/>
      <c r="F507" s="17"/>
      <c r="G507" s="17"/>
      <c r="H507" s="17"/>
    </row>
    <row r="508" spans="3:8">
      <c r="C508" s="17"/>
      <c r="D508" s="17"/>
      <c r="E508" s="17"/>
      <c r="F508" s="17"/>
      <c r="G508" s="17"/>
      <c r="H508" s="17"/>
    </row>
    <row r="509" spans="3:8">
      <c r="C509" s="17"/>
      <c r="D509" s="17"/>
      <c r="E509" s="17"/>
      <c r="F509" s="17"/>
      <c r="G509" s="17"/>
      <c r="H509" s="17"/>
    </row>
    <row r="510" spans="3:8">
      <c r="C510" s="17"/>
      <c r="D510" s="17"/>
      <c r="E510" s="17"/>
      <c r="F510" s="17"/>
      <c r="G510" s="17"/>
      <c r="H510" s="17"/>
    </row>
    <row r="511" spans="3:8">
      <c r="C511" s="17"/>
      <c r="D511" s="17"/>
      <c r="E511" s="17"/>
      <c r="F511" s="17"/>
      <c r="G511" s="17"/>
      <c r="H511" s="17"/>
    </row>
    <row r="512" spans="3:8">
      <c r="C512" s="17"/>
      <c r="D512" s="17"/>
      <c r="E512" s="17"/>
      <c r="F512" s="17"/>
      <c r="G512" s="17"/>
      <c r="H512" s="17"/>
    </row>
    <row r="513" spans="3:8">
      <c r="C513" s="17"/>
      <c r="D513" s="17"/>
      <c r="E513" s="17"/>
      <c r="F513" s="17"/>
      <c r="G513" s="17"/>
      <c r="H513" s="17"/>
    </row>
    <row r="514" spans="3:8">
      <c r="C514" s="17"/>
      <c r="D514" s="17"/>
      <c r="E514" s="17"/>
      <c r="F514" s="17"/>
      <c r="G514" s="17"/>
      <c r="H514" s="17"/>
    </row>
    <row r="515" spans="3:8">
      <c r="C515" s="17"/>
      <c r="D515" s="17"/>
      <c r="E515" s="17"/>
      <c r="F515" s="17"/>
      <c r="G515" s="17"/>
      <c r="H515" s="17"/>
    </row>
    <row r="516" spans="3:8">
      <c r="C516" s="17"/>
      <c r="D516" s="17"/>
      <c r="E516" s="17"/>
      <c r="F516" s="17"/>
      <c r="G516" s="17"/>
      <c r="H516" s="17"/>
    </row>
    <row r="517" spans="3:8">
      <c r="C517" s="17"/>
      <c r="D517" s="17"/>
      <c r="E517" s="17"/>
      <c r="F517" s="17"/>
      <c r="G517" s="17"/>
      <c r="H517" s="17"/>
    </row>
    <row r="518" spans="3:8">
      <c r="C518" s="17"/>
      <c r="D518" s="17"/>
      <c r="E518" s="17"/>
      <c r="F518" s="17"/>
      <c r="G518" s="17"/>
      <c r="H518" s="17"/>
    </row>
    <row r="519" spans="3:8">
      <c r="C519" s="17"/>
      <c r="D519" s="17"/>
      <c r="E519" s="17"/>
      <c r="F519" s="17"/>
      <c r="G519" s="17"/>
      <c r="H519" s="17"/>
    </row>
    <row r="520" spans="3:8">
      <c r="C520" s="17"/>
      <c r="D520" s="17"/>
      <c r="E520" s="17"/>
      <c r="F520" s="17"/>
      <c r="G520" s="17"/>
      <c r="H520" s="17"/>
    </row>
    <row r="521" spans="3:8">
      <c r="C521" s="17"/>
      <c r="D521" s="17"/>
      <c r="E521" s="17"/>
      <c r="F521" s="17"/>
      <c r="G521" s="17"/>
      <c r="H521" s="17"/>
    </row>
    <row r="522" spans="3:8">
      <c r="C522" s="17"/>
      <c r="D522" s="17"/>
      <c r="E522" s="17"/>
      <c r="F522" s="17"/>
      <c r="G522" s="17"/>
      <c r="H522" s="17"/>
    </row>
    <row r="523" spans="3:8">
      <c r="C523" s="17"/>
      <c r="D523" s="17"/>
      <c r="E523" s="17"/>
      <c r="F523" s="17"/>
      <c r="G523" s="17"/>
      <c r="H523" s="17"/>
    </row>
    <row r="524" spans="3:8">
      <c r="C524" s="17"/>
      <c r="D524" s="17"/>
      <c r="E524" s="17"/>
      <c r="F524" s="17"/>
      <c r="G524" s="17"/>
      <c r="H524" s="17"/>
    </row>
    <row r="525" spans="3:8">
      <c r="C525" s="17"/>
      <c r="D525" s="17"/>
      <c r="E525" s="17"/>
      <c r="F525" s="17"/>
      <c r="G525" s="17"/>
      <c r="H525" s="17"/>
    </row>
    <row r="526" spans="3:8">
      <c r="C526" s="17"/>
      <c r="D526" s="17"/>
      <c r="E526" s="17"/>
      <c r="F526" s="17"/>
      <c r="G526" s="17"/>
      <c r="H526" s="17"/>
    </row>
    <row r="527" spans="3:8">
      <c r="C527" s="17"/>
      <c r="D527" s="17"/>
      <c r="E527" s="17"/>
      <c r="F527" s="17"/>
      <c r="G527" s="17"/>
      <c r="H527" s="17"/>
    </row>
    <row r="528" spans="3:8">
      <c r="C528" s="17"/>
      <c r="D528" s="17"/>
      <c r="E528" s="17"/>
      <c r="F528" s="17"/>
      <c r="G528" s="17"/>
      <c r="H528" s="17"/>
    </row>
    <row r="529" spans="3:8">
      <c r="C529" s="17"/>
      <c r="D529" s="17"/>
      <c r="E529" s="17"/>
      <c r="F529" s="17"/>
      <c r="G529" s="17"/>
      <c r="H529" s="17"/>
    </row>
    <row r="530" spans="3:8">
      <c r="C530" s="17"/>
      <c r="D530" s="17"/>
      <c r="E530" s="17"/>
      <c r="F530" s="17"/>
      <c r="G530" s="17"/>
      <c r="H530" s="17"/>
    </row>
    <row r="531" spans="3:8">
      <c r="C531" s="17"/>
      <c r="D531" s="17"/>
      <c r="E531" s="17"/>
      <c r="F531" s="17"/>
      <c r="G531" s="17"/>
      <c r="H531" s="17"/>
    </row>
    <row r="532" spans="3:8">
      <c r="C532" s="17"/>
      <c r="D532" s="17"/>
      <c r="E532" s="17"/>
      <c r="F532" s="17"/>
      <c r="G532" s="17"/>
      <c r="H532" s="17"/>
    </row>
    <row r="533" spans="3:8">
      <c r="C533" s="17"/>
      <c r="D533" s="17"/>
      <c r="E533" s="17"/>
      <c r="F533" s="17"/>
      <c r="G533" s="17"/>
      <c r="H533" s="17"/>
    </row>
    <row r="534" spans="3:8">
      <c r="C534" s="17"/>
      <c r="D534" s="17"/>
      <c r="E534" s="17"/>
      <c r="F534" s="17"/>
      <c r="G534" s="17"/>
      <c r="H534" s="17"/>
    </row>
    <row r="535" spans="3:8">
      <c r="C535" s="17"/>
      <c r="D535" s="17"/>
      <c r="E535" s="17"/>
      <c r="F535" s="17"/>
      <c r="G535" s="17"/>
      <c r="H535" s="17"/>
    </row>
    <row r="536" spans="3:8">
      <c r="C536" s="17"/>
      <c r="D536" s="17"/>
      <c r="E536" s="17"/>
      <c r="F536" s="17"/>
      <c r="G536" s="17"/>
      <c r="H536" s="17"/>
    </row>
    <row r="537" spans="3:8">
      <c r="C537" s="17"/>
      <c r="D537" s="17"/>
      <c r="E537" s="17"/>
      <c r="F537" s="17"/>
      <c r="G537" s="17"/>
      <c r="H537" s="17"/>
    </row>
    <row r="538" spans="3:8">
      <c r="C538" s="17"/>
      <c r="D538" s="17"/>
      <c r="E538" s="17"/>
      <c r="F538" s="17"/>
      <c r="G538" s="17"/>
      <c r="H538" s="17"/>
    </row>
    <row r="539" spans="3:8">
      <c r="C539" s="17"/>
      <c r="D539" s="17"/>
      <c r="E539" s="17"/>
      <c r="F539" s="17"/>
      <c r="G539" s="17"/>
      <c r="H539" s="17"/>
    </row>
    <row r="540" spans="3:8">
      <c r="C540" s="17"/>
      <c r="D540" s="17"/>
      <c r="E540" s="17"/>
      <c r="F540" s="17"/>
      <c r="G540" s="17"/>
      <c r="H540" s="17"/>
    </row>
    <row r="541" spans="3:8">
      <c r="C541" s="17"/>
      <c r="D541" s="17"/>
      <c r="E541" s="17"/>
      <c r="F541" s="17"/>
      <c r="G541" s="17"/>
      <c r="H541" s="17"/>
    </row>
    <row r="542" spans="3:8">
      <c r="C542" s="17"/>
      <c r="D542" s="17"/>
      <c r="E542" s="17"/>
      <c r="F542" s="17"/>
      <c r="G542" s="17"/>
      <c r="H542" s="17"/>
    </row>
    <row r="543" spans="3:8">
      <c r="C543" s="17"/>
      <c r="D543" s="17"/>
      <c r="E543" s="17"/>
      <c r="F543" s="17"/>
      <c r="G543" s="17"/>
      <c r="H543" s="17"/>
    </row>
    <row r="544" spans="3:8">
      <c r="C544" s="17"/>
      <c r="D544" s="17"/>
      <c r="E544" s="17"/>
      <c r="F544" s="17"/>
      <c r="G544" s="17"/>
      <c r="H544" s="17"/>
    </row>
    <row r="545" spans="3:8">
      <c r="C545" s="17"/>
      <c r="D545" s="17"/>
      <c r="E545" s="17"/>
      <c r="F545" s="17"/>
      <c r="G545" s="17"/>
      <c r="H545" s="17"/>
    </row>
    <row r="546" spans="3:8">
      <c r="C546" s="17"/>
      <c r="D546" s="17"/>
      <c r="E546" s="17"/>
      <c r="F546" s="17"/>
      <c r="G546" s="17"/>
      <c r="H546" s="17"/>
    </row>
    <row r="547" spans="3:8">
      <c r="C547" s="17"/>
      <c r="D547" s="17"/>
      <c r="E547" s="17"/>
      <c r="F547" s="17"/>
      <c r="G547" s="17"/>
      <c r="H547" s="17"/>
    </row>
    <row r="548" spans="3:8">
      <c r="C548" s="17"/>
      <c r="D548" s="17"/>
      <c r="E548" s="17"/>
      <c r="F548" s="17"/>
      <c r="G548" s="17"/>
      <c r="H548" s="17"/>
    </row>
    <row r="549" spans="3:8">
      <c r="C549" s="17"/>
      <c r="D549" s="17"/>
      <c r="E549" s="17"/>
      <c r="F549" s="17"/>
      <c r="G549" s="17"/>
      <c r="H549" s="17"/>
    </row>
    <row r="550" spans="3:8">
      <c r="C550" s="17"/>
      <c r="D550" s="17"/>
      <c r="E550" s="17"/>
      <c r="F550" s="17"/>
      <c r="G550" s="17"/>
      <c r="H550" s="17"/>
    </row>
    <row r="551" spans="3:8">
      <c r="C551" s="17"/>
      <c r="D551" s="17"/>
      <c r="E551" s="17"/>
      <c r="F551" s="17"/>
      <c r="G551" s="17"/>
      <c r="H551" s="17"/>
    </row>
    <row r="552" spans="3:8">
      <c r="C552" s="17"/>
      <c r="D552" s="17"/>
      <c r="E552" s="17"/>
      <c r="F552" s="17"/>
      <c r="G552" s="17"/>
      <c r="H552" s="17"/>
    </row>
    <row r="553" spans="3:8">
      <c r="C553" s="17"/>
      <c r="D553" s="17"/>
      <c r="E553" s="17"/>
      <c r="F553" s="17"/>
      <c r="G553" s="17"/>
      <c r="H553" s="17"/>
    </row>
    <row r="554" spans="3:8">
      <c r="C554" s="17"/>
      <c r="D554" s="17"/>
      <c r="E554" s="17"/>
      <c r="F554" s="17"/>
      <c r="G554" s="17"/>
      <c r="H554" s="17"/>
    </row>
    <row r="555" spans="3:8">
      <c r="C555" s="17"/>
      <c r="D555" s="17"/>
      <c r="E555" s="17"/>
      <c r="F555" s="17"/>
      <c r="G555" s="17"/>
      <c r="H555" s="17"/>
    </row>
    <row r="556" spans="3:8">
      <c r="C556" s="17"/>
      <c r="D556" s="17"/>
      <c r="E556" s="17"/>
      <c r="F556" s="17"/>
      <c r="G556" s="17"/>
      <c r="H556" s="17"/>
    </row>
    <row r="557" spans="3:8">
      <c r="C557" s="17"/>
      <c r="D557" s="17"/>
      <c r="E557" s="17"/>
      <c r="F557" s="17"/>
      <c r="G557" s="17"/>
      <c r="H557" s="17"/>
    </row>
    <row r="558" spans="3:8">
      <c r="C558" s="17"/>
      <c r="D558" s="17"/>
      <c r="E558" s="17"/>
      <c r="F558" s="17"/>
      <c r="G558" s="17"/>
      <c r="H558" s="17"/>
    </row>
    <row r="559" spans="3:8">
      <c r="C559" s="17"/>
      <c r="D559" s="17"/>
      <c r="E559" s="17"/>
      <c r="F559" s="17"/>
      <c r="G559" s="17"/>
      <c r="H559" s="17"/>
    </row>
    <row r="560" spans="3:8">
      <c r="C560" s="17"/>
      <c r="D560" s="17"/>
      <c r="E560" s="17"/>
      <c r="F560" s="17"/>
      <c r="G560" s="17"/>
      <c r="H560" s="17"/>
    </row>
    <row r="561" spans="3:8">
      <c r="C561" s="17"/>
      <c r="D561" s="17"/>
      <c r="E561" s="17"/>
      <c r="F561" s="17"/>
      <c r="G561" s="17"/>
      <c r="H561" s="17"/>
    </row>
    <row r="562" spans="3:8">
      <c r="C562" s="17"/>
      <c r="D562" s="17"/>
      <c r="E562" s="17"/>
      <c r="F562" s="17"/>
      <c r="G562" s="17"/>
      <c r="H562" s="17"/>
    </row>
    <row r="563" spans="3:8">
      <c r="C563" s="17"/>
      <c r="D563" s="17"/>
      <c r="E563" s="17"/>
      <c r="F563" s="17"/>
      <c r="G563" s="17"/>
      <c r="H563" s="17"/>
    </row>
    <row r="564" spans="3:8">
      <c r="C564" s="17"/>
      <c r="D564" s="17"/>
      <c r="E564" s="17"/>
      <c r="F564" s="17"/>
      <c r="G564" s="17"/>
      <c r="H564" s="17"/>
    </row>
    <row r="565" spans="3:8">
      <c r="C565" s="17"/>
      <c r="D565" s="17"/>
      <c r="E565" s="17"/>
      <c r="F565" s="17"/>
      <c r="G565" s="17"/>
      <c r="H565" s="17"/>
    </row>
    <row r="566" spans="3:8">
      <c r="C566" s="17"/>
      <c r="D566" s="17"/>
      <c r="E566" s="17"/>
      <c r="F566" s="17"/>
      <c r="G566" s="17"/>
      <c r="H566" s="17"/>
    </row>
    <row r="567" spans="3:8">
      <c r="C567" s="17"/>
      <c r="D567" s="17"/>
      <c r="E567" s="17"/>
      <c r="F567" s="17"/>
      <c r="G567" s="17"/>
      <c r="H567" s="17"/>
    </row>
    <row r="568" spans="3:8">
      <c r="C568" s="17"/>
      <c r="D568" s="17"/>
      <c r="E568" s="17"/>
      <c r="F568" s="17"/>
      <c r="G568" s="17"/>
      <c r="H568" s="17"/>
    </row>
    <row r="569" spans="3:8">
      <c r="C569" s="17"/>
      <c r="D569" s="17"/>
      <c r="E569" s="17"/>
      <c r="F569" s="17"/>
      <c r="G569" s="17"/>
      <c r="H569" s="17"/>
    </row>
    <row r="570" spans="3:8">
      <c r="C570" s="17"/>
      <c r="D570" s="17"/>
      <c r="E570" s="17"/>
      <c r="F570" s="17"/>
      <c r="G570" s="17"/>
      <c r="H570" s="17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4" customWidth="1"/>
    <col min="2" max="2" width="37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7" width="10.7109375" style="14" customWidth="1"/>
    <col min="18" max="18" width="7.5703125" style="14" customWidth="1"/>
    <col min="19" max="19" width="6.7109375" style="14" customWidth="1"/>
    <col min="20" max="20" width="7.7109375" style="14" customWidth="1"/>
    <col min="21" max="21" width="7.140625" style="14" customWidth="1"/>
    <col min="22" max="22" width="6" style="14" customWidth="1"/>
    <col min="23" max="23" width="7.85546875" style="14" customWidth="1"/>
    <col min="24" max="24" width="8.140625" style="14" customWidth="1"/>
    <col min="25" max="25" width="6.28515625" style="14" customWidth="1"/>
    <col min="26" max="26" width="8" style="14" customWidth="1"/>
    <col min="27" max="27" width="8.7109375" style="14" customWidth="1"/>
    <col min="28" max="28" width="10" style="14" customWidth="1"/>
    <col min="29" max="29" width="9.5703125" style="14" customWidth="1"/>
    <col min="30" max="30" width="6.140625" style="14" customWidth="1"/>
    <col min="31" max="32" width="5.7109375" style="14" customWidth="1"/>
    <col min="33" max="33" width="6.85546875" style="14" customWidth="1"/>
    <col min="34" max="34" width="6.42578125" style="14" customWidth="1"/>
    <col min="35" max="35" width="6.7109375" style="14" customWidth="1"/>
    <col min="36" max="36" width="7.28515625" style="14" customWidth="1"/>
    <col min="37" max="48" width="5.7109375" style="14" customWidth="1"/>
    <col min="49" max="16384" width="9.140625" style="14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  <c r="E3" s="13"/>
    </row>
    <row r="4" spans="2:81">
      <c r="B4" s="2" t="s">
        <v>3</v>
      </c>
    </row>
    <row r="6" spans="2:81" ht="26.25" customHeight="1"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81" ht="26.25" customHeight="1">
      <c r="B7" s="108" t="s">
        <v>131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81" s="17" customFormat="1" ht="63">
      <c r="B8" s="4" t="s">
        <v>94</v>
      </c>
      <c r="C8" s="26" t="s">
        <v>47</v>
      </c>
      <c r="D8" s="16" t="s">
        <v>132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26" t="s">
        <v>54</v>
      </c>
      <c r="O8" s="26" t="s">
        <v>71</v>
      </c>
      <c r="P8" s="26" t="s">
        <v>55</v>
      </c>
      <c r="Q8" s="34" t="s">
        <v>181</v>
      </c>
      <c r="R8" s="14"/>
      <c r="S8" s="14"/>
      <c r="T8" s="14"/>
      <c r="U8" s="14"/>
      <c r="V8" s="14"/>
      <c r="W8" s="14"/>
      <c r="X8" s="14"/>
    </row>
    <row r="9" spans="2:81" s="17" customFormat="1" ht="18" customHeight="1">
      <c r="B9" s="18"/>
      <c r="C9" s="19"/>
      <c r="D9" s="1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/>
      <c r="N9" s="29" t="s">
        <v>6</v>
      </c>
      <c r="O9" s="29" t="s">
        <v>7</v>
      </c>
      <c r="P9" s="29" t="s">
        <v>7</v>
      </c>
      <c r="Q9" s="30" t="s">
        <v>7</v>
      </c>
      <c r="R9" s="14"/>
      <c r="S9" s="14"/>
      <c r="T9" s="14"/>
      <c r="U9" s="14"/>
      <c r="V9" s="14"/>
      <c r="W9" s="14"/>
      <c r="X9" s="14"/>
    </row>
    <row r="10" spans="2:8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32" t="s">
        <v>78</v>
      </c>
      <c r="R10" s="14"/>
      <c r="S10" s="14"/>
      <c r="T10" s="14"/>
      <c r="U10" s="14"/>
      <c r="V10" s="14"/>
      <c r="W10" s="14"/>
      <c r="X10" s="14"/>
    </row>
    <row r="11" spans="2:81" s="21" customFormat="1" ht="18" customHeight="1">
      <c r="B11" s="22" t="s">
        <v>133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6"/>
      <c r="N11" s="73">
        <v>0</v>
      </c>
      <c r="O11" s="6"/>
      <c r="P11" s="74">
        <v>0</v>
      </c>
      <c r="Q11" s="74">
        <v>0</v>
      </c>
      <c r="R11" s="14"/>
      <c r="S11" s="14"/>
      <c r="T11" s="14"/>
      <c r="U11" s="14"/>
      <c r="V11" s="14"/>
      <c r="W11" s="14"/>
      <c r="X11" s="14"/>
      <c r="CC11" s="14"/>
    </row>
    <row r="12" spans="2:81">
      <c r="B12" s="77" t="s">
        <v>203</v>
      </c>
      <c r="H12" s="79">
        <v>0</v>
      </c>
      <c r="K12" s="78">
        <v>0</v>
      </c>
      <c r="L12" s="79">
        <v>0</v>
      </c>
      <c r="N12" s="79">
        <v>0</v>
      </c>
      <c r="P12" s="78">
        <v>0</v>
      </c>
      <c r="Q12" s="78">
        <v>0</v>
      </c>
    </row>
    <row r="13" spans="2:81">
      <c r="B13" s="77" t="s">
        <v>3178</v>
      </c>
      <c r="H13" s="79">
        <v>0</v>
      </c>
      <c r="K13" s="78">
        <v>0</v>
      </c>
      <c r="L13" s="79">
        <v>0</v>
      </c>
      <c r="N13" s="79">
        <v>0</v>
      </c>
      <c r="P13" s="78">
        <v>0</v>
      </c>
      <c r="Q13" s="78">
        <v>0</v>
      </c>
    </row>
    <row r="14" spans="2:81">
      <c r="B14" t="s">
        <v>266</v>
      </c>
      <c r="C14" t="s">
        <v>266</v>
      </c>
      <c r="E14" t="s">
        <v>266</v>
      </c>
      <c r="H14" s="75">
        <v>0</v>
      </c>
      <c r="I14" t="s">
        <v>266</v>
      </c>
      <c r="J14" s="76">
        <v>0</v>
      </c>
      <c r="K14" s="76">
        <v>0</v>
      </c>
      <c r="L14" s="75">
        <v>0</v>
      </c>
      <c r="M14" s="75">
        <v>0</v>
      </c>
      <c r="N14" s="75">
        <v>0</v>
      </c>
      <c r="O14" s="76">
        <v>0</v>
      </c>
      <c r="P14" s="76">
        <v>0</v>
      </c>
      <c r="Q14" s="76">
        <v>0</v>
      </c>
    </row>
    <row r="15" spans="2:81">
      <c r="B15" s="77" t="s">
        <v>3179</v>
      </c>
      <c r="H15" s="79">
        <v>0</v>
      </c>
      <c r="K15" s="78">
        <v>0</v>
      </c>
      <c r="L15" s="79">
        <v>0</v>
      </c>
      <c r="N15" s="79">
        <v>0</v>
      </c>
      <c r="P15" s="78">
        <v>0</v>
      </c>
      <c r="Q15" s="78">
        <v>0</v>
      </c>
    </row>
    <row r="16" spans="2:81">
      <c r="B16" t="s">
        <v>266</v>
      </c>
      <c r="C16" t="s">
        <v>266</v>
      </c>
      <c r="E16" t="s">
        <v>266</v>
      </c>
      <c r="H16" s="75">
        <v>0</v>
      </c>
      <c r="I16" t="s">
        <v>266</v>
      </c>
      <c r="J16" s="76">
        <v>0</v>
      </c>
      <c r="K16" s="76">
        <v>0</v>
      </c>
      <c r="L16" s="75">
        <v>0</v>
      </c>
      <c r="M16" s="75">
        <v>0</v>
      </c>
      <c r="N16" s="75">
        <v>0</v>
      </c>
      <c r="O16" s="76">
        <v>0</v>
      </c>
      <c r="P16" s="76">
        <v>0</v>
      </c>
      <c r="Q16" s="76">
        <v>0</v>
      </c>
    </row>
    <row r="17" spans="2:17">
      <c r="B17" s="77" t="s">
        <v>3180</v>
      </c>
      <c r="H17" s="79">
        <v>0</v>
      </c>
      <c r="K17" s="78">
        <v>0</v>
      </c>
      <c r="L17" s="79">
        <v>0</v>
      </c>
      <c r="N17" s="79">
        <v>0</v>
      </c>
      <c r="P17" s="78">
        <v>0</v>
      </c>
      <c r="Q17" s="78">
        <v>0</v>
      </c>
    </row>
    <row r="18" spans="2:17">
      <c r="B18" s="77" t="s">
        <v>3181</v>
      </c>
      <c r="H18" s="79">
        <v>0</v>
      </c>
      <c r="K18" s="78">
        <v>0</v>
      </c>
      <c r="L18" s="79">
        <v>0</v>
      </c>
      <c r="N18" s="79">
        <v>0</v>
      </c>
      <c r="P18" s="78">
        <v>0</v>
      </c>
      <c r="Q18" s="78">
        <v>0</v>
      </c>
    </row>
    <row r="19" spans="2:17">
      <c r="B19" t="s">
        <v>266</v>
      </c>
      <c r="C19" t="s">
        <v>266</v>
      </c>
      <c r="E19" t="s">
        <v>266</v>
      </c>
      <c r="H19" s="75">
        <v>0</v>
      </c>
      <c r="I19" t="s">
        <v>266</v>
      </c>
      <c r="J19" s="76">
        <v>0</v>
      </c>
      <c r="K19" s="76">
        <v>0</v>
      </c>
      <c r="L19" s="75">
        <v>0</v>
      </c>
      <c r="M19" s="75">
        <v>0</v>
      </c>
      <c r="N19" s="75">
        <v>0</v>
      </c>
      <c r="O19" s="76">
        <v>0</v>
      </c>
      <c r="P19" s="76">
        <v>0</v>
      </c>
      <c r="Q19" s="76">
        <v>0</v>
      </c>
    </row>
    <row r="20" spans="2:17">
      <c r="B20" s="77" t="s">
        <v>3182</v>
      </c>
      <c r="H20" s="79">
        <v>0</v>
      </c>
      <c r="K20" s="78">
        <v>0</v>
      </c>
      <c r="L20" s="79">
        <v>0</v>
      </c>
      <c r="N20" s="79">
        <v>0</v>
      </c>
      <c r="P20" s="78">
        <v>0</v>
      </c>
      <c r="Q20" s="78">
        <v>0</v>
      </c>
    </row>
    <row r="21" spans="2:17">
      <c r="B21" t="s">
        <v>266</v>
      </c>
      <c r="C21" t="s">
        <v>266</v>
      </c>
      <c r="E21" t="s">
        <v>266</v>
      </c>
      <c r="H21" s="75">
        <v>0</v>
      </c>
      <c r="I21" t="s">
        <v>266</v>
      </c>
      <c r="J21" s="76">
        <v>0</v>
      </c>
      <c r="K21" s="76">
        <v>0</v>
      </c>
      <c r="L21" s="75">
        <v>0</v>
      </c>
      <c r="M21" s="75">
        <v>0</v>
      </c>
      <c r="N21" s="75">
        <v>0</v>
      </c>
      <c r="O21" s="76">
        <v>0</v>
      </c>
      <c r="P21" s="76">
        <v>0</v>
      </c>
      <c r="Q21" s="76">
        <v>0</v>
      </c>
    </row>
    <row r="22" spans="2:17">
      <c r="B22" s="77" t="s">
        <v>3183</v>
      </c>
      <c r="H22" s="79">
        <v>0</v>
      </c>
      <c r="K22" s="78">
        <v>0</v>
      </c>
      <c r="L22" s="79">
        <v>0</v>
      </c>
      <c r="N22" s="79">
        <v>0</v>
      </c>
      <c r="P22" s="78">
        <v>0</v>
      </c>
      <c r="Q22" s="78">
        <v>0</v>
      </c>
    </row>
    <row r="23" spans="2:17">
      <c r="B23" t="s">
        <v>266</v>
      </c>
      <c r="C23" t="s">
        <v>266</v>
      </c>
      <c r="E23" t="s">
        <v>266</v>
      </c>
      <c r="H23" s="75">
        <v>0</v>
      </c>
      <c r="I23" t="s">
        <v>266</v>
      </c>
      <c r="J23" s="76">
        <v>0</v>
      </c>
      <c r="K23" s="76">
        <v>0</v>
      </c>
      <c r="L23" s="75">
        <v>0</v>
      </c>
      <c r="M23" s="75">
        <v>0</v>
      </c>
      <c r="N23" s="75">
        <v>0</v>
      </c>
      <c r="O23" s="76">
        <v>0</v>
      </c>
      <c r="P23" s="76">
        <v>0</v>
      </c>
      <c r="Q23" s="76">
        <v>0</v>
      </c>
    </row>
    <row r="24" spans="2:17">
      <c r="B24" s="77" t="s">
        <v>3184</v>
      </c>
      <c r="H24" s="79">
        <v>0</v>
      </c>
      <c r="K24" s="78">
        <v>0</v>
      </c>
      <c r="L24" s="79">
        <v>0</v>
      </c>
      <c r="N24" s="79">
        <v>0</v>
      </c>
      <c r="P24" s="78">
        <v>0</v>
      </c>
      <c r="Q24" s="78">
        <v>0</v>
      </c>
    </row>
    <row r="25" spans="2:17">
      <c r="B25" t="s">
        <v>266</v>
      </c>
      <c r="C25" t="s">
        <v>266</v>
      </c>
      <c r="E25" t="s">
        <v>266</v>
      </c>
      <c r="H25" s="75">
        <v>0</v>
      </c>
      <c r="I25" t="s">
        <v>266</v>
      </c>
      <c r="J25" s="76">
        <v>0</v>
      </c>
      <c r="K25" s="76">
        <v>0</v>
      </c>
      <c r="L25" s="75">
        <v>0</v>
      </c>
      <c r="M25" s="75">
        <v>0</v>
      </c>
      <c r="N25" s="75">
        <v>0</v>
      </c>
      <c r="O25" s="76">
        <v>0</v>
      </c>
      <c r="P25" s="76">
        <v>0</v>
      </c>
      <c r="Q25" s="76">
        <v>0</v>
      </c>
    </row>
    <row r="26" spans="2:17">
      <c r="B26" s="77" t="s">
        <v>271</v>
      </c>
      <c r="H26" s="79">
        <v>0</v>
      </c>
      <c r="K26" s="78">
        <v>0</v>
      </c>
      <c r="L26" s="79">
        <v>0</v>
      </c>
      <c r="N26" s="79">
        <v>0</v>
      </c>
      <c r="P26" s="78">
        <v>0</v>
      </c>
      <c r="Q26" s="78">
        <v>0</v>
      </c>
    </row>
    <row r="27" spans="2:17">
      <c r="B27" s="77" t="s">
        <v>3178</v>
      </c>
      <c r="H27" s="79">
        <v>0</v>
      </c>
      <c r="K27" s="78">
        <v>0</v>
      </c>
      <c r="L27" s="79">
        <v>0</v>
      </c>
      <c r="N27" s="79">
        <v>0</v>
      </c>
      <c r="P27" s="78">
        <v>0</v>
      </c>
      <c r="Q27" s="78">
        <v>0</v>
      </c>
    </row>
    <row r="28" spans="2:17">
      <c r="B28" t="s">
        <v>266</v>
      </c>
      <c r="C28" t="s">
        <v>266</v>
      </c>
      <c r="E28" t="s">
        <v>266</v>
      </c>
      <c r="H28" s="75">
        <v>0</v>
      </c>
      <c r="I28" t="s">
        <v>266</v>
      </c>
      <c r="J28" s="76">
        <v>0</v>
      </c>
      <c r="K28" s="76">
        <v>0</v>
      </c>
      <c r="L28" s="75">
        <v>0</v>
      </c>
      <c r="M28" s="75">
        <v>0</v>
      </c>
      <c r="N28" s="75">
        <v>0</v>
      </c>
      <c r="O28" s="76">
        <v>0</v>
      </c>
      <c r="P28" s="76">
        <v>0</v>
      </c>
      <c r="Q28" s="76">
        <v>0</v>
      </c>
    </row>
    <row r="29" spans="2:17">
      <c r="B29" s="77" t="s">
        <v>3179</v>
      </c>
      <c r="H29" s="79">
        <v>0</v>
      </c>
      <c r="K29" s="78">
        <v>0</v>
      </c>
      <c r="L29" s="79">
        <v>0</v>
      </c>
      <c r="N29" s="79">
        <v>0</v>
      </c>
      <c r="P29" s="78">
        <v>0</v>
      </c>
      <c r="Q29" s="78">
        <v>0</v>
      </c>
    </row>
    <row r="30" spans="2:17">
      <c r="B30" t="s">
        <v>266</v>
      </c>
      <c r="C30" t="s">
        <v>266</v>
      </c>
      <c r="E30" t="s">
        <v>266</v>
      </c>
      <c r="H30" s="75">
        <v>0</v>
      </c>
      <c r="I30" t="s">
        <v>266</v>
      </c>
      <c r="J30" s="76">
        <v>0</v>
      </c>
      <c r="K30" s="76">
        <v>0</v>
      </c>
      <c r="L30" s="75">
        <v>0</v>
      </c>
      <c r="M30" s="75">
        <v>0</v>
      </c>
      <c r="N30" s="75">
        <v>0</v>
      </c>
      <c r="O30" s="76">
        <v>0</v>
      </c>
      <c r="P30" s="76">
        <v>0</v>
      </c>
      <c r="Q30" s="76">
        <v>0</v>
      </c>
    </row>
    <row r="31" spans="2:17">
      <c r="B31" s="77" t="s">
        <v>3180</v>
      </c>
      <c r="H31" s="79">
        <v>0</v>
      </c>
      <c r="K31" s="78">
        <v>0</v>
      </c>
      <c r="L31" s="79">
        <v>0</v>
      </c>
      <c r="N31" s="79">
        <v>0</v>
      </c>
      <c r="P31" s="78">
        <v>0</v>
      </c>
      <c r="Q31" s="78">
        <v>0</v>
      </c>
    </row>
    <row r="32" spans="2:17">
      <c r="B32" s="77" t="s">
        <v>3181</v>
      </c>
      <c r="H32" s="79">
        <v>0</v>
      </c>
      <c r="K32" s="78">
        <v>0</v>
      </c>
      <c r="L32" s="79">
        <v>0</v>
      </c>
      <c r="N32" s="79">
        <v>0</v>
      </c>
      <c r="P32" s="78">
        <v>0</v>
      </c>
      <c r="Q32" s="78">
        <v>0</v>
      </c>
    </row>
    <row r="33" spans="2:17">
      <c r="B33" t="s">
        <v>266</v>
      </c>
      <c r="C33" t="s">
        <v>266</v>
      </c>
      <c r="E33" t="s">
        <v>266</v>
      </c>
      <c r="H33" s="75">
        <v>0</v>
      </c>
      <c r="I33" t="s">
        <v>266</v>
      </c>
      <c r="J33" s="76">
        <v>0</v>
      </c>
      <c r="K33" s="76">
        <v>0</v>
      </c>
      <c r="L33" s="75">
        <v>0</v>
      </c>
      <c r="M33" s="75">
        <v>0</v>
      </c>
      <c r="N33" s="75">
        <v>0</v>
      </c>
      <c r="O33" s="76">
        <v>0</v>
      </c>
      <c r="P33" s="76">
        <v>0</v>
      </c>
      <c r="Q33" s="76">
        <v>0</v>
      </c>
    </row>
    <row r="34" spans="2:17">
      <c r="B34" s="77" t="s">
        <v>3182</v>
      </c>
      <c r="H34" s="79">
        <v>0</v>
      </c>
      <c r="K34" s="78">
        <v>0</v>
      </c>
      <c r="L34" s="79">
        <v>0</v>
      </c>
      <c r="N34" s="79">
        <v>0</v>
      </c>
      <c r="P34" s="78">
        <v>0</v>
      </c>
      <c r="Q34" s="78">
        <v>0</v>
      </c>
    </row>
    <row r="35" spans="2:17">
      <c r="B35" t="s">
        <v>266</v>
      </c>
      <c r="C35" t="s">
        <v>266</v>
      </c>
      <c r="E35" t="s">
        <v>266</v>
      </c>
      <c r="H35" s="75">
        <v>0</v>
      </c>
      <c r="I35" t="s">
        <v>266</v>
      </c>
      <c r="J35" s="76">
        <v>0</v>
      </c>
      <c r="K35" s="76">
        <v>0</v>
      </c>
      <c r="L35" s="75">
        <v>0</v>
      </c>
      <c r="M35" s="75">
        <v>0</v>
      </c>
      <c r="N35" s="75">
        <v>0</v>
      </c>
      <c r="O35" s="76">
        <v>0</v>
      </c>
      <c r="P35" s="76">
        <v>0</v>
      </c>
      <c r="Q35" s="76">
        <v>0</v>
      </c>
    </row>
    <row r="36" spans="2:17">
      <c r="B36" s="77" t="s">
        <v>3183</v>
      </c>
      <c r="H36" s="79">
        <v>0</v>
      </c>
      <c r="K36" s="78">
        <v>0</v>
      </c>
      <c r="L36" s="79">
        <v>0</v>
      </c>
      <c r="N36" s="79">
        <v>0</v>
      </c>
      <c r="P36" s="78">
        <v>0</v>
      </c>
      <c r="Q36" s="78">
        <v>0</v>
      </c>
    </row>
    <row r="37" spans="2:17">
      <c r="B37" t="s">
        <v>266</v>
      </c>
      <c r="C37" t="s">
        <v>266</v>
      </c>
      <c r="E37" t="s">
        <v>266</v>
      </c>
      <c r="H37" s="75">
        <v>0</v>
      </c>
      <c r="I37" t="s">
        <v>266</v>
      </c>
      <c r="J37" s="76">
        <v>0</v>
      </c>
      <c r="K37" s="76">
        <v>0</v>
      </c>
      <c r="L37" s="75">
        <v>0</v>
      </c>
      <c r="M37" s="75">
        <v>0</v>
      </c>
      <c r="N37" s="75">
        <v>0</v>
      </c>
      <c r="O37" s="76">
        <v>0</v>
      </c>
      <c r="P37" s="76">
        <v>0</v>
      </c>
      <c r="Q37" s="76">
        <v>0</v>
      </c>
    </row>
    <row r="38" spans="2:17">
      <c r="B38" s="77" t="s">
        <v>3184</v>
      </c>
      <c r="H38" s="79">
        <v>0</v>
      </c>
      <c r="K38" s="78">
        <v>0</v>
      </c>
      <c r="L38" s="79">
        <v>0</v>
      </c>
      <c r="N38" s="79">
        <v>0</v>
      </c>
      <c r="P38" s="78">
        <v>0</v>
      </c>
      <c r="Q38" s="78">
        <v>0</v>
      </c>
    </row>
    <row r="39" spans="2:17">
      <c r="B39" t="s">
        <v>266</v>
      </c>
      <c r="C39" t="s">
        <v>266</v>
      </c>
      <c r="E39" t="s">
        <v>266</v>
      </c>
      <c r="H39" s="75">
        <v>0</v>
      </c>
      <c r="I39" t="s">
        <v>266</v>
      </c>
      <c r="J39" s="76">
        <v>0</v>
      </c>
      <c r="K39" s="76">
        <v>0</v>
      </c>
      <c r="L39" s="75">
        <v>0</v>
      </c>
      <c r="M39" s="75">
        <v>0</v>
      </c>
      <c r="N39" s="75">
        <v>0</v>
      </c>
      <c r="O39" s="76">
        <v>0</v>
      </c>
      <c r="P39" s="76">
        <v>0</v>
      </c>
      <c r="Q39" s="76">
        <v>0</v>
      </c>
    </row>
    <row r="40" spans="2:17">
      <c r="B40" t="s">
        <v>273</v>
      </c>
    </row>
    <row r="41" spans="2:17">
      <c r="B41" t="s">
        <v>488</v>
      </c>
    </row>
    <row r="42" spans="2:17">
      <c r="B42" t="s">
        <v>489</v>
      </c>
    </row>
    <row r="43" spans="2:17">
      <c r="B43" t="s">
        <v>490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1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5"/>
  <sheetViews>
    <sheetView rightToLeft="1" workbookViewId="0">
      <selection activeCell="B8" sqref="B8:P8"/>
    </sheetView>
  </sheetViews>
  <sheetFormatPr defaultColWidth="9.140625" defaultRowHeight="18"/>
  <cols>
    <col min="1" max="1" width="3" style="14" customWidth="1"/>
    <col min="2" max="2" width="42.85546875" style="13" customWidth="1"/>
    <col min="3" max="3" width="10.7109375" style="13" customWidth="1"/>
    <col min="4" max="10" width="10.7109375" style="14" customWidth="1"/>
    <col min="11" max="11" width="14.7109375" style="14" customWidth="1"/>
    <col min="12" max="12" width="11.7109375" style="14" customWidth="1"/>
    <col min="13" max="13" width="14.7109375" style="14" customWidth="1"/>
    <col min="14" max="16" width="10.7109375" style="14" customWidth="1"/>
    <col min="17" max="17" width="7.5703125" style="17" customWidth="1"/>
    <col min="18" max="18" width="6.7109375" style="17" customWidth="1"/>
    <col min="19" max="19" width="7.7109375" style="17" customWidth="1"/>
    <col min="20" max="20" width="7.140625" style="17" customWidth="1"/>
    <col min="21" max="21" width="6" style="17" customWidth="1"/>
    <col min="22" max="22" width="7.85546875" style="17" customWidth="1"/>
    <col min="23" max="23" width="8.140625" style="17" customWidth="1"/>
    <col min="24" max="24" width="6.28515625" style="17" customWidth="1"/>
    <col min="25" max="25" width="8" style="17" customWidth="1"/>
    <col min="26" max="26" width="8.7109375" style="17" customWidth="1"/>
    <col min="27" max="27" width="10" style="17" customWidth="1"/>
    <col min="28" max="28" width="9.5703125" style="17" customWidth="1"/>
    <col min="29" max="29" width="6.140625" style="17" customWidth="1"/>
    <col min="30" max="31" width="5.7109375" style="17" customWidth="1"/>
    <col min="32" max="32" width="6.85546875" style="17" customWidth="1"/>
    <col min="33" max="33" width="6.42578125" style="17" customWidth="1"/>
    <col min="34" max="34" width="6.7109375" style="17" customWidth="1"/>
    <col min="35" max="35" width="7.28515625" style="17" customWidth="1"/>
    <col min="36" max="39" width="5.7109375" style="17" customWidth="1"/>
    <col min="40" max="47" width="5.7109375" style="14" customWidth="1"/>
    <col min="48" max="16384" width="9.140625" style="14"/>
  </cols>
  <sheetData>
    <row r="1" spans="2:72">
      <c r="B1" s="2" t="s">
        <v>0</v>
      </c>
      <c r="C1" t="s">
        <v>195</v>
      </c>
    </row>
    <row r="2" spans="2:72">
      <c r="B2" s="2" t="s">
        <v>1</v>
      </c>
    </row>
    <row r="3" spans="2:72">
      <c r="B3" s="2" t="s">
        <v>2</v>
      </c>
      <c r="C3" t="s">
        <v>196</v>
      </c>
    </row>
    <row r="4" spans="2:72">
      <c r="B4" s="2" t="s">
        <v>3</v>
      </c>
    </row>
    <row r="6" spans="2:72" ht="26.25" customHeight="1">
      <c r="B6" s="108" t="s">
        <v>134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72" ht="26.25" customHeight="1">
      <c r="B7" s="108" t="s">
        <v>67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72" s="17" customFormat="1" ht="63">
      <c r="B8" s="4" t="s">
        <v>94</v>
      </c>
      <c r="C8" s="26" t="s">
        <v>47</v>
      </c>
      <c r="D8" s="26" t="s">
        <v>49</v>
      </c>
      <c r="E8" s="26" t="s">
        <v>50</v>
      </c>
      <c r="F8" s="26" t="s">
        <v>69</v>
      </c>
      <c r="G8" s="26" t="s">
        <v>70</v>
      </c>
      <c r="H8" s="26" t="s">
        <v>51</v>
      </c>
      <c r="I8" s="26" t="s">
        <v>52</v>
      </c>
      <c r="J8" s="26" t="s">
        <v>53</v>
      </c>
      <c r="K8" s="26" t="s">
        <v>185</v>
      </c>
      <c r="L8" s="26" t="s">
        <v>186</v>
      </c>
      <c r="M8" s="26" t="s">
        <v>5</v>
      </c>
      <c r="N8" s="26" t="s">
        <v>71</v>
      </c>
      <c r="O8" s="26" t="s">
        <v>55</v>
      </c>
      <c r="P8" s="34" t="s">
        <v>181</v>
      </c>
    </row>
    <row r="9" spans="2:72" s="17" customFormat="1" ht="25.5" customHeight="1">
      <c r="B9" s="18"/>
      <c r="C9" s="29"/>
      <c r="D9" s="29"/>
      <c r="E9" s="29"/>
      <c r="F9" s="29" t="s">
        <v>72</v>
      </c>
      <c r="G9" s="29" t="s">
        <v>73</v>
      </c>
      <c r="H9" s="29"/>
      <c r="I9" s="29" t="s">
        <v>7</v>
      </c>
      <c r="J9" s="29" t="s">
        <v>7</v>
      </c>
      <c r="K9" s="29" t="s">
        <v>182</v>
      </c>
      <c r="L9" s="29"/>
      <c r="M9" s="29" t="s">
        <v>6</v>
      </c>
      <c r="N9" s="29" t="s">
        <v>7</v>
      </c>
      <c r="O9" s="29" t="s">
        <v>7</v>
      </c>
      <c r="P9" s="30" t="s">
        <v>7</v>
      </c>
    </row>
    <row r="10" spans="2:7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32" t="s">
        <v>76</v>
      </c>
      <c r="P10" s="32" t="s">
        <v>77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2:72" s="21" customFormat="1" ht="18" customHeight="1">
      <c r="B11" s="22" t="s">
        <v>79</v>
      </c>
      <c r="C11" s="6"/>
      <c r="D11" s="6"/>
      <c r="E11" s="6"/>
      <c r="F11" s="6"/>
      <c r="G11" s="73">
        <v>8.34</v>
      </c>
      <c r="H11" s="6"/>
      <c r="I11" s="6"/>
      <c r="J11" s="74">
        <v>1.7399999999999999E-2</v>
      </c>
      <c r="K11" s="73">
        <v>12130421.93</v>
      </c>
      <c r="L11" s="6"/>
      <c r="M11" s="73">
        <v>21646.408626788634</v>
      </c>
      <c r="N11" s="6"/>
      <c r="O11" s="74">
        <v>1</v>
      </c>
      <c r="P11" s="74">
        <v>1E-3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BT11" s="14"/>
    </row>
    <row r="12" spans="2:72">
      <c r="B12" s="77" t="s">
        <v>203</v>
      </c>
      <c r="G12" s="79">
        <v>8.34</v>
      </c>
      <c r="J12" s="78">
        <v>1.7399999999999999E-2</v>
      </c>
      <c r="K12" s="79">
        <v>12130421.93</v>
      </c>
      <c r="M12" s="79">
        <v>21646.408626788634</v>
      </c>
      <c r="O12" s="78">
        <v>1</v>
      </c>
      <c r="P12" s="78">
        <v>1E-3</v>
      </c>
    </row>
    <row r="13" spans="2:72">
      <c r="B13" s="77" t="s">
        <v>3185</v>
      </c>
      <c r="G13" s="79">
        <v>8.34</v>
      </c>
      <c r="J13" s="78">
        <v>1.7399999999999999E-2</v>
      </c>
      <c r="K13" s="79">
        <v>12130421.93</v>
      </c>
      <c r="M13" s="79">
        <v>21646.408626788634</v>
      </c>
      <c r="O13" s="78">
        <v>1</v>
      </c>
      <c r="P13" s="78">
        <v>1E-3</v>
      </c>
    </row>
    <row r="14" spans="2:72">
      <c r="B14" t="s">
        <v>3186</v>
      </c>
      <c r="C14" t="s">
        <v>3187</v>
      </c>
      <c r="D14" t="s">
        <v>278</v>
      </c>
      <c r="F14" t="s">
        <v>3188</v>
      </c>
      <c r="H14" t="s">
        <v>100</v>
      </c>
      <c r="I14" s="76">
        <v>0</v>
      </c>
      <c r="J14" s="76">
        <v>0</v>
      </c>
      <c r="K14" s="75">
        <v>-1253391.97</v>
      </c>
      <c r="L14" s="75">
        <v>76.879044300646754</v>
      </c>
      <c r="M14" s="75">
        <v>-963.59576787704896</v>
      </c>
      <c r="N14" s="76">
        <v>0</v>
      </c>
      <c r="O14" s="76">
        <v>-4.4499999999999998E-2</v>
      </c>
      <c r="P14" s="76">
        <v>0</v>
      </c>
    </row>
    <row r="15" spans="2:72">
      <c r="B15" t="s">
        <v>3189</v>
      </c>
      <c r="C15" t="s">
        <v>3190</v>
      </c>
      <c r="D15" t="s">
        <v>278</v>
      </c>
      <c r="F15" t="s">
        <v>3191</v>
      </c>
      <c r="H15" t="s">
        <v>100</v>
      </c>
      <c r="I15" s="76">
        <v>0.04</v>
      </c>
      <c r="J15" s="76">
        <v>0</v>
      </c>
      <c r="K15" s="75">
        <v>-909362</v>
      </c>
      <c r="L15" s="75">
        <v>71.412274697689142</v>
      </c>
      <c r="M15" s="75">
        <v>-649.39608943639996</v>
      </c>
      <c r="N15" s="76">
        <v>0</v>
      </c>
      <c r="O15" s="76">
        <v>-0.03</v>
      </c>
      <c r="P15" s="76">
        <v>0</v>
      </c>
    </row>
    <row r="16" spans="2:72">
      <c r="B16" t="s">
        <v>3192</v>
      </c>
      <c r="C16" t="s">
        <v>3193</v>
      </c>
      <c r="D16" t="s">
        <v>278</v>
      </c>
      <c r="F16" t="s">
        <v>3194</v>
      </c>
      <c r="H16" t="s">
        <v>100</v>
      </c>
      <c r="I16" s="76">
        <v>0</v>
      </c>
      <c r="J16" s="76">
        <v>0</v>
      </c>
      <c r="K16" s="75">
        <v>-2022244</v>
      </c>
      <c r="L16" s="75">
        <v>79.739904175220204</v>
      </c>
      <c r="M16" s="75">
        <v>-1612.5354277891399</v>
      </c>
      <c r="N16" s="76">
        <v>0</v>
      </c>
      <c r="O16" s="76">
        <v>-7.4499999999999997E-2</v>
      </c>
      <c r="P16" s="76">
        <v>-1E-4</v>
      </c>
    </row>
    <row r="17" spans="2:16">
      <c r="B17" t="s">
        <v>3195</v>
      </c>
      <c r="C17" t="s">
        <v>3196</v>
      </c>
      <c r="D17" t="s">
        <v>278</v>
      </c>
      <c r="F17" t="s">
        <v>3188</v>
      </c>
      <c r="G17" s="75">
        <v>7.48</v>
      </c>
      <c r="H17" t="s">
        <v>100</v>
      </c>
      <c r="I17" s="76">
        <v>0.04</v>
      </c>
      <c r="J17" s="76">
        <v>1.4200000000000001E-2</v>
      </c>
      <c r="K17" s="75">
        <v>3865870.73</v>
      </c>
      <c r="L17" s="75">
        <v>134.55370655747768</v>
      </c>
      <c r="M17" s="75">
        <v>5201.6723579356203</v>
      </c>
      <c r="N17" s="76">
        <v>0</v>
      </c>
      <c r="O17" s="76">
        <v>0.24030000000000001</v>
      </c>
      <c r="P17" s="76">
        <v>2.0000000000000001E-4</v>
      </c>
    </row>
    <row r="18" spans="2:16">
      <c r="B18" t="s">
        <v>3197</v>
      </c>
      <c r="C18" t="s">
        <v>3198</v>
      </c>
      <c r="D18" t="s">
        <v>278</v>
      </c>
      <c r="F18" t="s">
        <v>3194</v>
      </c>
      <c r="G18" s="75">
        <v>8.23</v>
      </c>
      <c r="H18" t="s">
        <v>100</v>
      </c>
      <c r="I18" s="76">
        <v>0.04</v>
      </c>
      <c r="J18" s="76">
        <v>1.46E-2</v>
      </c>
      <c r="K18" s="75">
        <v>3638438.69</v>
      </c>
      <c r="L18" s="75">
        <v>134.13542199323442</v>
      </c>
      <c r="M18" s="75">
        <v>4880.43509079661</v>
      </c>
      <c r="N18" s="76">
        <v>0</v>
      </c>
      <c r="O18" s="76">
        <v>0.22550000000000001</v>
      </c>
      <c r="P18" s="76">
        <v>2.0000000000000001E-4</v>
      </c>
    </row>
    <row r="19" spans="2:16">
      <c r="B19" t="s">
        <v>3199</v>
      </c>
      <c r="C19" t="s">
        <v>3200</v>
      </c>
      <c r="D19" t="s">
        <v>278</v>
      </c>
      <c r="F19" t="s">
        <v>3201</v>
      </c>
      <c r="G19" s="75">
        <v>8.9499999999999993</v>
      </c>
      <c r="H19" t="s">
        <v>100</v>
      </c>
      <c r="I19" s="76">
        <v>0.04</v>
      </c>
      <c r="J19" s="76">
        <v>1.49E-2</v>
      </c>
      <c r="K19" s="75">
        <v>1474320.55</v>
      </c>
      <c r="L19" s="75">
        <v>129.42880817593161</v>
      </c>
      <c r="M19" s="75">
        <v>1908.1955165578399</v>
      </c>
      <c r="N19" s="76">
        <v>0</v>
      </c>
      <c r="O19" s="76">
        <v>8.8200000000000001E-2</v>
      </c>
      <c r="P19" s="76">
        <v>1E-4</v>
      </c>
    </row>
    <row r="20" spans="2:16">
      <c r="B20" t="s">
        <v>3202</v>
      </c>
      <c r="C20" t="s">
        <v>3203</v>
      </c>
      <c r="D20" t="s">
        <v>278</v>
      </c>
      <c r="F20" t="s">
        <v>3201</v>
      </c>
      <c r="H20" t="s">
        <v>100</v>
      </c>
      <c r="I20" s="76">
        <v>0.04</v>
      </c>
      <c r="J20" s="76">
        <v>0</v>
      </c>
      <c r="K20" s="75">
        <v>-646932</v>
      </c>
      <c r="L20" s="75">
        <v>88.067533652747116</v>
      </c>
      <c r="M20" s="75">
        <v>-569.73705681038996</v>
      </c>
      <c r="N20" s="76">
        <v>0</v>
      </c>
      <c r="O20" s="76">
        <v>-2.63E-2</v>
      </c>
      <c r="P20" s="76">
        <v>0</v>
      </c>
    </row>
    <row r="21" spans="2:16">
      <c r="B21" t="s">
        <v>3204</v>
      </c>
      <c r="C21" t="s">
        <v>3205</v>
      </c>
      <c r="D21" t="s">
        <v>278</v>
      </c>
      <c r="F21" t="s">
        <v>3206</v>
      </c>
      <c r="G21" s="75">
        <v>3.37</v>
      </c>
      <c r="H21" t="s">
        <v>100</v>
      </c>
      <c r="I21" s="76">
        <v>0.04</v>
      </c>
      <c r="J21" s="76">
        <v>1.1299999999999999E-2</v>
      </c>
      <c r="K21" s="75">
        <v>701894.51</v>
      </c>
      <c r="L21" s="75">
        <v>122.5445528400916</v>
      </c>
      <c r="M21" s="75">
        <v>860.13348868865205</v>
      </c>
      <c r="N21" s="76">
        <v>0</v>
      </c>
      <c r="O21" s="76">
        <v>3.9699999999999999E-2</v>
      </c>
      <c r="P21" s="76">
        <v>0</v>
      </c>
    </row>
    <row r="22" spans="2:16">
      <c r="B22" t="s">
        <v>3207</v>
      </c>
      <c r="C22" t="s">
        <v>3208</v>
      </c>
      <c r="D22" t="s">
        <v>278</v>
      </c>
      <c r="F22" t="s">
        <v>3206</v>
      </c>
      <c r="G22" s="75">
        <v>4.25</v>
      </c>
      <c r="H22" t="s">
        <v>100</v>
      </c>
      <c r="I22" s="76">
        <v>0.04</v>
      </c>
      <c r="J22" s="76">
        <v>1.1900000000000001E-2</v>
      </c>
      <c r="K22" s="75">
        <v>1347294.69</v>
      </c>
      <c r="L22" s="75">
        <v>126.08223239250502</v>
      </c>
      <c r="M22" s="75">
        <v>1698.6992220576799</v>
      </c>
      <c r="N22" s="76">
        <v>0</v>
      </c>
      <c r="O22" s="76">
        <v>7.85E-2</v>
      </c>
      <c r="P22" s="76">
        <v>1E-4</v>
      </c>
    </row>
    <row r="23" spans="2:16">
      <c r="B23" t="s">
        <v>3209</v>
      </c>
      <c r="C23" t="s">
        <v>3210</v>
      </c>
      <c r="D23" t="s">
        <v>278</v>
      </c>
      <c r="F23" t="s">
        <v>3206</v>
      </c>
      <c r="G23" s="75">
        <v>5.09</v>
      </c>
      <c r="H23" t="s">
        <v>100</v>
      </c>
      <c r="I23" s="76">
        <v>0.04</v>
      </c>
      <c r="J23" s="76">
        <v>1.2699999999999999E-2</v>
      </c>
      <c r="K23" s="75">
        <v>6089029.9100000001</v>
      </c>
      <c r="L23" s="75">
        <v>129.4370856678689</v>
      </c>
      <c r="M23" s="75">
        <v>7881.46286094886</v>
      </c>
      <c r="N23" s="76">
        <v>0</v>
      </c>
      <c r="O23" s="76">
        <v>0.36409999999999998</v>
      </c>
      <c r="P23" s="76">
        <v>4.0000000000000002E-4</v>
      </c>
    </row>
    <row r="24" spans="2:16">
      <c r="B24" t="s">
        <v>3211</v>
      </c>
      <c r="C24" t="s">
        <v>3212</v>
      </c>
      <c r="D24" t="s">
        <v>278</v>
      </c>
      <c r="F24" t="s">
        <v>3206</v>
      </c>
      <c r="H24" t="s">
        <v>100</v>
      </c>
      <c r="I24" s="76">
        <v>0</v>
      </c>
      <c r="J24" s="76">
        <v>0</v>
      </c>
      <c r="K24" s="75">
        <v>-674465.9</v>
      </c>
      <c r="L24" s="75">
        <v>53.742583000000003</v>
      </c>
      <c r="M24" s="75">
        <v>-362.475396114197</v>
      </c>
      <c r="N24" s="76">
        <v>0</v>
      </c>
      <c r="O24" s="76">
        <v>-1.67E-2</v>
      </c>
      <c r="P24" s="76">
        <v>0</v>
      </c>
    </row>
    <row r="25" spans="2:16">
      <c r="B25" t="s">
        <v>3213</v>
      </c>
      <c r="C25" t="s">
        <v>3214</v>
      </c>
      <c r="D25" t="s">
        <v>278</v>
      </c>
      <c r="F25" t="s">
        <v>3206</v>
      </c>
      <c r="H25" t="s">
        <v>100</v>
      </c>
      <c r="I25" s="76">
        <v>0</v>
      </c>
      <c r="J25" s="76">
        <v>0</v>
      </c>
      <c r="K25" s="75">
        <v>-1708542</v>
      </c>
      <c r="L25" s="75">
        <v>46.39</v>
      </c>
      <c r="M25" s="75">
        <v>-792.59263380000004</v>
      </c>
      <c r="N25" s="76">
        <v>0</v>
      </c>
      <c r="O25" s="76">
        <v>-3.6600000000000001E-2</v>
      </c>
      <c r="P25" s="76">
        <v>0</v>
      </c>
    </row>
    <row r="26" spans="2:16">
      <c r="B26" t="s">
        <v>3215</v>
      </c>
      <c r="C26" t="s">
        <v>3216</v>
      </c>
      <c r="D26" t="s">
        <v>278</v>
      </c>
      <c r="F26" t="s">
        <v>3206</v>
      </c>
      <c r="G26" s="75">
        <v>5.91</v>
      </c>
      <c r="H26" t="s">
        <v>100</v>
      </c>
      <c r="I26" s="76">
        <v>0.04</v>
      </c>
      <c r="J26" s="76">
        <v>1.3299999999999999E-2</v>
      </c>
      <c r="K26" s="75">
        <v>1672399.28</v>
      </c>
      <c r="L26" s="75">
        <v>129.97323726128249</v>
      </c>
      <c r="M26" s="75">
        <v>2173.6714841503799</v>
      </c>
      <c r="N26" s="76">
        <v>0</v>
      </c>
      <c r="O26" s="76">
        <v>0.1004</v>
      </c>
      <c r="P26" s="76">
        <v>1E-4</v>
      </c>
    </row>
    <row r="27" spans="2:16">
      <c r="B27" t="s">
        <v>3217</v>
      </c>
      <c r="C27" t="s">
        <v>3218</v>
      </c>
      <c r="D27" t="s">
        <v>278</v>
      </c>
      <c r="F27" t="s">
        <v>3206</v>
      </c>
      <c r="H27" t="s">
        <v>100</v>
      </c>
      <c r="I27" s="76">
        <v>0.04</v>
      </c>
      <c r="J27" s="76">
        <v>0</v>
      </c>
      <c r="K27" s="75">
        <v>-632841.56000000006</v>
      </c>
      <c r="L27" s="75">
        <v>54.734200000000001</v>
      </c>
      <c r="M27" s="75">
        <v>-346.38076513352001</v>
      </c>
      <c r="N27" s="76">
        <v>0</v>
      </c>
      <c r="O27" s="76">
        <v>-1.6E-2</v>
      </c>
      <c r="P27" s="76">
        <v>0</v>
      </c>
    </row>
    <row r="28" spans="2:16">
      <c r="B28" t="s">
        <v>3219</v>
      </c>
      <c r="C28" t="s">
        <v>3220</v>
      </c>
      <c r="D28" t="s">
        <v>278</v>
      </c>
      <c r="F28" t="s">
        <v>3206</v>
      </c>
      <c r="G28" s="75">
        <v>6.7</v>
      </c>
      <c r="H28" t="s">
        <v>100</v>
      </c>
      <c r="I28" s="76">
        <v>0.04</v>
      </c>
      <c r="J28" s="76">
        <v>1.38E-2</v>
      </c>
      <c r="K28" s="75">
        <v>2408123</v>
      </c>
      <c r="L28" s="75">
        <v>131.57299692796713</v>
      </c>
      <c r="M28" s="75">
        <v>3168.4396008116701</v>
      </c>
      <c r="N28" s="76">
        <v>0</v>
      </c>
      <c r="O28" s="76">
        <v>0.1464</v>
      </c>
      <c r="P28" s="76">
        <v>2.0000000000000001E-4</v>
      </c>
    </row>
    <row r="29" spans="2:16">
      <c r="B29" t="s">
        <v>3221</v>
      </c>
      <c r="C29" t="s">
        <v>3222</v>
      </c>
      <c r="D29" t="s">
        <v>278</v>
      </c>
      <c r="F29" t="s">
        <v>3206</v>
      </c>
      <c r="H29" t="s">
        <v>100</v>
      </c>
      <c r="I29" s="76">
        <v>0</v>
      </c>
      <c r="J29" s="76">
        <v>0</v>
      </c>
      <c r="K29" s="75">
        <v>-1219170</v>
      </c>
      <c r="L29" s="75">
        <v>68.04529788282052</v>
      </c>
      <c r="M29" s="75">
        <v>-829.587858197983</v>
      </c>
      <c r="N29" s="76">
        <v>0</v>
      </c>
      <c r="O29" s="76">
        <v>-3.8300000000000001E-2</v>
      </c>
      <c r="P29" s="76">
        <v>0</v>
      </c>
    </row>
    <row r="30" spans="2:16">
      <c r="B30" s="77" t="s">
        <v>3223</v>
      </c>
      <c r="G30" s="79">
        <v>0</v>
      </c>
      <c r="J30" s="78">
        <v>0</v>
      </c>
      <c r="K30" s="79">
        <v>0</v>
      </c>
      <c r="M30" s="79">
        <v>0</v>
      </c>
      <c r="O30" s="78">
        <v>0</v>
      </c>
      <c r="P30" s="78">
        <v>0</v>
      </c>
    </row>
    <row r="31" spans="2:16">
      <c r="B31" t="s">
        <v>266</v>
      </c>
      <c r="C31" t="s">
        <v>266</v>
      </c>
      <c r="D31" t="s">
        <v>266</v>
      </c>
      <c r="G31" s="75">
        <v>0</v>
      </c>
      <c r="H31" t="s">
        <v>266</v>
      </c>
      <c r="I31" s="76">
        <v>0</v>
      </c>
      <c r="J31" s="76">
        <v>0</v>
      </c>
      <c r="K31" s="75">
        <v>0</v>
      </c>
      <c r="L31" s="75">
        <v>0</v>
      </c>
      <c r="M31" s="75">
        <v>0</v>
      </c>
      <c r="N31" s="76">
        <v>0</v>
      </c>
      <c r="O31" s="76">
        <v>0</v>
      </c>
      <c r="P31" s="76">
        <v>0</v>
      </c>
    </row>
    <row r="32" spans="2:16">
      <c r="B32" s="77" t="s">
        <v>3224</v>
      </c>
      <c r="G32" s="79">
        <v>0</v>
      </c>
      <c r="J32" s="78">
        <v>0</v>
      </c>
      <c r="K32" s="79">
        <v>0</v>
      </c>
      <c r="M32" s="79">
        <v>0</v>
      </c>
      <c r="O32" s="78">
        <v>0</v>
      </c>
      <c r="P32" s="78">
        <v>0</v>
      </c>
    </row>
    <row r="33" spans="2:16">
      <c r="B33" t="s">
        <v>266</v>
      </c>
      <c r="C33" t="s">
        <v>266</v>
      </c>
      <c r="D33" t="s">
        <v>266</v>
      </c>
      <c r="G33" s="75">
        <v>0</v>
      </c>
      <c r="H33" t="s">
        <v>266</v>
      </c>
      <c r="I33" s="76">
        <v>0</v>
      </c>
      <c r="J33" s="76">
        <v>0</v>
      </c>
      <c r="K33" s="75">
        <v>0</v>
      </c>
      <c r="L33" s="75">
        <v>0</v>
      </c>
      <c r="M33" s="75">
        <v>0</v>
      </c>
      <c r="N33" s="76">
        <v>0</v>
      </c>
      <c r="O33" s="76">
        <v>0</v>
      </c>
      <c r="P33" s="76">
        <v>0</v>
      </c>
    </row>
    <row r="34" spans="2:16">
      <c r="B34" s="77" t="s">
        <v>3225</v>
      </c>
      <c r="G34" s="79">
        <v>0</v>
      </c>
      <c r="J34" s="78">
        <v>0</v>
      </c>
      <c r="K34" s="79">
        <v>0</v>
      </c>
      <c r="M34" s="79">
        <v>0</v>
      </c>
      <c r="O34" s="78">
        <v>0</v>
      </c>
      <c r="P34" s="78">
        <v>0</v>
      </c>
    </row>
    <row r="35" spans="2:16">
      <c r="B35" t="s">
        <v>266</v>
      </c>
      <c r="C35" t="s">
        <v>266</v>
      </c>
      <c r="D35" t="s">
        <v>266</v>
      </c>
      <c r="G35" s="75">
        <v>0</v>
      </c>
      <c r="H35" t="s">
        <v>266</v>
      </c>
      <c r="I35" s="76">
        <v>0</v>
      </c>
      <c r="J35" s="76">
        <v>0</v>
      </c>
      <c r="K35" s="75">
        <v>0</v>
      </c>
      <c r="L35" s="75">
        <v>0</v>
      </c>
      <c r="M35" s="75">
        <v>0</v>
      </c>
      <c r="N35" s="76">
        <v>0</v>
      </c>
      <c r="O35" s="76">
        <v>0</v>
      </c>
      <c r="P35" s="76">
        <v>0</v>
      </c>
    </row>
    <row r="36" spans="2:16">
      <c r="B36" s="77" t="s">
        <v>1754</v>
      </c>
      <c r="G36" s="79">
        <v>0</v>
      </c>
      <c r="J36" s="78">
        <v>0</v>
      </c>
      <c r="K36" s="79">
        <v>0</v>
      </c>
      <c r="M36" s="79">
        <v>0</v>
      </c>
      <c r="O36" s="78">
        <v>0</v>
      </c>
      <c r="P36" s="78">
        <v>0</v>
      </c>
    </row>
    <row r="37" spans="2:16">
      <c r="B37" t="s">
        <v>266</v>
      </c>
      <c r="C37" t="s">
        <v>266</v>
      </c>
      <c r="D37" t="s">
        <v>266</v>
      </c>
      <c r="G37" s="75">
        <v>0</v>
      </c>
      <c r="H37" t="s">
        <v>266</v>
      </c>
      <c r="I37" s="76">
        <v>0</v>
      </c>
      <c r="J37" s="76">
        <v>0</v>
      </c>
      <c r="K37" s="75">
        <v>0</v>
      </c>
      <c r="L37" s="75">
        <v>0</v>
      </c>
      <c r="M37" s="75">
        <v>0</v>
      </c>
      <c r="N37" s="76">
        <v>0</v>
      </c>
      <c r="O37" s="76">
        <v>0</v>
      </c>
      <c r="P37" s="76">
        <v>0</v>
      </c>
    </row>
    <row r="38" spans="2:16">
      <c r="B38" s="77" t="s">
        <v>271</v>
      </c>
      <c r="G38" s="79">
        <v>0</v>
      </c>
      <c r="J38" s="78">
        <v>0</v>
      </c>
      <c r="K38" s="79">
        <v>0</v>
      </c>
      <c r="M38" s="79">
        <v>0</v>
      </c>
      <c r="O38" s="78">
        <v>0</v>
      </c>
      <c r="P38" s="78">
        <v>0</v>
      </c>
    </row>
    <row r="39" spans="2:16">
      <c r="B39" s="77" t="s">
        <v>384</v>
      </c>
      <c r="G39" s="79">
        <v>0</v>
      </c>
      <c r="J39" s="78">
        <v>0</v>
      </c>
      <c r="K39" s="79">
        <v>0</v>
      </c>
      <c r="M39" s="79">
        <v>0</v>
      </c>
      <c r="O39" s="78">
        <v>0</v>
      </c>
      <c r="P39" s="78">
        <v>0</v>
      </c>
    </row>
    <row r="40" spans="2:16">
      <c r="B40" t="s">
        <v>266</v>
      </c>
      <c r="C40" t="s">
        <v>266</v>
      </c>
      <c r="D40" t="s">
        <v>266</v>
      </c>
      <c r="G40" s="75">
        <v>0</v>
      </c>
      <c r="H40" t="s">
        <v>266</v>
      </c>
      <c r="I40" s="76">
        <v>0</v>
      </c>
      <c r="J40" s="76">
        <v>0</v>
      </c>
      <c r="K40" s="75">
        <v>0</v>
      </c>
      <c r="L40" s="75">
        <v>0</v>
      </c>
      <c r="M40" s="75">
        <v>0</v>
      </c>
      <c r="N40" s="76">
        <v>0</v>
      </c>
      <c r="O40" s="76">
        <v>0</v>
      </c>
      <c r="P40" s="76">
        <v>0</v>
      </c>
    </row>
    <row r="41" spans="2:16">
      <c r="B41" s="77" t="s">
        <v>3226</v>
      </c>
      <c r="G41" s="79">
        <v>0</v>
      </c>
      <c r="J41" s="78">
        <v>0</v>
      </c>
      <c r="K41" s="79">
        <v>0</v>
      </c>
      <c r="M41" s="79">
        <v>0</v>
      </c>
      <c r="O41" s="78">
        <v>0</v>
      </c>
      <c r="P41" s="78">
        <v>0</v>
      </c>
    </row>
    <row r="42" spans="2:16">
      <c r="B42" t="s">
        <v>266</v>
      </c>
      <c r="C42" t="s">
        <v>266</v>
      </c>
      <c r="D42" t="s">
        <v>266</v>
      </c>
      <c r="G42" s="75">
        <v>0</v>
      </c>
      <c r="H42" t="s">
        <v>266</v>
      </c>
      <c r="I42" s="76">
        <v>0</v>
      </c>
      <c r="J42" s="76">
        <v>0</v>
      </c>
      <c r="K42" s="75">
        <v>0</v>
      </c>
      <c r="L42" s="75">
        <v>0</v>
      </c>
      <c r="M42" s="75">
        <v>0</v>
      </c>
      <c r="N42" s="76">
        <v>0</v>
      </c>
      <c r="O42" s="76">
        <v>0</v>
      </c>
      <c r="P42" s="76">
        <v>0</v>
      </c>
    </row>
    <row r="43" spans="2:16">
      <c r="B43" t="s">
        <v>488</v>
      </c>
    </row>
    <row r="44" spans="2:16">
      <c r="B44" t="s">
        <v>489</v>
      </c>
    </row>
    <row r="45" spans="2:16">
      <c r="B45" t="s">
        <v>490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3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6" width="10.7109375" style="13" customWidth="1"/>
    <col min="7" max="13" width="10.7109375" style="14" customWidth="1"/>
    <col min="14" max="14" width="14.7109375" style="14" customWidth="1"/>
    <col min="15" max="15" width="11.7109375" style="14" customWidth="1"/>
    <col min="16" max="16" width="14.7109375" style="14" customWidth="1"/>
    <col min="17" max="19" width="10.7109375" style="14" customWidth="1"/>
    <col min="20" max="20" width="7.5703125" style="14" customWidth="1"/>
    <col min="21" max="21" width="6.7109375" style="14" customWidth="1"/>
    <col min="22" max="22" width="7.7109375" style="14" customWidth="1"/>
    <col min="23" max="23" width="7.140625" style="14" customWidth="1"/>
    <col min="24" max="24" width="6" style="14" customWidth="1"/>
    <col min="25" max="25" width="7.85546875" style="14" customWidth="1"/>
    <col min="26" max="26" width="8.140625" style="14" customWidth="1"/>
    <col min="27" max="27" width="6.28515625" style="14" customWidth="1"/>
    <col min="28" max="28" width="8" style="14" customWidth="1"/>
    <col min="29" max="29" width="8.7109375" style="14" customWidth="1"/>
    <col min="30" max="30" width="10" style="14" customWidth="1"/>
    <col min="31" max="31" width="9.5703125" style="14" customWidth="1"/>
    <col min="32" max="32" width="6.140625" style="14" customWidth="1"/>
    <col min="33" max="34" width="5.7109375" style="14" customWidth="1"/>
    <col min="35" max="35" width="6.85546875" style="14" customWidth="1"/>
    <col min="36" max="36" width="6.42578125" style="14" customWidth="1"/>
    <col min="37" max="37" width="6.7109375" style="14" customWidth="1"/>
    <col min="38" max="38" width="7.28515625" style="14" customWidth="1"/>
    <col min="39" max="50" width="5.7109375" style="14" customWidth="1"/>
    <col min="51" max="16384" width="9.140625" style="14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</row>
    <row r="6" spans="2:65" ht="26.25" customHeight="1">
      <c r="B6" s="108" t="s">
        <v>134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65" ht="26.25" customHeight="1">
      <c r="B7" s="108" t="s">
        <v>80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65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69</v>
      </c>
      <c r="J8" s="26" t="s">
        <v>70</v>
      </c>
      <c r="K8" s="26" t="s">
        <v>51</v>
      </c>
      <c r="L8" s="26" t="s">
        <v>52</v>
      </c>
      <c r="M8" s="27" t="s">
        <v>53</v>
      </c>
      <c r="N8" s="26" t="s">
        <v>185</v>
      </c>
      <c r="O8" s="26" t="s">
        <v>186</v>
      </c>
      <c r="P8" s="26" t="s">
        <v>5</v>
      </c>
      <c r="Q8" s="26" t="s">
        <v>71</v>
      </c>
      <c r="R8" s="26" t="s">
        <v>55</v>
      </c>
      <c r="S8" s="34" t="s">
        <v>181</v>
      </c>
      <c r="U8" s="14"/>
      <c r="BJ8" s="14"/>
    </row>
    <row r="9" spans="2:65" s="17" customFormat="1" ht="17.25" customHeight="1">
      <c r="B9" s="18"/>
      <c r="C9" s="29"/>
      <c r="D9" s="19"/>
      <c r="E9" s="19"/>
      <c r="F9" s="29"/>
      <c r="G9" s="29"/>
      <c r="H9" s="29"/>
      <c r="I9" s="29" t="s">
        <v>72</v>
      </c>
      <c r="J9" s="29" t="s">
        <v>73</v>
      </c>
      <c r="K9" s="29"/>
      <c r="L9" s="29" t="s">
        <v>7</v>
      </c>
      <c r="M9" s="29" t="s">
        <v>7</v>
      </c>
      <c r="N9" s="29" t="s">
        <v>182</v>
      </c>
      <c r="O9" s="29"/>
      <c r="P9" s="29" t="s">
        <v>6</v>
      </c>
      <c r="Q9" s="29" t="s">
        <v>7</v>
      </c>
      <c r="R9" s="29" t="s">
        <v>7</v>
      </c>
      <c r="S9" s="30" t="s">
        <v>7</v>
      </c>
      <c r="BJ9" s="14"/>
    </row>
    <row r="10" spans="2:6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2" t="s">
        <v>84</v>
      </c>
      <c r="T10" s="33"/>
      <c r="BJ10" s="14"/>
    </row>
    <row r="11" spans="2:65" s="21" customFormat="1" ht="18" customHeight="1">
      <c r="B11" s="22" t="s">
        <v>86</v>
      </c>
      <c r="C11" s="6"/>
      <c r="D11" s="6"/>
      <c r="E11" s="6"/>
      <c r="F11" s="6"/>
      <c r="G11" s="6"/>
      <c r="H11" s="6"/>
      <c r="I11" s="6"/>
      <c r="J11" s="73">
        <v>2.4</v>
      </c>
      <c r="K11" s="6"/>
      <c r="L11" s="6"/>
      <c r="M11" s="74">
        <v>9.7999999999999997E-3</v>
      </c>
      <c r="N11" s="73">
        <v>23420000</v>
      </c>
      <c r="O11" s="6"/>
      <c r="P11" s="73">
        <v>46930.987740600001</v>
      </c>
      <c r="Q11" s="6"/>
      <c r="R11" s="74">
        <v>1</v>
      </c>
      <c r="S11" s="74">
        <v>2.3E-3</v>
      </c>
      <c r="T11" s="33"/>
      <c r="BJ11" s="14"/>
      <c r="BM11" s="14"/>
    </row>
    <row r="12" spans="2:65">
      <c r="B12" s="77" t="s">
        <v>203</v>
      </c>
      <c r="D12" s="14"/>
      <c r="E12" s="14"/>
      <c r="F12" s="14"/>
      <c r="J12" s="79">
        <v>2.4</v>
      </c>
      <c r="M12" s="78">
        <v>9.7999999999999997E-3</v>
      </c>
      <c r="N12" s="79">
        <v>23420000</v>
      </c>
      <c r="P12" s="79">
        <v>46930.987740600001</v>
      </c>
      <c r="R12" s="78">
        <v>1</v>
      </c>
      <c r="S12" s="78">
        <v>2.3E-3</v>
      </c>
    </row>
    <row r="13" spans="2:65">
      <c r="B13" s="77" t="s">
        <v>3227</v>
      </c>
      <c r="D13" s="14"/>
      <c r="E13" s="14"/>
      <c r="F13" s="14"/>
      <c r="J13" s="79">
        <v>0</v>
      </c>
      <c r="M13" s="78">
        <v>0</v>
      </c>
      <c r="N13" s="79">
        <v>0</v>
      </c>
      <c r="P13" s="79">
        <v>0</v>
      </c>
      <c r="R13" s="78">
        <v>0</v>
      </c>
      <c r="S13" s="78">
        <v>0</v>
      </c>
    </row>
    <row r="14" spans="2:65">
      <c r="B14" t="s">
        <v>266</v>
      </c>
      <c r="C14" t="s">
        <v>266</v>
      </c>
      <c r="D14" s="14"/>
      <c r="E14" s="14"/>
      <c r="F14" t="s">
        <v>266</v>
      </c>
      <c r="G14" t="s">
        <v>266</v>
      </c>
      <c r="J14" s="75">
        <v>0</v>
      </c>
      <c r="K14" t="s">
        <v>266</v>
      </c>
      <c r="L14" s="76">
        <v>0</v>
      </c>
      <c r="M14" s="76">
        <v>0</v>
      </c>
      <c r="N14" s="75">
        <v>0</v>
      </c>
      <c r="O14" s="75">
        <v>0</v>
      </c>
      <c r="P14" s="75">
        <v>0</v>
      </c>
      <c r="Q14" s="76">
        <v>0</v>
      </c>
      <c r="R14" s="76">
        <v>0</v>
      </c>
      <c r="S14" s="76">
        <v>0</v>
      </c>
    </row>
    <row r="15" spans="2:65">
      <c r="B15" s="77" t="s">
        <v>3228</v>
      </c>
      <c r="D15" s="14"/>
      <c r="E15" s="14"/>
      <c r="F15" s="14"/>
      <c r="J15" s="79">
        <v>0</v>
      </c>
      <c r="M15" s="78">
        <v>0</v>
      </c>
      <c r="N15" s="79">
        <v>15000000</v>
      </c>
      <c r="P15" s="79">
        <v>16209</v>
      </c>
      <c r="R15" s="78">
        <v>0.34539999999999998</v>
      </c>
      <c r="S15" s="78">
        <v>8.0000000000000004E-4</v>
      </c>
    </row>
    <row r="16" spans="2:65">
      <c r="B16" t="s">
        <v>3229</v>
      </c>
      <c r="C16" t="s">
        <v>3230</v>
      </c>
      <c r="D16" t="s">
        <v>121</v>
      </c>
      <c r="E16" t="s">
        <v>2313</v>
      </c>
      <c r="F16" t="s">
        <v>887</v>
      </c>
      <c r="G16" t="s">
        <v>918</v>
      </c>
      <c r="H16" t="s">
        <v>209</v>
      </c>
      <c r="I16" t="s">
        <v>3231</v>
      </c>
      <c r="K16" t="s">
        <v>100</v>
      </c>
      <c r="L16" s="76">
        <v>5.9499999999999997E-2</v>
      </c>
      <c r="M16" s="76">
        <v>0</v>
      </c>
      <c r="N16" s="75">
        <v>15000000</v>
      </c>
      <c r="O16" s="75">
        <v>108.06</v>
      </c>
      <c r="P16" s="75">
        <v>16209</v>
      </c>
      <c r="Q16" s="76">
        <v>0</v>
      </c>
      <c r="R16" s="76">
        <v>0.34539999999999998</v>
      </c>
      <c r="S16" s="76">
        <v>8.0000000000000004E-4</v>
      </c>
    </row>
    <row r="17" spans="2:19">
      <c r="B17" s="77" t="s">
        <v>499</v>
      </c>
      <c r="D17" s="14"/>
      <c r="E17" s="14"/>
      <c r="F17" s="14"/>
      <c r="J17" s="79">
        <v>3.67</v>
      </c>
      <c r="M17" s="78">
        <v>1.4999999999999999E-2</v>
      </c>
      <c r="N17" s="79">
        <v>8420000</v>
      </c>
      <c r="P17" s="79">
        <v>30721.987740600001</v>
      </c>
      <c r="R17" s="78">
        <v>0.65459999999999996</v>
      </c>
      <c r="S17" s="78">
        <v>1.5E-3</v>
      </c>
    </row>
    <row r="18" spans="2:19">
      <c r="B18" t="s">
        <v>3232</v>
      </c>
      <c r="C18" t="s">
        <v>3233</v>
      </c>
      <c r="D18" t="s">
        <v>121</v>
      </c>
      <c r="E18" t="s">
        <v>1161</v>
      </c>
      <c r="F18" t="s">
        <v>1141</v>
      </c>
      <c r="G18" t="s">
        <v>762</v>
      </c>
      <c r="H18" t="s">
        <v>209</v>
      </c>
      <c r="I18" t="s">
        <v>410</v>
      </c>
      <c r="J18" s="75">
        <v>4.42</v>
      </c>
      <c r="K18" t="s">
        <v>104</v>
      </c>
      <c r="L18" s="76">
        <v>1.7500000000000002E-2</v>
      </c>
      <c r="M18" s="76">
        <v>1.66E-2</v>
      </c>
      <c r="N18" s="75">
        <v>6639000</v>
      </c>
      <c r="O18" s="75">
        <v>100.56</v>
      </c>
      <c r="P18" s="75">
        <v>24214.499056799999</v>
      </c>
      <c r="Q18" s="76">
        <v>0</v>
      </c>
      <c r="R18" s="76">
        <v>0.51600000000000001</v>
      </c>
      <c r="S18" s="76">
        <v>1.1999999999999999E-3</v>
      </c>
    </row>
    <row r="19" spans="2:19">
      <c r="B19" t="s">
        <v>3234</v>
      </c>
      <c r="C19" t="s">
        <v>3235</v>
      </c>
      <c r="D19" t="s">
        <v>121</v>
      </c>
      <c r="E19" t="s">
        <v>760</v>
      </c>
      <c r="F19" t="s">
        <v>761</v>
      </c>
      <c r="G19" t="s">
        <v>762</v>
      </c>
      <c r="H19" t="s">
        <v>209</v>
      </c>
      <c r="I19" t="s">
        <v>877</v>
      </c>
      <c r="J19" s="75">
        <v>0.87</v>
      </c>
      <c r="K19" t="s">
        <v>104</v>
      </c>
      <c r="L19" s="76">
        <v>1.55E-2</v>
      </c>
      <c r="M19" s="76">
        <v>8.8999999999999999E-3</v>
      </c>
      <c r="N19" s="75">
        <v>1781000</v>
      </c>
      <c r="O19" s="75">
        <v>100.74</v>
      </c>
      <c r="P19" s="75">
        <v>6507.4886838000002</v>
      </c>
      <c r="Q19" s="76">
        <v>0</v>
      </c>
      <c r="R19" s="76">
        <v>0.13869999999999999</v>
      </c>
      <c r="S19" s="76">
        <v>2.9999999999999997E-4</v>
      </c>
    </row>
    <row r="20" spans="2:19">
      <c r="B20" s="77" t="s">
        <v>1754</v>
      </c>
      <c r="D20" s="14"/>
      <c r="E20" s="14"/>
      <c r="F20" s="14"/>
      <c r="J20" s="79">
        <v>0</v>
      </c>
      <c r="M20" s="78">
        <v>0</v>
      </c>
      <c r="N20" s="79">
        <v>0</v>
      </c>
      <c r="P20" s="79">
        <v>0</v>
      </c>
      <c r="R20" s="78">
        <v>0</v>
      </c>
      <c r="S20" s="78">
        <v>0</v>
      </c>
    </row>
    <row r="21" spans="2:19">
      <c r="B21" t="s">
        <v>266</v>
      </c>
      <c r="C21" t="s">
        <v>266</v>
      </c>
      <c r="D21" s="14"/>
      <c r="E21" s="14"/>
      <c r="F21" t="s">
        <v>266</v>
      </c>
      <c r="G21" t="s">
        <v>266</v>
      </c>
      <c r="J21" s="75">
        <v>0</v>
      </c>
      <c r="K21" t="s">
        <v>266</v>
      </c>
      <c r="L21" s="76">
        <v>0</v>
      </c>
      <c r="M21" s="76">
        <v>0</v>
      </c>
      <c r="N21" s="75">
        <v>0</v>
      </c>
      <c r="O21" s="75">
        <v>0</v>
      </c>
      <c r="P21" s="75">
        <v>0</v>
      </c>
      <c r="Q21" s="76">
        <v>0</v>
      </c>
      <c r="R21" s="76">
        <v>0</v>
      </c>
      <c r="S21" s="76">
        <v>0</v>
      </c>
    </row>
    <row r="22" spans="2:19">
      <c r="B22" s="77" t="s">
        <v>271</v>
      </c>
      <c r="D22" s="14"/>
      <c r="E22" s="14"/>
      <c r="F22" s="14"/>
      <c r="J22" s="79">
        <v>0</v>
      </c>
      <c r="M22" s="78">
        <v>0</v>
      </c>
      <c r="N22" s="79">
        <v>0</v>
      </c>
      <c r="P22" s="79">
        <v>0</v>
      </c>
      <c r="R22" s="78">
        <v>0</v>
      </c>
      <c r="S22" s="78">
        <v>0</v>
      </c>
    </row>
    <row r="23" spans="2:19">
      <c r="B23" s="77" t="s">
        <v>3236</v>
      </c>
      <c r="D23" s="14"/>
      <c r="E23" s="14"/>
      <c r="F23" s="14"/>
      <c r="J23" s="79">
        <v>0</v>
      </c>
      <c r="M23" s="78">
        <v>0</v>
      </c>
      <c r="N23" s="79">
        <v>0</v>
      </c>
      <c r="P23" s="79">
        <v>0</v>
      </c>
      <c r="R23" s="78">
        <v>0</v>
      </c>
      <c r="S23" s="78">
        <v>0</v>
      </c>
    </row>
    <row r="24" spans="2:19">
      <c r="B24" t="s">
        <v>266</v>
      </c>
      <c r="C24" t="s">
        <v>266</v>
      </c>
      <c r="D24" s="14"/>
      <c r="E24" s="14"/>
      <c r="F24" t="s">
        <v>266</v>
      </c>
      <c r="G24" t="s">
        <v>266</v>
      </c>
      <c r="J24" s="75">
        <v>0</v>
      </c>
      <c r="K24" t="s">
        <v>266</v>
      </c>
      <c r="L24" s="76">
        <v>0</v>
      </c>
      <c r="M24" s="76">
        <v>0</v>
      </c>
      <c r="N24" s="75">
        <v>0</v>
      </c>
      <c r="O24" s="75">
        <v>0</v>
      </c>
      <c r="P24" s="75">
        <v>0</v>
      </c>
      <c r="Q24" s="76">
        <v>0</v>
      </c>
      <c r="R24" s="76">
        <v>0</v>
      </c>
      <c r="S24" s="76">
        <v>0</v>
      </c>
    </row>
    <row r="25" spans="2:19">
      <c r="B25" s="77" t="s">
        <v>3237</v>
      </c>
      <c r="D25" s="14"/>
      <c r="E25" s="14"/>
      <c r="F25" s="14"/>
      <c r="J25" s="79">
        <v>0</v>
      </c>
      <c r="M25" s="78">
        <v>0</v>
      </c>
      <c r="N25" s="79">
        <v>0</v>
      </c>
      <c r="P25" s="79">
        <v>0</v>
      </c>
      <c r="R25" s="78">
        <v>0</v>
      </c>
      <c r="S25" s="78">
        <v>0</v>
      </c>
    </row>
    <row r="26" spans="2:19">
      <c r="B26" t="s">
        <v>266</v>
      </c>
      <c r="C26" t="s">
        <v>266</v>
      </c>
      <c r="D26" s="14"/>
      <c r="E26" s="14"/>
      <c r="F26" t="s">
        <v>266</v>
      </c>
      <c r="G26" t="s">
        <v>266</v>
      </c>
      <c r="J26" s="75">
        <v>0</v>
      </c>
      <c r="K26" t="s">
        <v>266</v>
      </c>
      <c r="L26" s="76">
        <v>0</v>
      </c>
      <c r="M26" s="76">
        <v>0</v>
      </c>
      <c r="N26" s="75">
        <v>0</v>
      </c>
      <c r="O26" s="75">
        <v>0</v>
      </c>
      <c r="P26" s="75">
        <v>0</v>
      </c>
      <c r="Q26" s="76">
        <v>0</v>
      </c>
      <c r="R26" s="76">
        <v>0</v>
      </c>
      <c r="S26" s="76">
        <v>0</v>
      </c>
    </row>
    <row r="27" spans="2:19">
      <c r="B27" t="s">
        <v>273</v>
      </c>
      <c r="D27" s="14"/>
      <c r="E27" s="14"/>
      <c r="F27" s="14"/>
    </row>
    <row r="28" spans="2:19">
      <c r="B28" t="s">
        <v>488</v>
      </c>
      <c r="D28" s="14"/>
      <c r="E28" s="14"/>
      <c r="F28" s="14"/>
    </row>
    <row r="29" spans="2:19">
      <c r="B29" t="s">
        <v>489</v>
      </c>
      <c r="D29" s="14"/>
      <c r="E29" s="14"/>
      <c r="F29" s="14"/>
    </row>
    <row r="30" spans="2:19">
      <c r="B30" t="s">
        <v>490</v>
      </c>
      <c r="D30" s="14"/>
      <c r="E30" s="14"/>
      <c r="F30" s="14"/>
    </row>
    <row r="31" spans="2:19">
      <c r="D31" s="14"/>
      <c r="E31" s="14"/>
      <c r="F31" s="14"/>
    </row>
    <row r="32" spans="2:19">
      <c r="D32" s="14"/>
      <c r="E32" s="14"/>
      <c r="F32" s="14"/>
    </row>
    <row r="33" spans="4:6">
      <c r="D33" s="14"/>
      <c r="E33" s="14"/>
      <c r="F33" s="14"/>
    </row>
    <row r="34" spans="4:6">
      <c r="D34" s="14"/>
      <c r="E34" s="14"/>
      <c r="F34" s="14"/>
    </row>
    <row r="35" spans="4:6">
      <c r="D35" s="14"/>
      <c r="E35" s="14"/>
      <c r="F35" s="14"/>
    </row>
    <row r="36" spans="4:6">
      <c r="D36" s="14"/>
      <c r="E36" s="14"/>
      <c r="F36" s="14"/>
    </row>
    <row r="37" spans="4:6">
      <c r="D37" s="14"/>
      <c r="E37" s="14"/>
      <c r="F37" s="14"/>
    </row>
    <row r="38" spans="4:6">
      <c r="D38" s="14"/>
      <c r="E38" s="14"/>
      <c r="F38" s="14"/>
    </row>
    <row r="39" spans="4:6">
      <c r="D39" s="14"/>
      <c r="E39" s="14"/>
      <c r="F39" s="14"/>
    </row>
    <row r="40" spans="4:6">
      <c r="D40" s="14"/>
      <c r="E40" s="14"/>
      <c r="F40" s="14"/>
    </row>
    <row r="41" spans="4:6">
      <c r="D41" s="14"/>
      <c r="E41" s="14"/>
      <c r="F41" s="14"/>
    </row>
    <row r="42" spans="4:6">
      <c r="D42" s="14"/>
      <c r="E42" s="14"/>
      <c r="F42" s="14"/>
    </row>
    <row r="43" spans="4:6">
      <c r="D43" s="14"/>
      <c r="E43" s="14"/>
      <c r="F43" s="14"/>
    </row>
    <row r="44" spans="4:6">
      <c r="D44" s="14"/>
      <c r="E44" s="14"/>
      <c r="F44" s="14"/>
    </row>
    <row r="45" spans="4:6">
      <c r="D45" s="14"/>
      <c r="E45" s="14"/>
      <c r="F45" s="14"/>
    </row>
    <row r="46" spans="4:6">
      <c r="D46" s="14"/>
      <c r="E46" s="14"/>
      <c r="F46" s="14"/>
    </row>
    <row r="47" spans="4:6">
      <c r="D47" s="14"/>
      <c r="E47" s="14"/>
      <c r="F47" s="14"/>
    </row>
    <row r="48" spans="4:6">
      <c r="D48" s="14"/>
      <c r="E48" s="14"/>
      <c r="F48" s="14"/>
    </row>
    <row r="49" spans="4:6">
      <c r="D49" s="14"/>
      <c r="E49" s="14"/>
      <c r="F49" s="14"/>
    </row>
    <row r="50" spans="4:6">
      <c r="D50" s="14"/>
      <c r="E50" s="14"/>
      <c r="F50" s="14"/>
    </row>
    <row r="51" spans="4:6">
      <c r="D51" s="14"/>
      <c r="E51" s="14"/>
      <c r="F51" s="14"/>
    </row>
    <row r="52" spans="4:6">
      <c r="D52" s="14"/>
      <c r="E52" s="14"/>
      <c r="F52" s="14"/>
    </row>
    <row r="53" spans="4:6">
      <c r="D53" s="14"/>
      <c r="E53" s="14"/>
      <c r="F53" s="14"/>
    </row>
    <row r="54" spans="4:6">
      <c r="D54" s="14"/>
      <c r="E54" s="14"/>
      <c r="F54" s="14"/>
    </row>
    <row r="55" spans="4:6">
      <c r="D55" s="14"/>
      <c r="E55" s="14"/>
      <c r="F55" s="14"/>
    </row>
    <row r="56" spans="4:6">
      <c r="D56" s="14"/>
      <c r="E56" s="14"/>
      <c r="F56" s="14"/>
    </row>
    <row r="57" spans="4:6">
      <c r="D57" s="14"/>
      <c r="E57" s="14"/>
      <c r="F57" s="14"/>
    </row>
    <row r="58" spans="4:6">
      <c r="D58" s="14"/>
      <c r="E58" s="14"/>
      <c r="F58" s="14"/>
    </row>
    <row r="59" spans="4:6">
      <c r="D59" s="14"/>
      <c r="E59" s="14"/>
      <c r="F59" s="14"/>
    </row>
    <row r="60" spans="4:6">
      <c r="D60" s="14"/>
      <c r="E60" s="14"/>
      <c r="F60" s="14"/>
    </row>
    <row r="61" spans="4:6">
      <c r="D61" s="14"/>
      <c r="E61" s="14"/>
      <c r="F61" s="14"/>
    </row>
    <row r="62" spans="4:6">
      <c r="D62" s="14"/>
      <c r="E62" s="14"/>
      <c r="F62" s="14"/>
    </row>
    <row r="63" spans="4:6">
      <c r="D63" s="14"/>
      <c r="E63" s="14"/>
      <c r="F63" s="14"/>
    </row>
    <row r="64" spans="4:6">
      <c r="D64" s="14"/>
      <c r="E64" s="14"/>
      <c r="F64" s="14"/>
    </row>
    <row r="65" spans="4:6">
      <c r="D65" s="14"/>
      <c r="E65" s="14"/>
      <c r="F65" s="14"/>
    </row>
    <row r="66" spans="4:6">
      <c r="D66" s="14"/>
      <c r="E66" s="14"/>
      <c r="F66" s="14"/>
    </row>
    <row r="67" spans="4:6">
      <c r="D67" s="14"/>
      <c r="E67" s="14"/>
      <c r="F67" s="14"/>
    </row>
    <row r="68" spans="4:6">
      <c r="D68" s="14"/>
      <c r="E68" s="14"/>
      <c r="F68" s="14"/>
    </row>
    <row r="69" spans="4:6">
      <c r="D69" s="14"/>
      <c r="E69" s="14"/>
      <c r="F69" s="14"/>
    </row>
    <row r="70" spans="4:6">
      <c r="D70" s="14"/>
      <c r="E70" s="14"/>
      <c r="F70" s="14"/>
    </row>
    <row r="71" spans="4:6">
      <c r="D71" s="14"/>
      <c r="E71" s="14"/>
      <c r="F71" s="14"/>
    </row>
    <row r="72" spans="4:6">
      <c r="D72" s="14"/>
      <c r="E72" s="14"/>
      <c r="F72" s="14"/>
    </row>
    <row r="73" spans="4:6">
      <c r="D73" s="14"/>
      <c r="E73" s="14"/>
      <c r="F73" s="14"/>
    </row>
    <row r="74" spans="4:6">
      <c r="D74" s="14"/>
      <c r="E74" s="14"/>
      <c r="F74" s="14"/>
    </row>
    <row r="75" spans="4:6">
      <c r="D75" s="14"/>
      <c r="E75" s="14"/>
      <c r="F75" s="14"/>
    </row>
    <row r="76" spans="4:6">
      <c r="D76" s="14"/>
      <c r="E76" s="14"/>
      <c r="F76" s="14"/>
    </row>
    <row r="77" spans="4:6">
      <c r="D77" s="14"/>
      <c r="E77" s="14"/>
      <c r="F77" s="14"/>
    </row>
    <row r="78" spans="4:6">
      <c r="D78" s="14"/>
      <c r="E78" s="14"/>
      <c r="F78" s="14"/>
    </row>
    <row r="79" spans="4:6">
      <c r="D79" s="14"/>
      <c r="E79" s="14"/>
      <c r="F79" s="14"/>
    </row>
    <row r="80" spans="4:6">
      <c r="D80" s="14"/>
      <c r="E80" s="14"/>
      <c r="F80" s="14"/>
    </row>
    <row r="81" spans="4:6">
      <c r="D81" s="14"/>
      <c r="E81" s="14"/>
      <c r="F81" s="14"/>
    </row>
    <row r="82" spans="4:6">
      <c r="D82" s="14"/>
      <c r="E82" s="14"/>
      <c r="F82" s="14"/>
    </row>
    <row r="83" spans="4:6">
      <c r="D83" s="14"/>
      <c r="E83" s="14"/>
      <c r="F83" s="14"/>
    </row>
    <row r="84" spans="4:6">
      <c r="D84" s="14"/>
      <c r="E84" s="14"/>
      <c r="F84" s="14"/>
    </row>
    <row r="85" spans="4:6">
      <c r="D85" s="14"/>
      <c r="E85" s="14"/>
      <c r="F85" s="14"/>
    </row>
    <row r="86" spans="4:6">
      <c r="D86" s="14"/>
      <c r="E86" s="14"/>
      <c r="F86" s="14"/>
    </row>
    <row r="87" spans="4:6">
      <c r="D87" s="14"/>
      <c r="E87" s="14"/>
      <c r="F87" s="14"/>
    </row>
    <row r="88" spans="4:6">
      <c r="D88" s="14"/>
      <c r="E88" s="14"/>
      <c r="F88" s="14"/>
    </row>
    <row r="89" spans="4:6">
      <c r="D89" s="14"/>
      <c r="E89" s="14"/>
      <c r="F89" s="14"/>
    </row>
    <row r="90" spans="4:6">
      <c r="D90" s="14"/>
      <c r="E90" s="14"/>
      <c r="F90" s="14"/>
    </row>
    <row r="91" spans="4:6">
      <c r="D91" s="14"/>
      <c r="E91" s="14"/>
      <c r="F91" s="14"/>
    </row>
    <row r="92" spans="4:6">
      <c r="D92" s="14"/>
      <c r="E92" s="14"/>
      <c r="F92" s="14"/>
    </row>
    <row r="93" spans="4:6">
      <c r="D93" s="14"/>
      <c r="E93" s="14"/>
      <c r="F93" s="14"/>
    </row>
    <row r="94" spans="4:6">
      <c r="D94" s="14"/>
      <c r="E94" s="14"/>
      <c r="F94" s="14"/>
    </row>
    <row r="95" spans="4:6">
      <c r="D95" s="14"/>
      <c r="E95" s="14"/>
      <c r="F95" s="14"/>
    </row>
    <row r="96" spans="4:6">
      <c r="D96" s="14"/>
      <c r="E96" s="14"/>
      <c r="F96" s="14"/>
    </row>
    <row r="97" spans="4:6">
      <c r="D97" s="14"/>
      <c r="E97" s="14"/>
      <c r="F97" s="14"/>
    </row>
    <row r="98" spans="4:6">
      <c r="D98" s="14"/>
      <c r="E98" s="14"/>
      <c r="F98" s="14"/>
    </row>
    <row r="99" spans="4:6">
      <c r="D99" s="14"/>
      <c r="E99" s="14"/>
      <c r="F99" s="14"/>
    </row>
    <row r="100" spans="4:6">
      <c r="D100" s="14"/>
      <c r="E100" s="14"/>
      <c r="F100" s="14"/>
    </row>
    <row r="101" spans="4:6">
      <c r="D101" s="14"/>
      <c r="E101" s="14"/>
      <c r="F101" s="14"/>
    </row>
    <row r="102" spans="4:6">
      <c r="D102" s="14"/>
      <c r="E102" s="14"/>
      <c r="F102" s="14"/>
    </row>
    <row r="103" spans="4:6">
      <c r="D103" s="14"/>
      <c r="E103" s="14"/>
      <c r="F103" s="14"/>
    </row>
    <row r="104" spans="4:6">
      <c r="D104" s="14"/>
      <c r="E104" s="14"/>
      <c r="F104" s="14"/>
    </row>
    <row r="105" spans="4:6">
      <c r="D105" s="14"/>
      <c r="E105" s="14"/>
      <c r="F105" s="14"/>
    </row>
    <row r="106" spans="4:6">
      <c r="D106" s="14"/>
      <c r="E106" s="14"/>
      <c r="F106" s="14"/>
    </row>
    <row r="107" spans="4:6">
      <c r="D107" s="14"/>
      <c r="E107" s="14"/>
      <c r="F107" s="14"/>
    </row>
    <row r="108" spans="4:6">
      <c r="D108" s="14"/>
      <c r="E108" s="14"/>
      <c r="F108" s="14"/>
    </row>
    <row r="109" spans="4:6">
      <c r="D109" s="14"/>
      <c r="E109" s="14"/>
      <c r="F109" s="14"/>
    </row>
    <row r="110" spans="4:6">
      <c r="D110" s="14"/>
      <c r="E110" s="14"/>
      <c r="F110" s="14"/>
    </row>
    <row r="111" spans="4:6">
      <c r="D111" s="14"/>
      <c r="E111" s="14"/>
      <c r="F111" s="14"/>
    </row>
    <row r="112" spans="4:6">
      <c r="D112" s="14"/>
      <c r="E112" s="14"/>
      <c r="F112" s="14"/>
    </row>
    <row r="113" spans="4:6">
      <c r="D113" s="14"/>
      <c r="E113" s="14"/>
      <c r="F113" s="14"/>
    </row>
    <row r="114" spans="4:6">
      <c r="D114" s="14"/>
      <c r="E114" s="14"/>
      <c r="F114" s="14"/>
    </row>
    <row r="115" spans="4:6">
      <c r="D115" s="14"/>
      <c r="E115" s="14"/>
      <c r="F115" s="14"/>
    </row>
    <row r="116" spans="4:6">
      <c r="D116" s="14"/>
      <c r="E116" s="14"/>
      <c r="F116" s="14"/>
    </row>
    <row r="117" spans="4:6">
      <c r="D117" s="14"/>
      <c r="E117" s="14"/>
      <c r="F117" s="14"/>
    </row>
    <row r="118" spans="4:6">
      <c r="D118" s="14"/>
      <c r="E118" s="14"/>
      <c r="F118" s="14"/>
    </row>
    <row r="119" spans="4:6">
      <c r="D119" s="14"/>
      <c r="E119" s="14"/>
      <c r="F119" s="14"/>
    </row>
    <row r="120" spans="4:6">
      <c r="D120" s="14"/>
      <c r="E120" s="14"/>
      <c r="F120" s="14"/>
    </row>
    <row r="121" spans="4:6">
      <c r="D121" s="14"/>
      <c r="E121" s="14"/>
      <c r="F121" s="14"/>
    </row>
    <row r="122" spans="4:6">
      <c r="D122" s="14"/>
      <c r="E122" s="14"/>
      <c r="F122" s="14"/>
    </row>
    <row r="123" spans="4:6">
      <c r="D123" s="14"/>
      <c r="E123" s="14"/>
      <c r="F123" s="14"/>
    </row>
    <row r="124" spans="4:6">
      <c r="D124" s="14"/>
      <c r="E124" s="14"/>
      <c r="F124" s="14"/>
    </row>
    <row r="125" spans="4:6">
      <c r="D125" s="14"/>
      <c r="E125" s="14"/>
      <c r="F125" s="14"/>
    </row>
    <row r="126" spans="4:6">
      <c r="D126" s="14"/>
      <c r="E126" s="14"/>
      <c r="F126" s="14"/>
    </row>
    <row r="127" spans="4:6">
      <c r="D127" s="14"/>
      <c r="E127" s="14"/>
      <c r="F127" s="14"/>
    </row>
    <row r="128" spans="4:6">
      <c r="D128" s="14"/>
      <c r="E128" s="14"/>
      <c r="F128" s="14"/>
    </row>
    <row r="129" spans="4:6">
      <c r="D129" s="14"/>
      <c r="E129" s="14"/>
      <c r="F129" s="14"/>
    </row>
    <row r="130" spans="4:6">
      <c r="D130" s="14"/>
      <c r="E130" s="14"/>
      <c r="F130" s="14"/>
    </row>
    <row r="131" spans="4:6">
      <c r="D131" s="14"/>
      <c r="E131" s="14"/>
      <c r="F131" s="14"/>
    </row>
    <row r="132" spans="4:6">
      <c r="D132" s="14"/>
      <c r="E132" s="14"/>
      <c r="F132" s="14"/>
    </row>
    <row r="133" spans="4:6">
      <c r="D133" s="14"/>
      <c r="E133" s="14"/>
      <c r="F133" s="14"/>
    </row>
    <row r="134" spans="4:6">
      <c r="D134" s="14"/>
      <c r="E134" s="14"/>
      <c r="F134" s="14"/>
    </row>
    <row r="135" spans="4:6">
      <c r="D135" s="14"/>
      <c r="E135" s="14"/>
      <c r="F135" s="14"/>
    </row>
    <row r="136" spans="4:6">
      <c r="D136" s="14"/>
      <c r="E136" s="14"/>
      <c r="F136" s="14"/>
    </row>
    <row r="137" spans="4:6">
      <c r="D137" s="14"/>
      <c r="E137" s="14"/>
      <c r="F137" s="14"/>
    </row>
    <row r="138" spans="4:6">
      <c r="D138" s="14"/>
      <c r="E138" s="14"/>
      <c r="F138" s="14"/>
    </row>
    <row r="139" spans="4:6">
      <c r="D139" s="14"/>
      <c r="E139" s="14"/>
      <c r="F139" s="14"/>
    </row>
    <row r="140" spans="4:6">
      <c r="D140" s="14"/>
      <c r="E140" s="14"/>
      <c r="F140" s="14"/>
    </row>
    <row r="141" spans="4:6">
      <c r="D141" s="14"/>
      <c r="E141" s="14"/>
      <c r="F141" s="14"/>
    </row>
    <row r="142" spans="4:6">
      <c r="D142" s="14"/>
      <c r="E142" s="14"/>
      <c r="F142" s="14"/>
    </row>
    <row r="143" spans="4:6">
      <c r="D143" s="14"/>
      <c r="E143" s="14"/>
      <c r="F143" s="14"/>
    </row>
    <row r="144" spans="4:6">
      <c r="D144" s="14"/>
      <c r="E144" s="14"/>
      <c r="F144" s="14"/>
    </row>
    <row r="145" spans="4:6">
      <c r="D145" s="14"/>
      <c r="E145" s="14"/>
      <c r="F145" s="14"/>
    </row>
    <row r="146" spans="4:6">
      <c r="D146" s="14"/>
      <c r="E146" s="14"/>
      <c r="F146" s="14"/>
    </row>
    <row r="147" spans="4:6">
      <c r="D147" s="14"/>
      <c r="E147" s="14"/>
      <c r="F147" s="14"/>
    </row>
    <row r="148" spans="4:6">
      <c r="D148" s="14"/>
      <c r="E148" s="14"/>
      <c r="F148" s="14"/>
    </row>
    <row r="149" spans="4:6">
      <c r="D149" s="14"/>
      <c r="E149" s="14"/>
      <c r="F149" s="14"/>
    </row>
    <row r="150" spans="4:6">
      <c r="D150" s="14"/>
      <c r="E150" s="14"/>
      <c r="F150" s="14"/>
    </row>
    <row r="151" spans="4:6">
      <c r="D151" s="14"/>
      <c r="E151" s="14"/>
      <c r="F151" s="14"/>
    </row>
    <row r="152" spans="4:6">
      <c r="D152" s="14"/>
      <c r="E152" s="14"/>
      <c r="F152" s="14"/>
    </row>
    <row r="153" spans="4:6">
      <c r="D153" s="14"/>
      <c r="E153" s="14"/>
      <c r="F153" s="14"/>
    </row>
    <row r="154" spans="4:6">
      <c r="D154" s="14"/>
      <c r="E154" s="14"/>
      <c r="F154" s="14"/>
    </row>
    <row r="155" spans="4:6">
      <c r="D155" s="14"/>
      <c r="E155" s="14"/>
      <c r="F155" s="14"/>
    </row>
    <row r="156" spans="4:6">
      <c r="D156" s="14"/>
      <c r="E156" s="14"/>
      <c r="F156" s="14"/>
    </row>
    <row r="157" spans="4:6">
      <c r="D157" s="14"/>
      <c r="E157" s="14"/>
      <c r="F157" s="14"/>
    </row>
    <row r="158" spans="4:6">
      <c r="D158" s="14"/>
      <c r="E158" s="14"/>
      <c r="F158" s="14"/>
    </row>
    <row r="159" spans="4:6">
      <c r="D159" s="14"/>
      <c r="E159" s="14"/>
      <c r="F159" s="14"/>
    </row>
    <row r="160" spans="4:6">
      <c r="D160" s="14"/>
      <c r="E160" s="14"/>
      <c r="F160" s="14"/>
    </row>
    <row r="161" spans="4:6">
      <c r="D161" s="14"/>
      <c r="E161" s="14"/>
      <c r="F161" s="14"/>
    </row>
    <row r="162" spans="4:6">
      <c r="D162" s="14"/>
      <c r="E162" s="14"/>
      <c r="F162" s="14"/>
    </row>
    <row r="163" spans="4:6">
      <c r="D163" s="14"/>
      <c r="E163" s="14"/>
      <c r="F163" s="14"/>
    </row>
    <row r="164" spans="4:6">
      <c r="D164" s="14"/>
      <c r="E164" s="14"/>
      <c r="F164" s="14"/>
    </row>
    <row r="165" spans="4:6">
      <c r="D165" s="14"/>
      <c r="E165" s="14"/>
      <c r="F165" s="14"/>
    </row>
    <row r="166" spans="4:6">
      <c r="D166" s="14"/>
      <c r="E166" s="14"/>
      <c r="F166" s="14"/>
    </row>
    <row r="167" spans="4:6">
      <c r="D167" s="14"/>
      <c r="E167" s="14"/>
      <c r="F167" s="14"/>
    </row>
    <row r="168" spans="4:6">
      <c r="D168" s="14"/>
      <c r="E168" s="14"/>
      <c r="F168" s="14"/>
    </row>
    <row r="169" spans="4:6">
      <c r="D169" s="14"/>
      <c r="E169" s="14"/>
      <c r="F169" s="14"/>
    </row>
    <row r="170" spans="4:6">
      <c r="D170" s="14"/>
      <c r="E170" s="14"/>
      <c r="F170" s="14"/>
    </row>
    <row r="171" spans="4:6">
      <c r="D171" s="14"/>
      <c r="E171" s="14"/>
      <c r="F171" s="14"/>
    </row>
    <row r="172" spans="4:6">
      <c r="D172" s="14"/>
      <c r="E172" s="14"/>
      <c r="F172" s="14"/>
    </row>
    <row r="173" spans="4:6">
      <c r="D173" s="14"/>
      <c r="E173" s="14"/>
      <c r="F173" s="14"/>
    </row>
    <row r="174" spans="4:6">
      <c r="D174" s="14"/>
      <c r="E174" s="14"/>
      <c r="F174" s="14"/>
    </row>
    <row r="175" spans="4:6">
      <c r="D175" s="14"/>
      <c r="E175" s="14"/>
      <c r="F175" s="14"/>
    </row>
    <row r="176" spans="4:6">
      <c r="D176" s="14"/>
      <c r="E176" s="14"/>
      <c r="F176" s="14"/>
    </row>
    <row r="177" spans="4:6">
      <c r="D177" s="14"/>
      <c r="E177" s="14"/>
      <c r="F177" s="14"/>
    </row>
    <row r="178" spans="4:6">
      <c r="D178" s="14"/>
      <c r="E178" s="14"/>
      <c r="F178" s="14"/>
    </row>
    <row r="179" spans="4:6">
      <c r="D179" s="14"/>
      <c r="E179" s="14"/>
      <c r="F179" s="14"/>
    </row>
    <row r="180" spans="4:6">
      <c r="D180" s="14"/>
      <c r="E180" s="14"/>
      <c r="F180" s="14"/>
    </row>
    <row r="181" spans="4:6">
      <c r="D181" s="14"/>
      <c r="E181" s="14"/>
      <c r="F181" s="14"/>
    </row>
    <row r="182" spans="4:6">
      <c r="D182" s="14"/>
      <c r="E182" s="14"/>
      <c r="F182" s="14"/>
    </row>
    <row r="183" spans="4:6">
      <c r="D183" s="14"/>
      <c r="E183" s="14"/>
      <c r="F183" s="14"/>
    </row>
    <row r="184" spans="4:6">
      <c r="D184" s="14"/>
      <c r="E184" s="14"/>
      <c r="F184" s="14"/>
    </row>
    <row r="185" spans="4:6">
      <c r="D185" s="14"/>
      <c r="E185" s="14"/>
      <c r="F185" s="14"/>
    </row>
    <row r="186" spans="4:6">
      <c r="D186" s="14"/>
      <c r="E186" s="14"/>
      <c r="F186" s="14"/>
    </row>
    <row r="187" spans="4:6">
      <c r="D187" s="14"/>
      <c r="E187" s="14"/>
      <c r="F187" s="14"/>
    </row>
    <row r="188" spans="4:6">
      <c r="D188" s="14"/>
      <c r="E188" s="14"/>
      <c r="F188" s="14"/>
    </row>
    <row r="189" spans="4:6">
      <c r="D189" s="14"/>
      <c r="E189" s="14"/>
      <c r="F189" s="14"/>
    </row>
    <row r="190" spans="4:6">
      <c r="D190" s="14"/>
      <c r="E190" s="14"/>
      <c r="F190" s="14"/>
    </row>
    <row r="191" spans="4:6">
      <c r="D191" s="14"/>
      <c r="E191" s="14"/>
      <c r="F191" s="14"/>
    </row>
    <row r="192" spans="4:6">
      <c r="D192" s="14"/>
      <c r="E192" s="14"/>
      <c r="F192" s="14"/>
    </row>
    <row r="193" spans="4:6">
      <c r="D193" s="14"/>
      <c r="E193" s="14"/>
      <c r="F193" s="14"/>
    </row>
    <row r="194" spans="4:6">
      <c r="D194" s="14"/>
      <c r="E194" s="14"/>
      <c r="F194" s="14"/>
    </row>
    <row r="195" spans="4:6">
      <c r="D195" s="14"/>
      <c r="E195" s="14"/>
      <c r="F195" s="14"/>
    </row>
    <row r="196" spans="4:6">
      <c r="D196" s="14"/>
      <c r="E196" s="14"/>
      <c r="F196" s="14"/>
    </row>
    <row r="197" spans="4:6">
      <c r="D197" s="14"/>
      <c r="E197" s="14"/>
      <c r="F197" s="14"/>
    </row>
    <row r="198" spans="4:6">
      <c r="D198" s="14"/>
      <c r="E198" s="14"/>
      <c r="F198" s="14"/>
    </row>
    <row r="199" spans="4:6">
      <c r="D199" s="14"/>
      <c r="E199" s="14"/>
      <c r="F199" s="14"/>
    </row>
    <row r="200" spans="4:6">
      <c r="D200" s="14"/>
      <c r="E200" s="14"/>
      <c r="F200" s="14"/>
    </row>
    <row r="201" spans="4:6">
      <c r="D201" s="14"/>
      <c r="E201" s="14"/>
      <c r="F201" s="14"/>
    </row>
    <row r="202" spans="4:6">
      <c r="D202" s="14"/>
      <c r="E202" s="14"/>
      <c r="F202" s="14"/>
    </row>
    <row r="203" spans="4:6">
      <c r="D203" s="14"/>
      <c r="E203" s="14"/>
      <c r="F203" s="14"/>
    </row>
    <row r="204" spans="4:6">
      <c r="D204" s="14"/>
      <c r="E204" s="14"/>
      <c r="F204" s="14"/>
    </row>
    <row r="205" spans="4:6">
      <c r="D205" s="14"/>
      <c r="E205" s="14"/>
      <c r="F205" s="14"/>
    </row>
    <row r="206" spans="4:6">
      <c r="D206" s="14"/>
      <c r="E206" s="14"/>
      <c r="F206" s="14"/>
    </row>
    <row r="207" spans="4:6">
      <c r="D207" s="14"/>
      <c r="E207" s="14"/>
      <c r="F207" s="14"/>
    </row>
    <row r="208" spans="4:6">
      <c r="D208" s="14"/>
      <c r="E208" s="14"/>
      <c r="F208" s="14"/>
    </row>
    <row r="209" spans="4:6">
      <c r="D209" s="14"/>
      <c r="E209" s="14"/>
      <c r="F209" s="14"/>
    </row>
    <row r="210" spans="4:6">
      <c r="D210" s="14"/>
      <c r="E210" s="14"/>
      <c r="F210" s="14"/>
    </row>
    <row r="211" spans="4:6">
      <c r="D211" s="14"/>
      <c r="E211" s="14"/>
      <c r="F211" s="14"/>
    </row>
    <row r="212" spans="4:6">
      <c r="D212" s="14"/>
      <c r="E212" s="14"/>
      <c r="F212" s="14"/>
    </row>
    <row r="213" spans="4:6">
      <c r="D213" s="14"/>
      <c r="E213" s="14"/>
      <c r="F213" s="14"/>
    </row>
    <row r="214" spans="4:6">
      <c r="D214" s="14"/>
      <c r="E214" s="14"/>
      <c r="F214" s="14"/>
    </row>
    <row r="215" spans="4:6">
      <c r="D215" s="14"/>
      <c r="E215" s="14"/>
      <c r="F215" s="14"/>
    </row>
    <row r="216" spans="4:6">
      <c r="D216" s="14"/>
      <c r="E216" s="14"/>
      <c r="F216" s="14"/>
    </row>
    <row r="217" spans="4:6">
      <c r="D217" s="14"/>
      <c r="E217" s="14"/>
      <c r="F217" s="14"/>
    </row>
    <row r="218" spans="4:6">
      <c r="D218" s="14"/>
      <c r="E218" s="14"/>
      <c r="F218" s="14"/>
    </row>
    <row r="219" spans="4:6">
      <c r="D219" s="14"/>
      <c r="E219" s="14"/>
      <c r="F219" s="14"/>
    </row>
    <row r="220" spans="4:6">
      <c r="D220" s="14"/>
      <c r="E220" s="14"/>
      <c r="F220" s="14"/>
    </row>
    <row r="221" spans="4:6">
      <c r="D221" s="14"/>
      <c r="E221" s="14"/>
      <c r="F221" s="14"/>
    </row>
    <row r="222" spans="4:6">
      <c r="D222" s="14"/>
      <c r="E222" s="14"/>
      <c r="F222" s="14"/>
    </row>
    <row r="223" spans="4:6">
      <c r="D223" s="14"/>
      <c r="E223" s="14"/>
      <c r="F223" s="14"/>
    </row>
    <row r="224" spans="4:6">
      <c r="D224" s="14"/>
      <c r="E224" s="14"/>
      <c r="F224" s="14"/>
    </row>
    <row r="225" spans="4:6">
      <c r="D225" s="14"/>
      <c r="E225" s="14"/>
      <c r="F225" s="14"/>
    </row>
    <row r="226" spans="4:6">
      <c r="D226" s="14"/>
      <c r="E226" s="14"/>
      <c r="F226" s="14"/>
    </row>
    <row r="227" spans="4:6">
      <c r="D227" s="14"/>
      <c r="E227" s="14"/>
      <c r="F227" s="14"/>
    </row>
    <row r="228" spans="4:6">
      <c r="D228" s="14"/>
      <c r="E228" s="14"/>
      <c r="F228" s="14"/>
    </row>
    <row r="229" spans="4:6">
      <c r="D229" s="14"/>
      <c r="E229" s="14"/>
      <c r="F229" s="14"/>
    </row>
    <row r="230" spans="4:6">
      <c r="D230" s="14"/>
      <c r="E230" s="14"/>
      <c r="F230" s="14"/>
    </row>
    <row r="231" spans="4:6">
      <c r="D231" s="14"/>
      <c r="E231" s="14"/>
      <c r="F231" s="14"/>
    </row>
    <row r="232" spans="4:6">
      <c r="D232" s="14"/>
      <c r="E232" s="14"/>
      <c r="F232" s="14"/>
    </row>
    <row r="233" spans="4:6">
      <c r="D233" s="14"/>
      <c r="E233" s="14"/>
      <c r="F233" s="14"/>
    </row>
    <row r="234" spans="4:6">
      <c r="D234" s="14"/>
      <c r="E234" s="14"/>
      <c r="F234" s="14"/>
    </row>
    <row r="235" spans="4:6">
      <c r="D235" s="14"/>
      <c r="E235" s="14"/>
      <c r="F235" s="14"/>
    </row>
    <row r="236" spans="4:6">
      <c r="D236" s="14"/>
      <c r="E236" s="14"/>
      <c r="F236" s="14"/>
    </row>
    <row r="237" spans="4:6">
      <c r="D237" s="14"/>
      <c r="E237" s="14"/>
      <c r="F237" s="14"/>
    </row>
    <row r="238" spans="4:6">
      <c r="D238" s="14"/>
      <c r="E238" s="14"/>
      <c r="F238" s="14"/>
    </row>
    <row r="239" spans="4:6">
      <c r="D239" s="14"/>
      <c r="E239" s="14"/>
      <c r="F239" s="14"/>
    </row>
    <row r="240" spans="4:6">
      <c r="D240" s="14"/>
      <c r="E240" s="14"/>
      <c r="F240" s="14"/>
    </row>
    <row r="241" spans="4:6">
      <c r="D241" s="14"/>
      <c r="E241" s="14"/>
      <c r="F241" s="14"/>
    </row>
    <row r="242" spans="4:6">
      <c r="D242" s="14"/>
      <c r="E242" s="14"/>
      <c r="F242" s="14"/>
    </row>
    <row r="243" spans="4:6">
      <c r="D243" s="14"/>
      <c r="E243" s="14"/>
      <c r="F243" s="14"/>
    </row>
    <row r="244" spans="4:6">
      <c r="D244" s="14"/>
      <c r="E244" s="14"/>
      <c r="F244" s="14"/>
    </row>
    <row r="245" spans="4:6">
      <c r="D245" s="14"/>
      <c r="E245" s="14"/>
      <c r="F245" s="14"/>
    </row>
    <row r="246" spans="4:6">
      <c r="D246" s="14"/>
      <c r="E246" s="14"/>
      <c r="F246" s="14"/>
    </row>
    <row r="247" spans="4:6">
      <c r="D247" s="14"/>
      <c r="E247" s="14"/>
      <c r="F247" s="14"/>
    </row>
    <row r="248" spans="4:6">
      <c r="D248" s="14"/>
      <c r="E248" s="14"/>
      <c r="F248" s="14"/>
    </row>
    <row r="249" spans="4:6">
      <c r="D249" s="14"/>
      <c r="E249" s="14"/>
      <c r="F249" s="14"/>
    </row>
    <row r="250" spans="4:6">
      <c r="D250" s="14"/>
      <c r="E250" s="14"/>
      <c r="F250" s="14"/>
    </row>
    <row r="251" spans="4:6">
      <c r="D251" s="14"/>
      <c r="E251" s="14"/>
      <c r="F251" s="14"/>
    </row>
    <row r="252" spans="4:6">
      <c r="D252" s="14"/>
      <c r="E252" s="14"/>
      <c r="F252" s="14"/>
    </row>
    <row r="253" spans="4:6">
      <c r="D253" s="14"/>
      <c r="E253" s="14"/>
      <c r="F253" s="14"/>
    </row>
    <row r="254" spans="4:6">
      <c r="D254" s="14"/>
      <c r="E254" s="14"/>
      <c r="F254" s="14"/>
    </row>
    <row r="255" spans="4:6">
      <c r="D255" s="14"/>
      <c r="E255" s="14"/>
      <c r="F255" s="14"/>
    </row>
    <row r="256" spans="4:6">
      <c r="D256" s="14"/>
      <c r="E256" s="14"/>
      <c r="F256" s="14"/>
    </row>
    <row r="257" spans="4:6">
      <c r="D257" s="14"/>
      <c r="E257" s="14"/>
      <c r="F257" s="14"/>
    </row>
    <row r="258" spans="4:6">
      <c r="D258" s="14"/>
      <c r="E258" s="14"/>
      <c r="F258" s="14"/>
    </row>
    <row r="259" spans="4:6">
      <c r="D259" s="14"/>
      <c r="E259" s="14"/>
      <c r="F259" s="14"/>
    </row>
    <row r="260" spans="4:6">
      <c r="D260" s="14"/>
      <c r="E260" s="14"/>
      <c r="F260" s="14"/>
    </row>
    <row r="261" spans="4:6">
      <c r="D261" s="14"/>
      <c r="E261" s="14"/>
      <c r="F261" s="14"/>
    </row>
    <row r="262" spans="4:6">
      <c r="D262" s="14"/>
      <c r="E262" s="14"/>
      <c r="F262" s="14"/>
    </row>
    <row r="263" spans="4:6">
      <c r="D263" s="14"/>
      <c r="E263" s="14"/>
      <c r="F263" s="14"/>
    </row>
    <row r="264" spans="4:6">
      <c r="D264" s="14"/>
      <c r="E264" s="14"/>
      <c r="F264" s="14"/>
    </row>
    <row r="265" spans="4:6">
      <c r="D265" s="14"/>
      <c r="E265" s="14"/>
      <c r="F265" s="14"/>
    </row>
    <row r="266" spans="4:6">
      <c r="D266" s="14"/>
      <c r="E266" s="14"/>
      <c r="F266" s="14"/>
    </row>
    <row r="267" spans="4:6">
      <c r="D267" s="14"/>
      <c r="E267" s="14"/>
      <c r="F267" s="14"/>
    </row>
    <row r="268" spans="4:6">
      <c r="D268" s="14"/>
      <c r="E268" s="14"/>
      <c r="F268" s="14"/>
    </row>
    <row r="269" spans="4:6">
      <c r="D269" s="14"/>
      <c r="E269" s="14"/>
      <c r="F269" s="14"/>
    </row>
    <row r="270" spans="4:6">
      <c r="D270" s="14"/>
      <c r="E270" s="14"/>
      <c r="F270" s="14"/>
    </row>
    <row r="271" spans="4:6">
      <c r="D271" s="14"/>
      <c r="E271" s="14"/>
      <c r="F271" s="14"/>
    </row>
    <row r="272" spans="4:6">
      <c r="D272" s="14"/>
      <c r="E272" s="14"/>
      <c r="F272" s="14"/>
    </row>
    <row r="273" spans="4:6">
      <c r="D273" s="14"/>
      <c r="E273" s="14"/>
      <c r="F273" s="14"/>
    </row>
    <row r="274" spans="4:6">
      <c r="D274" s="14"/>
      <c r="E274" s="14"/>
      <c r="F274" s="14"/>
    </row>
    <row r="275" spans="4:6">
      <c r="D275" s="14"/>
      <c r="E275" s="14"/>
      <c r="F275" s="14"/>
    </row>
    <row r="276" spans="4:6">
      <c r="D276" s="14"/>
      <c r="E276" s="14"/>
      <c r="F276" s="14"/>
    </row>
    <row r="277" spans="4:6">
      <c r="D277" s="14"/>
      <c r="E277" s="14"/>
      <c r="F277" s="14"/>
    </row>
    <row r="278" spans="4:6">
      <c r="D278" s="14"/>
      <c r="E278" s="14"/>
      <c r="F278" s="14"/>
    </row>
    <row r="279" spans="4:6">
      <c r="D279" s="14"/>
      <c r="E279" s="14"/>
      <c r="F279" s="14"/>
    </row>
    <row r="280" spans="4:6">
      <c r="D280" s="14"/>
      <c r="E280" s="14"/>
      <c r="F280" s="14"/>
    </row>
    <row r="281" spans="4:6">
      <c r="D281" s="14"/>
      <c r="E281" s="14"/>
      <c r="F281" s="14"/>
    </row>
    <row r="282" spans="4:6">
      <c r="D282" s="14"/>
      <c r="E282" s="14"/>
      <c r="F282" s="14"/>
    </row>
    <row r="283" spans="4:6">
      <c r="D283" s="14"/>
      <c r="E283" s="14"/>
      <c r="F283" s="14"/>
    </row>
    <row r="284" spans="4:6">
      <c r="D284" s="14"/>
      <c r="E284" s="14"/>
      <c r="F284" s="14"/>
    </row>
    <row r="285" spans="4:6">
      <c r="D285" s="14"/>
      <c r="E285" s="14"/>
      <c r="F285" s="14"/>
    </row>
    <row r="286" spans="4:6">
      <c r="D286" s="14"/>
      <c r="E286" s="14"/>
      <c r="F286" s="14"/>
    </row>
    <row r="287" spans="4:6">
      <c r="D287" s="14"/>
      <c r="E287" s="14"/>
      <c r="F287" s="14"/>
    </row>
    <row r="288" spans="4:6">
      <c r="D288" s="14"/>
      <c r="E288" s="14"/>
      <c r="F288" s="14"/>
    </row>
    <row r="289" spans="4:6">
      <c r="D289" s="14"/>
      <c r="E289" s="14"/>
      <c r="F289" s="14"/>
    </row>
    <row r="290" spans="4:6">
      <c r="D290" s="14"/>
      <c r="E290" s="14"/>
      <c r="F290" s="14"/>
    </row>
    <row r="291" spans="4:6">
      <c r="D291" s="14"/>
      <c r="E291" s="14"/>
      <c r="F291" s="14"/>
    </row>
    <row r="292" spans="4:6">
      <c r="D292" s="14"/>
      <c r="E292" s="14"/>
      <c r="F292" s="14"/>
    </row>
    <row r="293" spans="4:6">
      <c r="D293" s="14"/>
      <c r="E293" s="14"/>
      <c r="F293" s="14"/>
    </row>
    <row r="294" spans="4:6">
      <c r="D294" s="14"/>
      <c r="E294" s="14"/>
      <c r="F294" s="14"/>
    </row>
    <row r="295" spans="4:6">
      <c r="D295" s="14"/>
      <c r="E295" s="14"/>
      <c r="F295" s="14"/>
    </row>
    <row r="296" spans="4:6">
      <c r="D296" s="14"/>
      <c r="E296" s="14"/>
      <c r="F296" s="14"/>
    </row>
    <row r="297" spans="4:6">
      <c r="D297" s="14"/>
      <c r="E297" s="14"/>
      <c r="F297" s="14"/>
    </row>
    <row r="298" spans="4:6">
      <c r="D298" s="14"/>
      <c r="E298" s="14"/>
      <c r="F298" s="14"/>
    </row>
    <row r="299" spans="4:6">
      <c r="D299" s="14"/>
      <c r="E299" s="14"/>
      <c r="F299" s="14"/>
    </row>
    <row r="300" spans="4:6">
      <c r="D300" s="14"/>
      <c r="E300" s="14"/>
      <c r="F300" s="14"/>
    </row>
    <row r="301" spans="4:6">
      <c r="D301" s="14"/>
      <c r="E301" s="14"/>
      <c r="F301" s="14"/>
    </row>
    <row r="302" spans="4:6">
      <c r="D302" s="14"/>
      <c r="E302" s="14"/>
      <c r="F302" s="14"/>
    </row>
    <row r="303" spans="4:6">
      <c r="D303" s="14"/>
      <c r="E303" s="14"/>
      <c r="F303" s="14"/>
    </row>
    <row r="304" spans="4:6">
      <c r="D304" s="14"/>
      <c r="E304" s="14"/>
      <c r="F304" s="14"/>
    </row>
    <row r="305" spans="4:6">
      <c r="D305" s="14"/>
      <c r="E305" s="14"/>
      <c r="F305" s="14"/>
    </row>
    <row r="306" spans="4:6">
      <c r="D306" s="14"/>
      <c r="E306" s="14"/>
      <c r="F306" s="14"/>
    </row>
    <row r="307" spans="4:6">
      <c r="D307" s="14"/>
      <c r="E307" s="14"/>
      <c r="F307" s="14"/>
    </row>
    <row r="308" spans="4:6">
      <c r="D308" s="14"/>
      <c r="E308" s="14"/>
      <c r="F308" s="14"/>
    </row>
    <row r="309" spans="4:6">
      <c r="D309" s="14"/>
      <c r="E309" s="14"/>
      <c r="F309" s="14"/>
    </row>
    <row r="310" spans="4:6">
      <c r="D310" s="14"/>
      <c r="E310" s="14"/>
      <c r="F310" s="14"/>
    </row>
    <row r="311" spans="4:6">
      <c r="D311" s="14"/>
      <c r="E311" s="14"/>
      <c r="F311" s="14"/>
    </row>
    <row r="312" spans="4:6">
      <c r="D312" s="14"/>
      <c r="E312" s="14"/>
      <c r="F312" s="14"/>
    </row>
    <row r="313" spans="4:6">
      <c r="D313" s="14"/>
      <c r="E313" s="14"/>
      <c r="F313" s="14"/>
    </row>
    <row r="314" spans="4:6">
      <c r="D314" s="14"/>
      <c r="E314" s="14"/>
      <c r="F314" s="14"/>
    </row>
    <row r="315" spans="4:6">
      <c r="D315" s="14"/>
      <c r="E315" s="14"/>
      <c r="F315" s="14"/>
    </row>
    <row r="316" spans="4:6">
      <c r="D316" s="14"/>
      <c r="E316" s="14"/>
      <c r="F316" s="14"/>
    </row>
    <row r="317" spans="4:6">
      <c r="D317" s="14"/>
      <c r="E317" s="14"/>
      <c r="F317" s="14"/>
    </row>
    <row r="318" spans="4:6">
      <c r="D318" s="14"/>
      <c r="E318" s="14"/>
      <c r="F318" s="14"/>
    </row>
    <row r="319" spans="4:6">
      <c r="D319" s="14"/>
      <c r="E319" s="14"/>
      <c r="F319" s="14"/>
    </row>
    <row r="320" spans="4:6">
      <c r="D320" s="14"/>
      <c r="E320" s="14"/>
      <c r="F320" s="14"/>
    </row>
    <row r="321" spans="4:6">
      <c r="D321" s="14"/>
      <c r="E321" s="14"/>
      <c r="F321" s="14"/>
    </row>
    <row r="322" spans="4:6">
      <c r="D322" s="14"/>
      <c r="E322" s="14"/>
      <c r="F322" s="14"/>
    </row>
    <row r="323" spans="4:6">
      <c r="D323" s="14"/>
      <c r="E323" s="14"/>
      <c r="F323" s="14"/>
    </row>
    <row r="324" spans="4:6">
      <c r="D324" s="14"/>
      <c r="E324" s="14"/>
      <c r="F324" s="14"/>
    </row>
    <row r="325" spans="4:6">
      <c r="D325" s="14"/>
      <c r="E325" s="14"/>
      <c r="F325" s="14"/>
    </row>
    <row r="326" spans="4:6">
      <c r="D326" s="14"/>
      <c r="E326" s="14"/>
      <c r="F326" s="14"/>
    </row>
    <row r="327" spans="4:6">
      <c r="D327" s="14"/>
      <c r="E327" s="14"/>
      <c r="F327" s="14"/>
    </row>
    <row r="328" spans="4:6">
      <c r="D328" s="14"/>
      <c r="E328" s="14"/>
      <c r="F328" s="14"/>
    </row>
    <row r="329" spans="4:6">
      <c r="D329" s="14"/>
      <c r="E329" s="14"/>
      <c r="F329" s="14"/>
    </row>
    <row r="330" spans="4:6">
      <c r="D330" s="14"/>
      <c r="E330" s="14"/>
      <c r="F330" s="14"/>
    </row>
    <row r="331" spans="4:6">
      <c r="D331" s="14"/>
      <c r="E331" s="14"/>
      <c r="F331" s="14"/>
    </row>
    <row r="332" spans="4:6">
      <c r="D332" s="14"/>
      <c r="E332" s="14"/>
      <c r="F332" s="14"/>
    </row>
    <row r="333" spans="4:6">
      <c r="D333" s="14"/>
      <c r="E333" s="14"/>
      <c r="F333" s="14"/>
    </row>
    <row r="334" spans="4:6">
      <c r="D334" s="14"/>
      <c r="E334" s="14"/>
      <c r="F334" s="14"/>
    </row>
    <row r="335" spans="4:6">
      <c r="D335" s="14"/>
      <c r="E335" s="14"/>
      <c r="F335" s="14"/>
    </row>
    <row r="336" spans="4:6">
      <c r="D336" s="14"/>
      <c r="E336" s="14"/>
      <c r="F336" s="14"/>
    </row>
    <row r="337" spans="4:6">
      <c r="D337" s="14"/>
      <c r="E337" s="14"/>
      <c r="F337" s="14"/>
    </row>
    <row r="338" spans="4:6">
      <c r="D338" s="14"/>
      <c r="E338" s="14"/>
      <c r="F338" s="14"/>
    </row>
    <row r="339" spans="4:6">
      <c r="D339" s="14"/>
      <c r="E339" s="14"/>
      <c r="F339" s="14"/>
    </row>
    <row r="340" spans="4:6">
      <c r="D340" s="14"/>
      <c r="E340" s="14"/>
      <c r="F340" s="14"/>
    </row>
    <row r="341" spans="4:6">
      <c r="D341" s="14"/>
      <c r="E341" s="14"/>
      <c r="F341" s="14"/>
    </row>
    <row r="342" spans="4:6">
      <c r="D342" s="14"/>
      <c r="E342" s="14"/>
      <c r="F342" s="14"/>
    </row>
    <row r="343" spans="4:6">
      <c r="D343" s="14"/>
      <c r="E343" s="14"/>
      <c r="F343" s="14"/>
    </row>
    <row r="344" spans="4:6">
      <c r="D344" s="14"/>
      <c r="E344" s="14"/>
      <c r="F344" s="14"/>
    </row>
    <row r="345" spans="4:6">
      <c r="D345" s="14"/>
      <c r="E345" s="14"/>
      <c r="F345" s="14"/>
    </row>
    <row r="346" spans="4:6">
      <c r="D346" s="14"/>
      <c r="E346" s="14"/>
      <c r="F346" s="14"/>
    </row>
    <row r="347" spans="4:6">
      <c r="D347" s="14"/>
      <c r="E347" s="14"/>
      <c r="F347" s="14"/>
    </row>
    <row r="348" spans="4:6">
      <c r="D348" s="14"/>
      <c r="E348" s="14"/>
      <c r="F348" s="14"/>
    </row>
    <row r="349" spans="4:6">
      <c r="D349" s="14"/>
      <c r="E349" s="14"/>
      <c r="F349" s="14"/>
    </row>
    <row r="350" spans="4:6">
      <c r="D350" s="14"/>
      <c r="E350" s="14"/>
      <c r="F350" s="14"/>
    </row>
    <row r="351" spans="4:6">
      <c r="D351" s="14"/>
      <c r="E351" s="14"/>
      <c r="F351" s="14"/>
    </row>
    <row r="352" spans="4:6">
      <c r="D352" s="14"/>
      <c r="E352" s="14"/>
      <c r="F352" s="14"/>
    </row>
    <row r="353" spans="2:6">
      <c r="D353" s="14"/>
      <c r="E353" s="14"/>
      <c r="F353" s="14"/>
    </row>
    <row r="354" spans="2:6">
      <c r="D354" s="14"/>
      <c r="E354" s="14"/>
      <c r="F354" s="14"/>
    </row>
    <row r="355" spans="2:6">
      <c r="D355" s="14"/>
      <c r="E355" s="14"/>
      <c r="F355" s="14"/>
    </row>
    <row r="356" spans="2:6">
      <c r="D356" s="14"/>
      <c r="E356" s="14"/>
      <c r="F356" s="14"/>
    </row>
    <row r="357" spans="2:6">
      <c r="D357" s="14"/>
      <c r="E357" s="14"/>
      <c r="F357" s="14"/>
    </row>
    <row r="358" spans="2:6">
      <c r="D358" s="14"/>
      <c r="E358" s="14"/>
      <c r="F358" s="14"/>
    </row>
    <row r="359" spans="2:6">
      <c r="D359" s="14"/>
      <c r="E359" s="14"/>
      <c r="F359" s="14"/>
    </row>
    <row r="360" spans="2:6">
      <c r="D360" s="14"/>
      <c r="E360" s="14"/>
      <c r="F360" s="14"/>
    </row>
    <row r="361" spans="2:6">
      <c r="D361" s="14"/>
      <c r="E361" s="14"/>
      <c r="F361" s="14"/>
    </row>
    <row r="362" spans="2:6">
      <c r="D362" s="14"/>
      <c r="E362" s="14"/>
      <c r="F362" s="14"/>
    </row>
    <row r="363" spans="2:6">
      <c r="D363" s="14"/>
      <c r="E363" s="14"/>
      <c r="F363" s="14"/>
    </row>
    <row r="364" spans="2:6">
      <c r="D364" s="14"/>
      <c r="E364" s="14"/>
      <c r="F364" s="14"/>
    </row>
    <row r="365" spans="2:6">
      <c r="D365" s="14"/>
      <c r="E365" s="14"/>
      <c r="F365" s="14"/>
    </row>
    <row r="366" spans="2:6">
      <c r="D366" s="14"/>
      <c r="E366" s="14"/>
      <c r="F366" s="14"/>
    </row>
    <row r="367" spans="2:6">
      <c r="B367" s="14"/>
      <c r="D367" s="14"/>
      <c r="E367" s="14"/>
      <c r="F367" s="14"/>
    </row>
    <row r="368" spans="2:6">
      <c r="B368" s="14"/>
      <c r="D368" s="14"/>
      <c r="E368" s="14"/>
      <c r="F368" s="14"/>
    </row>
    <row r="369" spans="2:6">
      <c r="B369" s="17"/>
      <c r="D369" s="14"/>
      <c r="E369" s="14"/>
      <c r="F369" s="14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5" width="10.7109375" style="13" customWidth="1"/>
    <col min="6" max="13" width="10.7109375" style="14" customWidth="1"/>
    <col min="14" max="14" width="14.7109375" style="14" customWidth="1"/>
    <col min="15" max="15" width="11.7109375" style="14" customWidth="1"/>
    <col min="16" max="16" width="14.7109375" style="14" customWidth="1"/>
    <col min="17" max="19" width="10.7109375" style="14" customWidth="1"/>
    <col min="20" max="20" width="7.5703125" style="14" customWidth="1"/>
    <col min="21" max="21" width="6.7109375" style="14" customWidth="1"/>
    <col min="22" max="22" width="7.7109375" style="14" customWidth="1"/>
    <col min="23" max="23" width="7.140625" style="14" customWidth="1"/>
    <col min="24" max="24" width="6" style="14" customWidth="1"/>
    <col min="25" max="25" width="7.85546875" style="14" customWidth="1"/>
    <col min="26" max="26" width="8.140625" style="14" customWidth="1"/>
    <col min="27" max="27" width="6.28515625" style="14" customWidth="1"/>
    <col min="28" max="28" width="8" style="14" customWidth="1"/>
    <col min="29" max="29" width="8.7109375" style="14" customWidth="1"/>
    <col min="30" max="30" width="10" style="14" customWidth="1"/>
    <col min="31" max="31" width="9.5703125" style="14" customWidth="1"/>
    <col min="32" max="32" width="6.140625" style="14" customWidth="1"/>
    <col min="33" max="34" width="5.7109375" style="14" customWidth="1"/>
    <col min="35" max="35" width="6.85546875" style="14" customWidth="1"/>
    <col min="36" max="36" width="6.42578125" style="14" customWidth="1"/>
    <col min="37" max="37" width="6.7109375" style="14" customWidth="1"/>
    <col min="38" max="38" width="7.28515625" style="14" customWidth="1"/>
    <col min="39" max="50" width="5.7109375" style="14" customWidth="1"/>
    <col min="51" max="16384" width="9.140625" style="14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</row>
    <row r="4" spans="2:81">
      <c r="B4" s="2" t="s">
        <v>3</v>
      </c>
    </row>
    <row r="6" spans="2:81" ht="26.25" customHeight="1">
      <c r="B6" s="108" t="s">
        <v>134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81" ht="26.25" customHeight="1">
      <c r="B7" s="108" t="s">
        <v>87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81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69</v>
      </c>
      <c r="J8" s="26" t="s">
        <v>70</v>
      </c>
      <c r="K8" s="26" t="s">
        <v>51</v>
      </c>
      <c r="L8" s="26" t="s">
        <v>52</v>
      </c>
      <c r="M8" s="27" t="s">
        <v>53</v>
      </c>
      <c r="N8" s="27" t="s">
        <v>185</v>
      </c>
      <c r="O8" s="26" t="s">
        <v>186</v>
      </c>
      <c r="P8" s="26" t="s">
        <v>5</v>
      </c>
      <c r="Q8" s="26" t="s">
        <v>71</v>
      </c>
      <c r="R8" s="26" t="s">
        <v>55</v>
      </c>
      <c r="S8" s="34" t="s">
        <v>181</v>
      </c>
      <c r="U8" s="14"/>
      <c r="BZ8" s="14"/>
    </row>
    <row r="9" spans="2:81" s="17" customFormat="1" ht="19.5" customHeight="1">
      <c r="B9" s="18"/>
      <c r="C9" s="29"/>
      <c r="D9" s="19"/>
      <c r="E9" s="19"/>
      <c r="F9" s="29"/>
      <c r="G9" s="29"/>
      <c r="H9" s="29"/>
      <c r="I9" s="29" t="s">
        <v>72</v>
      </c>
      <c r="J9" s="29" t="s">
        <v>73</v>
      </c>
      <c r="K9" s="29"/>
      <c r="L9" s="29" t="s">
        <v>7</v>
      </c>
      <c r="M9" s="29" t="s">
        <v>7</v>
      </c>
      <c r="N9" s="29" t="s">
        <v>182</v>
      </c>
      <c r="O9" s="29"/>
      <c r="P9" s="29" t="s">
        <v>6</v>
      </c>
      <c r="Q9" s="29" t="s">
        <v>7</v>
      </c>
      <c r="R9" s="29" t="s">
        <v>7</v>
      </c>
      <c r="S9" s="30" t="s">
        <v>7</v>
      </c>
      <c r="BZ9" s="14"/>
    </row>
    <row r="10" spans="2:8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2" t="s">
        <v>84</v>
      </c>
      <c r="T10" s="33"/>
      <c r="BZ10" s="14"/>
    </row>
    <row r="11" spans="2:81" s="21" customFormat="1" ht="18" customHeight="1">
      <c r="B11" s="22" t="s">
        <v>136</v>
      </c>
      <c r="C11" s="6"/>
      <c r="D11" s="6"/>
      <c r="E11" s="6"/>
      <c r="F11" s="6"/>
      <c r="G11" s="6"/>
      <c r="H11" s="6"/>
      <c r="I11" s="6"/>
      <c r="J11" s="73">
        <v>4.22</v>
      </c>
      <c r="K11" s="6"/>
      <c r="L11" s="6"/>
      <c r="M11" s="74">
        <v>4.6699999999999998E-2</v>
      </c>
      <c r="N11" s="73">
        <v>164504236.19999999</v>
      </c>
      <c r="O11" s="6"/>
      <c r="P11" s="73">
        <v>162394.61273210269</v>
      </c>
      <c r="Q11" s="6"/>
      <c r="R11" s="74">
        <v>1</v>
      </c>
      <c r="S11" s="74">
        <v>7.7999999999999996E-3</v>
      </c>
      <c r="T11" s="33"/>
      <c r="BZ11" s="14"/>
      <c r="CC11" s="14"/>
    </row>
    <row r="12" spans="2:81">
      <c r="B12" s="77" t="s">
        <v>203</v>
      </c>
      <c r="C12" s="14"/>
      <c r="D12" s="14"/>
      <c r="E12" s="14"/>
      <c r="J12" s="79">
        <v>4.22</v>
      </c>
      <c r="M12" s="78">
        <v>4.6699999999999998E-2</v>
      </c>
      <c r="N12" s="79">
        <v>164504236.19999999</v>
      </c>
      <c r="P12" s="79">
        <v>162394.61273210269</v>
      </c>
      <c r="R12" s="78">
        <v>1</v>
      </c>
      <c r="S12" s="78">
        <v>7.7999999999999996E-3</v>
      </c>
    </row>
    <row r="13" spans="2:81">
      <c r="B13" s="77" t="s">
        <v>3227</v>
      </c>
      <c r="C13" s="14"/>
      <c r="D13" s="14"/>
      <c r="E13" s="14"/>
      <c r="J13" s="79">
        <v>6.58</v>
      </c>
      <c r="M13" s="78">
        <v>2.8799999999999999E-2</v>
      </c>
      <c r="N13" s="79">
        <v>65722350.859999999</v>
      </c>
      <c r="P13" s="79">
        <v>68498.764619328678</v>
      </c>
      <c r="R13" s="78">
        <v>0.42180000000000001</v>
      </c>
      <c r="S13" s="78">
        <v>3.3E-3</v>
      </c>
    </row>
    <row r="14" spans="2:81">
      <c r="B14" t="s">
        <v>3238</v>
      </c>
      <c r="C14" t="s">
        <v>3239</v>
      </c>
      <c r="D14" t="s">
        <v>121</v>
      </c>
      <c r="E14" t="s">
        <v>565</v>
      </c>
      <c r="F14" t="s">
        <v>566</v>
      </c>
      <c r="G14" t="s">
        <v>208</v>
      </c>
      <c r="H14" t="s">
        <v>209</v>
      </c>
      <c r="I14" t="s">
        <v>3240</v>
      </c>
      <c r="J14" s="75">
        <v>9.7899999999999991</v>
      </c>
      <c r="K14" t="s">
        <v>100</v>
      </c>
      <c r="L14" s="76">
        <v>4.1000000000000002E-2</v>
      </c>
      <c r="M14" s="76">
        <v>2.8299999999999999E-2</v>
      </c>
      <c r="N14" s="75">
        <v>20384617.879999999</v>
      </c>
      <c r="O14" s="75">
        <v>132.19</v>
      </c>
      <c r="P14" s="75">
        <v>26946.426375571999</v>
      </c>
      <c r="Q14" s="76">
        <v>5.5999999999999999E-3</v>
      </c>
      <c r="R14" s="76">
        <v>0.16589999999999999</v>
      </c>
      <c r="S14" s="76">
        <v>1.2999999999999999E-3</v>
      </c>
    </row>
    <row r="15" spans="2:81">
      <c r="B15" t="s">
        <v>3241</v>
      </c>
      <c r="C15" t="s">
        <v>3242</v>
      </c>
      <c r="D15" t="s">
        <v>121</v>
      </c>
      <c r="E15" t="s">
        <v>3243</v>
      </c>
      <c r="F15" t="s">
        <v>1141</v>
      </c>
      <c r="G15" t="s">
        <v>548</v>
      </c>
      <c r="H15" t="s">
        <v>148</v>
      </c>
      <c r="I15" t="s">
        <v>3244</v>
      </c>
      <c r="J15" s="75">
        <v>5.29</v>
      </c>
      <c r="K15" t="s">
        <v>100</v>
      </c>
      <c r="L15" s="76">
        <v>2.1399999999999999E-2</v>
      </c>
      <c r="M15" s="76">
        <v>2.1499999999999998E-2</v>
      </c>
      <c r="N15" s="75">
        <v>3492734.53</v>
      </c>
      <c r="O15" s="75">
        <v>113.7</v>
      </c>
      <c r="P15" s="75">
        <v>3971.23916061</v>
      </c>
      <c r="Q15" s="76">
        <v>8.9999999999999993E-3</v>
      </c>
      <c r="R15" s="76">
        <v>2.4500000000000001E-2</v>
      </c>
      <c r="S15" s="76">
        <v>2.0000000000000001E-4</v>
      </c>
    </row>
    <row r="16" spans="2:81">
      <c r="B16" t="s">
        <v>3245</v>
      </c>
      <c r="C16" t="s">
        <v>3246</v>
      </c>
      <c r="D16" t="s">
        <v>121</v>
      </c>
      <c r="E16" t="s">
        <v>3247</v>
      </c>
      <c r="F16" t="s">
        <v>566</v>
      </c>
      <c r="G16" t="s">
        <v>548</v>
      </c>
      <c r="H16" t="s">
        <v>148</v>
      </c>
      <c r="I16" t="s">
        <v>1668</v>
      </c>
      <c r="J16" s="75">
        <v>4.5999999999999996</v>
      </c>
      <c r="K16" t="s">
        <v>100</v>
      </c>
      <c r="L16" s="76">
        <v>1.55E-2</v>
      </c>
      <c r="M16" s="76">
        <v>2.7099999999999999E-2</v>
      </c>
      <c r="N16" s="75">
        <v>7721496.4500000002</v>
      </c>
      <c r="O16" s="75">
        <v>100.13</v>
      </c>
      <c r="P16" s="75">
        <v>7731.5343953849997</v>
      </c>
      <c r="Q16" s="76">
        <v>1.35E-2</v>
      </c>
      <c r="R16" s="76">
        <v>4.7600000000000003E-2</v>
      </c>
      <c r="S16" s="76">
        <v>4.0000000000000002E-4</v>
      </c>
    </row>
    <row r="17" spans="2:19">
      <c r="B17" t="s">
        <v>3248</v>
      </c>
      <c r="C17" t="s">
        <v>3249</v>
      </c>
      <c r="D17" t="s">
        <v>121</v>
      </c>
      <c r="E17" t="s">
        <v>3247</v>
      </c>
      <c r="F17" t="s">
        <v>566</v>
      </c>
      <c r="G17" t="s">
        <v>548</v>
      </c>
      <c r="H17" t="s">
        <v>148</v>
      </c>
      <c r="I17" t="s">
        <v>3250</v>
      </c>
      <c r="J17" s="75">
        <v>7.34</v>
      </c>
      <c r="K17" t="s">
        <v>100</v>
      </c>
      <c r="L17" s="76">
        <v>1.7500000000000002E-2</v>
      </c>
      <c r="M17" s="76">
        <v>2.9000000000000001E-2</v>
      </c>
      <c r="N17" s="75">
        <v>2850000</v>
      </c>
      <c r="O17" s="75">
        <v>97.13</v>
      </c>
      <c r="P17" s="75">
        <v>2768.2049999999999</v>
      </c>
      <c r="Q17" s="76">
        <v>7.4999999999999997E-3</v>
      </c>
      <c r="R17" s="76">
        <v>1.7000000000000001E-2</v>
      </c>
      <c r="S17" s="76">
        <v>1E-4</v>
      </c>
    </row>
    <row r="18" spans="2:19">
      <c r="B18" t="s">
        <v>3251</v>
      </c>
      <c r="C18" t="s">
        <v>3252</v>
      </c>
      <c r="D18" t="s">
        <v>121</v>
      </c>
      <c r="E18" t="s">
        <v>3253</v>
      </c>
      <c r="F18" t="s">
        <v>595</v>
      </c>
      <c r="G18" t="s">
        <v>548</v>
      </c>
      <c r="H18" t="s">
        <v>148</v>
      </c>
      <c r="I18" t="s">
        <v>3254</v>
      </c>
      <c r="J18" s="75">
        <v>7.94</v>
      </c>
      <c r="K18" t="s">
        <v>100</v>
      </c>
      <c r="L18" s="76">
        <v>8.3000000000000001E-3</v>
      </c>
      <c r="M18" s="76">
        <v>2.6499999999999999E-2</v>
      </c>
      <c r="N18" s="75">
        <v>4268534.04</v>
      </c>
      <c r="O18" s="75">
        <v>96.33</v>
      </c>
      <c r="P18" s="75">
        <v>4111.8788407319998</v>
      </c>
      <c r="Q18" s="76">
        <v>1.29E-2</v>
      </c>
      <c r="R18" s="76">
        <v>2.53E-2</v>
      </c>
      <c r="S18" s="76">
        <v>2.0000000000000001E-4</v>
      </c>
    </row>
    <row r="19" spans="2:19">
      <c r="B19" t="s">
        <v>3255</v>
      </c>
      <c r="C19" t="s">
        <v>3256</v>
      </c>
      <c r="D19" t="s">
        <v>121</v>
      </c>
      <c r="E19" t="s">
        <v>520</v>
      </c>
      <c r="F19" t="s">
        <v>509</v>
      </c>
      <c r="G19" t="s">
        <v>619</v>
      </c>
      <c r="H19" t="s">
        <v>209</v>
      </c>
      <c r="I19" t="s">
        <v>3257</v>
      </c>
      <c r="J19" s="75">
        <v>0</v>
      </c>
      <c r="K19" t="s">
        <v>100</v>
      </c>
      <c r="L19" s="76">
        <v>6.6000000000000003E-2</v>
      </c>
      <c r="M19" s="76">
        <v>0</v>
      </c>
      <c r="N19" s="75">
        <v>400000</v>
      </c>
      <c r="O19" s="75">
        <v>155.16999999999999</v>
      </c>
      <c r="P19" s="75">
        <v>620.67999999999995</v>
      </c>
      <c r="Q19" s="76">
        <v>0</v>
      </c>
      <c r="R19" s="76">
        <v>3.8E-3</v>
      </c>
      <c r="S19" s="76">
        <v>0</v>
      </c>
    </row>
    <row r="20" spans="2:19">
      <c r="B20" t="s">
        <v>3258</v>
      </c>
      <c r="C20" t="s">
        <v>3259</v>
      </c>
      <c r="D20" t="s">
        <v>121</v>
      </c>
      <c r="E20" t="s">
        <v>3260</v>
      </c>
      <c r="F20" t="s">
        <v>566</v>
      </c>
      <c r="G20" t="s">
        <v>762</v>
      </c>
      <c r="H20" t="s">
        <v>209</v>
      </c>
      <c r="I20" t="s">
        <v>279</v>
      </c>
      <c r="J20" s="75">
        <v>3.46</v>
      </c>
      <c r="K20" t="s">
        <v>100</v>
      </c>
      <c r="L20" s="76">
        <v>3.6400000000000002E-2</v>
      </c>
      <c r="M20" s="76">
        <v>3.2399999999999998E-2</v>
      </c>
      <c r="N20" s="75">
        <v>21902000</v>
      </c>
      <c r="O20" s="75">
        <v>102.04</v>
      </c>
      <c r="P20" s="75">
        <v>22348.800800000001</v>
      </c>
      <c r="Q20" s="76">
        <v>4.4299999999999999E-2</v>
      </c>
      <c r="R20" s="76">
        <v>0.1376</v>
      </c>
      <c r="S20" s="76">
        <v>1.1000000000000001E-3</v>
      </c>
    </row>
    <row r="21" spans="2:19">
      <c r="B21" t="s">
        <v>3261</v>
      </c>
      <c r="C21" t="s">
        <v>3262</v>
      </c>
      <c r="D21" t="s">
        <v>121</v>
      </c>
      <c r="E21" t="s">
        <v>3263</v>
      </c>
      <c r="F21" t="s">
        <v>496</v>
      </c>
      <c r="G21" t="s">
        <v>266</v>
      </c>
      <c r="H21" t="s">
        <v>1036</v>
      </c>
      <c r="I21" t="s">
        <v>3264</v>
      </c>
      <c r="J21" s="75">
        <v>0</v>
      </c>
      <c r="K21" t="s">
        <v>100</v>
      </c>
      <c r="L21" s="76">
        <v>0.08</v>
      </c>
      <c r="M21" s="76">
        <v>0</v>
      </c>
      <c r="N21" s="75">
        <v>2815079.1</v>
      </c>
      <c r="O21" s="75">
        <v>9.9999999999999995E-7</v>
      </c>
      <c r="P21" s="75">
        <v>2.8150791E-5</v>
      </c>
      <c r="Q21" s="76">
        <v>2.5000000000000001E-2</v>
      </c>
      <c r="R21" s="76">
        <v>0</v>
      </c>
      <c r="S21" s="76">
        <v>0</v>
      </c>
    </row>
    <row r="22" spans="2:19">
      <c r="B22" t="s">
        <v>3265</v>
      </c>
      <c r="C22" t="s">
        <v>3266</v>
      </c>
      <c r="D22" t="s">
        <v>121</v>
      </c>
      <c r="E22" t="s">
        <v>3267</v>
      </c>
      <c r="F22" t="s">
        <v>857</v>
      </c>
      <c r="G22" t="s">
        <v>266</v>
      </c>
      <c r="H22" t="s">
        <v>1036</v>
      </c>
      <c r="I22" t="s">
        <v>3268</v>
      </c>
      <c r="J22" s="75">
        <v>0</v>
      </c>
      <c r="K22" t="s">
        <v>100</v>
      </c>
      <c r="L22" s="76">
        <v>7.4499999999999997E-2</v>
      </c>
      <c r="M22" s="76">
        <v>0</v>
      </c>
      <c r="N22" s="75">
        <v>608840</v>
      </c>
      <c r="O22" s="75">
        <v>9.9999999999999995E-7</v>
      </c>
      <c r="P22" s="75">
        <v>6.0884E-6</v>
      </c>
      <c r="Q22" s="76">
        <v>1.2500000000000001E-2</v>
      </c>
      <c r="R22" s="76">
        <v>0</v>
      </c>
      <c r="S22" s="76">
        <v>0</v>
      </c>
    </row>
    <row r="23" spans="2:19">
      <c r="B23" t="s">
        <v>3269</v>
      </c>
      <c r="C23" t="s">
        <v>3270</v>
      </c>
      <c r="D23" t="s">
        <v>121</v>
      </c>
      <c r="E23" t="s">
        <v>3267</v>
      </c>
      <c r="F23" t="s">
        <v>857</v>
      </c>
      <c r="G23" t="s">
        <v>266</v>
      </c>
      <c r="H23" t="s">
        <v>1036</v>
      </c>
      <c r="I23" t="s">
        <v>3271</v>
      </c>
      <c r="J23" s="75">
        <v>0</v>
      </c>
      <c r="K23" t="s">
        <v>100</v>
      </c>
      <c r="L23" s="76">
        <v>7.4999999999999997E-2</v>
      </c>
      <c r="M23" s="76">
        <v>0</v>
      </c>
      <c r="N23" s="75">
        <v>475854.14</v>
      </c>
      <c r="O23" s="75">
        <v>9.9999999999999995E-7</v>
      </c>
      <c r="P23" s="75">
        <v>4.7585413999999997E-6</v>
      </c>
      <c r="Q23" s="76">
        <v>8.3000000000000001E-3</v>
      </c>
      <c r="R23" s="76">
        <v>0</v>
      </c>
      <c r="S23" s="76">
        <v>0</v>
      </c>
    </row>
    <row r="24" spans="2:19">
      <c r="B24" t="s">
        <v>3272</v>
      </c>
      <c r="C24" t="s">
        <v>3273</v>
      </c>
      <c r="D24" t="s">
        <v>121</v>
      </c>
      <c r="E24" t="s">
        <v>3267</v>
      </c>
      <c r="F24" t="s">
        <v>857</v>
      </c>
      <c r="G24" t="s">
        <v>266</v>
      </c>
      <c r="H24" t="s">
        <v>1036</v>
      </c>
      <c r="J24" s="75">
        <v>0</v>
      </c>
      <c r="K24" t="s">
        <v>100</v>
      </c>
      <c r="L24" s="76">
        <v>7.4999999999999997E-2</v>
      </c>
      <c r="M24" s="76">
        <v>0</v>
      </c>
      <c r="N24" s="75">
        <v>158617.87</v>
      </c>
      <c r="O24" s="75">
        <v>9.9999999999999995E-7</v>
      </c>
      <c r="P24" s="75">
        <v>1.5861787E-6</v>
      </c>
      <c r="Q24" s="76">
        <v>0</v>
      </c>
      <c r="R24" s="76">
        <v>0</v>
      </c>
      <c r="S24" s="76">
        <v>0</v>
      </c>
    </row>
    <row r="25" spans="2:19">
      <c r="B25" t="s">
        <v>3274</v>
      </c>
      <c r="C25" t="s">
        <v>3275</v>
      </c>
      <c r="D25" t="s">
        <v>121</v>
      </c>
      <c r="E25" t="s">
        <v>3276</v>
      </c>
      <c r="F25" t="s">
        <v>496</v>
      </c>
      <c r="G25" t="s">
        <v>266</v>
      </c>
      <c r="H25" t="s">
        <v>1036</v>
      </c>
      <c r="I25" t="s">
        <v>3277</v>
      </c>
      <c r="J25" s="75">
        <v>0</v>
      </c>
      <c r="K25" t="s">
        <v>100</v>
      </c>
      <c r="L25" s="76">
        <v>6.4000000000000001E-2</v>
      </c>
      <c r="M25" s="76">
        <v>0</v>
      </c>
      <c r="N25" s="75">
        <v>600000</v>
      </c>
      <c r="O25" s="75">
        <v>9.9999999999999995E-7</v>
      </c>
      <c r="P25" s="75">
        <v>6.0000000000000002E-6</v>
      </c>
      <c r="Q25" s="76">
        <v>4.0000000000000001E-3</v>
      </c>
      <c r="R25" s="76">
        <v>0</v>
      </c>
      <c r="S25" s="76">
        <v>0</v>
      </c>
    </row>
    <row r="26" spans="2:19">
      <c r="B26" t="s">
        <v>3278</v>
      </c>
      <c r="C26" t="s">
        <v>3279</v>
      </c>
      <c r="D26" t="s">
        <v>121</v>
      </c>
      <c r="E26" t="s">
        <v>3280</v>
      </c>
      <c r="F26" t="s">
        <v>566</v>
      </c>
      <c r="G26" t="s">
        <v>266</v>
      </c>
      <c r="H26" t="s">
        <v>1036</v>
      </c>
      <c r="I26" t="s">
        <v>3277</v>
      </c>
      <c r="J26" s="75">
        <v>0</v>
      </c>
      <c r="K26" t="s">
        <v>100</v>
      </c>
      <c r="L26" s="76">
        <v>7.3999999999999996E-2</v>
      </c>
      <c r="M26" s="76">
        <v>0</v>
      </c>
      <c r="N26" s="75">
        <v>44576.85</v>
      </c>
      <c r="O26" s="75">
        <v>9.9999999999999995E-7</v>
      </c>
      <c r="P26" s="75">
        <v>4.4576850000000001E-7</v>
      </c>
      <c r="Q26" s="76">
        <v>0</v>
      </c>
      <c r="R26" s="76">
        <v>0</v>
      </c>
      <c r="S26" s="76">
        <v>0</v>
      </c>
    </row>
    <row r="27" spans="2:19">
      <c r="B27" s="77" t="s">
        <v>3228</v>
      </c>
      <c r="C27" s="14"/>
      <c r="D27" s="14"/>
      <c r="E27" s="14"/>
      <c r="J27" s="79">
        <v>2.4900000000000002</v>
      </c>
      <c r="M27" s="78">
        <v>5.9900000000000002E-2</v>
      </c>
      <c r="N27" s="79">
        <v>98781885.340000004</v>
      </c>
      <c r="P27" s="79">
        <v>93895.848112773994</v>
      </c>
      <c r="R27" s="78">
        <v>0.57820000000000005</v>
      </c>
      <c r="S27" s="78">
        <v>4.4999999999999997E-3</v>
      </c>
    </row>
    <row r="28" spans="2:19">
      <c r="B28" t="s">
        <v>3281</v>
      </c>
      <c r="C28" t="s">
        <v>3282</v>
      </c>
      <c r="D28" t="s">
        <v>121</v>
      </c>
      <c r="E28" t="s">
        <v>3243</v>
      </c>
      <c r="F28" t="s">
        <v>1141</v>
      </c>
      <c r="G28" t="s">
        <v>548</v>
      </c>
      <c r="H28" t="s">
        <v>148</v>
      </c>
      <c r="I28" t="s">
        <v>3244</v>
      </c>
      <c r="J28" s="75">
        <v>4.8899999999999997</v>
      </c>
      <c r="K28" t="s">
        <v>100</v>
      </c>
      <c r="L28" s="76">
        <v>3.7400000000000003E-2</v>
      </c>
      <c r="M28" s="76">
        <v>4.9200000000000001E-2</v>
      </c>
      <c r="N28" s="75">
        <v>8959760.0399999991</v>
      </c>
      <c r="O28" s="75">
        <v>95.74</v>
      </c>
      <c r="P28" s="75">
        <v>8578.0742622960006</v>
      </c>
      <c r="Q28" s="76">
        <v>1.44E-2</v>
      </c>
      <c r="R28" s="76">
        <v>5.28E-2</v>
      </c>
      <c r="S28" s="76">
        <v>4.0000000000000002E-4</v>
      </c>
    </row>
    <row r="29" spans="2:19">
      <c r="B29" t="s">
        <v>3283</v>
      </c>
      <c r="C29" t="s">
        <v>3284</v>
      </c>
      <c r="D29" t="s">
        <v>121</v>
      </c>
      <c r="E29" t="s">
        <v>3243</v>
      </c>
      <c r="F29" t="s">
        <v>1141</v>
      </c>
      <c r="G29" t="s">
        <v>548</v>
      </c>
      <c r="H29" t="s">
        <v>148</v>
      </c>
      <c r="I29" t="s">
        <v>3244</v>
      </c>
      <c r="J29" s="75">
        <v>1.17</v>
      </c>
      <c r="K29" t="s">
        <v>100</v>
      </c>
      <c r="L29" s="76">
        <v>2.5000000000000001E-2</v>
      </c>
      <c r="M29" s="76">
        <v>4.4600000000000001E-2</v>
      </c>
      <c r="N29" s="75">
        <v>7857798.9299999997</v>
      </c>
      <c r="O29" s="75">
        <v>98.59</v>
      </c>
      <c r="P29" s="75">
        <v>7747.0039650870003</v>
      </c>
      <c r="Q29" s="76">
        <v>1.9300000000000001E-2</v>
      </c>
      <c r="R29" s="76">
        <v>4.7699999999999999E-2</v>
      </c>
      <c r="S29" s="76">
        <v>4.0000000000000002E-4</v>
      </c>
    </row>
    <row r="30" spans="2:19">
      <c r="B30" t="s">
        <v>3285</v>
      </c>
      <c r="C30" t="s">
        <v>3286</v>
      </c>
      <c r="D30" t="s">
        <v>121</v>
      </c>
      <c r="E30" t="s">
        <v>3287</v>
      </c>
      <c r="F30" t="s">
        <v>496</v>
      </c>
      <c r="G30" t="s">
        <v>1178</v>
      </c>
      <c r="H30" t="s">
        <v>148</v>
      </c>
      <c r="I30" t="s">
        <v>3288</v>
      </c>
      <c r="J30" s="75">
        <v>2.2400000000000002</v>
      </c>
      <c r="K30" t="s">
        <v>100</v>
      </c>
      <c r="L30" s="76">
        <v>3.1E-2</v>
      </c>
      <c r="M30" s="76">
        <v>4.7500000000000001E-2</v>
      </c>
      <c r="N30" s="75">
        <v>11994233.369999999</v>
      </c>
      <c r="O30" s="75">
        <v>96.57</v>
      </c>
      <c r="P30" s="75">
        <v>11582.831165408999</v>
      </c>
      <c r="Q30" s="76">
        <v>1.7000000000000001E-2</v>
      </c>
      <c r="R30" s="76">
        <v>7.1300000000000002E-2</v>
      </c>
      <c r="S30" s="76">
        <v>5.9999999999999995E-4</v>
      </c>
    </row>
    <row r="31" spans="2:19">
      <c r="B31" t="s">
        <v>3289</v>
      </c>
      <c r="C31" t="s">
        <v>3290</v>
      </c>
      <c r="D31" t="s">
        <v>121</v>
      </c>
      <c r="E31" t="s">
        <v>2058</v>
      </c>
      <c r="F31" t="s">
        <v>1043</v>
      </c>
      <c r="G31" t="s">
        <v>762</v>
      </c>
      <c r="H31" t="s">
        <v>209</v>
      </c>
      <c r="I31" t="s">
        <v>3291</v>
      </c>
      <c r="J31" s="75">
        <v>3.52</v>
      </c>
      <c r="K31" t="s">
        <v>100</v>
      </c>
      <c r="L31" s="76">
        <v>3.3500000000000002E-2</v>
      </c>
      <c r="M31" s="76">
        <v>6.2300000000000001E-2</v>
      </c>
      <c r="N31" s="75">
        <v>19002683.199999999</v>
      </c>
      <c r="O31" s="75">
        <v>90.79</v>
      </c>
      <c r="P31" s="75">
        <v>17252.536077280001</v>
      </c>
      <c r="Q31" s="76">
        <v>2.3800000000000002E-2</v>
      </c>
      <c r="R31" s="76">
        <v>0.1062</v>
      </c>
      <c r="S31" s="76">
        <v>8.0000000000000004E-4</v>
      </c>
    </row>
    <row r="32" spans="2:19">
      <c r="B32" t="s">
        <v>3292</v>
      </c>
      <c r="C32" t="s">
        <v>3293</v>
      </c>
      <c r="D32" t="s">
        <v>121</v>
      </c>
      <c r="E32" t="s">
        <v>3294</v>
      </c>
      <c r="F32" t="s">
        <v>1186</v>
      </c>
      <c r="G32" t="s">
        <v>777</v>
      </c>
      <c r="H32" t="s">
        <v>148</v>
      </c>
      <c r="I32" t="s">
        <v>498</v>
      </c>
      <c r="J32" s="75">
        <v>1.18</v>
      </c>
      <c r="K32" t="s">
        <v>100</v>
      </c>
      <c r="L32" s="76">
        <v>6.7500000000000004E-2</v>
      </c>
      <c r="M32" s="76">
        <v>7.1900000000000006E-2</v>
      </c>
      <c r="N32" s="75">
        <v>1301454.94</v>
      </c>
      <c r="O32" s="75">
        <v>98.53</v>
      </c>
      <c r="P32" s="75">
        <v>1282.3235523819999</v>
      </c>
      <c r="Q32" s="76">
        <v>1.8100000000000002E-2</v>
      </c>
      <c r="R32" s="76">
        <v>7.9000000000000008E-3</v>
      </c>
      <c r="S32" s="76">
        <v>1E-4</v>
      </c>
    </row>
    <row r="33" spans="2:19">
      <c r="B33" t="s">
        <v>3295</v>
      </c>
      <c r="C33" t="s">
        <v>3296</v>
      </c>
      <c r="D33" t="s">
        <v>121</v>
      </c>
      <c r="E33" t="s">
        <v>3297</v>
      </c>
      <c r="F33" t="s">
        <v>496</v>
      </c>
      <c r="G33" t="s">
        <v>497</v>
      </c>
      <c r="H33" t="s">
        <v>209</v>
      </c>
      <c r="I33" t="s">
        <v>3298</v>
      </c>
      <c r="J33" s="75">
        <v>0.99</v>
      </c>
      <c r="K33" t="s">
        <v>100</v>
      </c>
      <c r="L33" s="76">
        <v>3.5499999999999997E-2</v>
      </c>
      <c r="M33" s="76">
        <v>5.4600000000000003E-2</v>
      </c>
      <c r="N33" s="75">
        <v>6420000.0099999998</v>
      </c>
      <c r="O33" s="75">
        <v>98.22</v>
      </c>
      <c r="P33" s="75">
        <v>6305.724009822</v>
      </c>
      <c r="Q33" s="76">
        <v>2.5100000000000001E-2</v>
      </c>
      <c r="R33" s="76">
        <v>3.8800000000000001E-2</v>
      </c>
      <c r="S33" s="76">
        <v>2.9999999999999997E-4</v>
      </c>
    </row>
    <row r="34" spans="2:19">
      <c r="B34" t="s">
        <v>3299</v>
      </c>
      <c r="C34" t="s">
        <v>3300</v>
      </c>
      <c r="D34" t="s">
        <v>121</v>
      </c>
      <c r="E34" t="s">
        <v>3301</v>
      </c>
      <c r="F34" t="s">
        <v>857</v>
      </c>
      <c r="G34" t="s">
        <v>846</v>
      </c>
      <c r="H34" t="s">
        <v>148</v>
      </c>
      <c r="I34" t="s">
        <v>3302</v>
      </c>
      <c r="J34" s="75">
        <v>1.97</v>
      </c>
      <c r="K34" t="s">
        <v>100</v>
      </c>
      <c r="L34" s="76">
        <v>2.1000000000000001E-2</v>
      </c>
      <c r="M34" s="76">
        <v>6.3500000000000001E-2</v>
      </c>
      <c r="N34" s="75">
        <v>3571430</v>
      </c>
      <c r="O34" s="75">
        <v>93.83</v>
      </c>
      <c r="P34" s="75">
        <v>3351.0727689999999</v>
      </c>
      <c r="Q34" s="76">
        <v>5.6899999999999999E-2</v>
      </c>
      <c r="R34" s="76">
        <v>2.06E-2</v>
      </c>
      <c r="S34" s="76">
        <v>2.0000000000000001E-4</v>
      </c>
    </row>
    <row r="35" spans="2:19">
      <c r="B35" t="s">
        <v>3303</v>
      </c>
      <c r="C35" t="s">
        <v>3304</v>
      </c>
      <c r="D35" t="s">
        <v>121</v>
      </c>
      <c r="E35" t="s">
        <v>3305</v>
      </c>
      <c r="F35" t="s">
        <v>684</v>
      </c>
      <c r="G35" t="s">
        <v>905</v>
      </c>
      <c r="H35" t="s">
        <v>148</v>
      </c>
      <c r="I35" t="s">
        <v>3306</v>
      </c>
      <c r="J35" s="75">
        <v>1.37</v>
      </c>
      <c r="K35" t="s">
        <v>100</v>
      </c>
      <c r="L35" s="76">
        <v>4.1000000000000002E-2</v>
      </c>
      <c r="M35" s="76">
        <v>6.5799999999999997E-2</v>
      </c>
      <c r="N35" s="75">
        <v>9950722.0399999991</v>
      </c>
      <c r="O35" s="75">
        <v>98</v>
      </c>
      <c r="P35" s="75">
        <v>9751.7075991999991</v>
      </c>
      <c r="Q35" s="76">
        <v>1.84E-2</v>
      </c>
      <c r="R35" s="76">
        <v>0.06</v>
      </c>
      <c r="S35" s="76">
        <v>5.0000000000000001E-4</v>
      </c>
    </row>
    <row r="36" spans="2:19">
      <c r="B36" t="s">
        <v>3307</v>
      </c>
      <c r="C36" t="s">
        <v>3308</v>
      </c>
      <c r="D36" t="s">
        <v>121</v>
      </c>
      <c r="E36" t="s">
        <v>3309</v>
      </c>
      <c r="F36" t="s">
        <v>857</v>
      </c>
      <c r="G36" t="s">
        <v>905</v>
      </c>
      <c r="H36" t="s">
        <v>148</v>
      </c>
      <c r="I36" t="s">
        <v>3310</v>
      </c>
      <c r="J36" s="75">
        <v>2.77</v>
      </c>
      <c r="K36" t="s">
        <v>100</v>
      </c>
      <c r="L36" s="76">
        <v>4.5999999999999999E-2</v>
      </c>
      <c r="M36" s="76">
        <v>6.3700000000000007E-2</v>
      </c>
      <c r="N36" s="75">
        <v>2167902.44</v>
      </c>
      <c r="O36" s="75">
        <v>95.56</v>
      </c>
      <c r="P36" s="75">
        <v>2071.6475716640002</v>
      </c>
      <c r="Q36" s="76">
        <v>4.8999999999999998E-3</v>
      </c>
      <c r="R36" s="76">
        <v>1.2800000000000001E-2</v>
      </c>
      <c r="S36" s="76">
        <v>1E-4</v>
      </c>
    </row>
    <row r="37" spans="2:19">
      <c r="B37" t="s">
        <v>3311</v>
      </c>
      <c r="C37" t="s">
        <v>3312</v>
      </c>
      <c r="D37" t="s">
        <v>121</v>
      </c>
      <c r="E37" t="s">
        <v>3313</v>
      </c>
      <c r="F37" t="s">
        <v>857</v>
      </c>
      <c r="G37" t="s">
        <v>918</v>
      </c>
      <c r="H37" t="s">
        <v>209</v>
      </c>
      <c r="I37" t="s">
        <v>790</v>
      </c>
      <c r="J37" s="75">
        <v>2.73</v>
      </c>
      <c r="K37" t="s">
        <v>100</v>
      </c>
      <c r="L37" s="76">
        <v>2.86E-2</v>
      </c>
      <c r="M37" s="76">
        <v>6.7500000000000004E-2</v>
      </c>
      <c r="N37" s="75">
        <v>3571429</v>
      </c>
      <c r="O37" s="75">
        <v>90.22</v>
      </c>
      <c r="P37" s="75">
        <v>3222.1432438000002</v>
      </c>
      <c r="Q37" s="76">
        <v>3.1199999999999999E-2</v>
      </c>
      <c r="R37" s="76">
        <v>1.9800000000000002E-2</v>
      </c>
      <c r="S37" s="76">
        <v>2.0000000000000001E-4</v>
      </c>
    </row>
    <row r="38" spans="2:19">
      <c r="B38" t="s">
        <v>3314</v>
      </c>
      <c r="C38" t="s">
        <v>3315</v>
      </c>
      <c r="D38" t="s">
        <v>121</v>
      </c>
      <c r="E38" t="s">
        <v>3316</v>
      </c>
      <c r="F38" t="s">
        <v>857</v>
      </c>
      <c r="G38" t="s">
        <v>905</v>
      </c>
      <c r="H38" t="s">
        <v>148</v>
      </c>
      <c r="I38" t="s">
        <v>3317</v>
      </c>
      <c r="J38" s="75">
        <v>2.65</v>
      </c>
      <c r="K38" t="s">
        <v>100</v>
      </c>
      <c r="L38" s="76">
        <v>4.4699999999999997E-2</v>
      </c>
      <c r="M38" s="76">
        <v>7.0900000000000005E-2</v>
      </c>
      <c r="N38" s="75">
        <v>14962793.539999999</v>
      </c>
      <c r="O38" s="75">
        <v>93.71</v>
      </c>
      <c r="P38" s="75">
        <v>14021.633826334</v>
      </c>
      <c r="Q38" s="76">
        <v>3.1E-2</v>
      </c>
      <c r="R38" s="76">
        <v>8.6300000000000002E-2</v>
      </c>
      <c r="S38" s="76">
        <v>6.9999999999999999E-4</v>
      </c>
    </row>
    <row r="39" spans="2:19">
      <c r="B39" t="s">
        <v>3318</v>
      </c>
      <c r="C39" t="s">
        <v>3319</v>
      </c>
      <c r="D39" t="s">
        <v>121</v>
      </c>
      <c r="E39" t="s">
        <v>3320</v>
      </c>
      <c r="F39" t="s">
        <v>803</v>
      </c>
      <c r="G39" t="s">
        <v>971</v>
      </c>
      <c r="H39" t="s">
        <v>148</v>
      </c>
      <c r="I39" t="s">
        <v>3321</v>
      </c>
      <c r="J39" s="75">
        <v>2.12</v>
      </c>
      <c r="K39" t="s">
        <v>100</v>
      </c>
      <c r="L39" s="76">
        <v>4.2999999999999997E-2</v>
      </c>
      <c r="M39" s="76">
        <v>6.2399999999999997E-2</v>
      </c>
      <c r="N39" s="75">
        <v>8050000</v>
      </c>
      <c r="O39" s="75">
        <v>96.24</v>
      </c>
      <c r="P39" s="75">
        <v>7747.32</v>
      </c>
      <c r="Q39" s="76">
        <v>5.6300000000000003E-2</v>
      </c>
      <c r="R39" s="76">
        <v>4.7699999999999999E-2</v>
      </c>
      <c r="S39" s="76">
        <v>4.0000000000000002E-4</v>
      </c>
    </row>
    <row r="40" spans="2:19">
      <c r="B40" t="s">
        <v>3322</v>
      </c>
      <c r="C40" t="s">
        <v>3323</v>
      </c>
      <c r="D40" t="s">
        <v>121</v>
      </c>
      <c r="E40" t="s">
        <v>3324</v>
      </c>
      <c r="F40" t="s">
        <v>845</v>
      </c>
      <c r="G40" t="s">
        <v>266</v>
      </c>
      <c r="H40" t="s">
        <v>1036</v>
      </c>
      <c r="I40" t="s">
        <v>3325</v>
      </c>
      <c r="J40" s="75">
        <v>0</v>
      </c>
      <c r="K40" t="s">
        <v>100</v>
      </c>
      <c r="L40" s="76">
        <v>8.6499999999999994E-2</v>
      </c>
      <c r="M40" s="76">
        <v>0</v>
      </c>
      <c r="N40" s="75">
        <v>21677.83</v>
      </c>
      <c r="O40" s="75">
        <v>135</v>
      </c>
      <c r="P40" s="75">
        <v>29.2650705</v>
      </c>
      <c r="Q40" s="76">
        <v>8.0000000000000004E-4</v>
      </c>
      <c r="R40" s="76">
        <v>2.0000000000000001E-4</v>
      </c>
      <c r="S40" s="76">
        <v>0</v>
      </c>
    </row>
    <row r="41" spans="2:19">
      <c r="B41" t="s">
        <v>3326</v>
      </c>
      <c r="C41" t="s">
        <v>3327</v>
      </c>
      <c r="D41" t="s">
        <v>121</v>
      </c>
      <c r="E41" t="s">
        <v>1686</v>
      </c>
      <c r="F41" t="s">
        <v>1186</v>
      </c>
      <c r="G41" t="s">
        <v>266</v>
      </c>
      <c r="H41" t="s">
        <v>1036</v>
      </c>
      <c r="I41" t="s">
        <v>3328</v>
      </c>
      <c r="J41" s="75">
        <v>0.16</v>
      </c>
      <c r="K41" t="s">
        <v>100</v>
      </c>
      <c r="L41" s="76">
        <v>4.1500000000000002E-2</v>
      </c>
      <c r="M41" s="76">
        <v>0.1154</v>
      </c>
      <c r="N41" s="75">
        <v>950000</v>
      </c>
      <c r="O41" s="75">
        <v>100.27</v>
      </c>
      <c r="P41" s="75">
        <v>952.56500000000005</v>
      </c>
      <c r="Q41" s="76">
        <v>2.3800000000000002E-2</v>
      </c>
      <c r="R41" s="76">
        <v>5.8999999999999999E-3</v>
      </c>
      <c r="S41" s="76">
        <v>0</v>
      </c>
    </row>
    <row r="42" spans="2:19">
      <c r="B42" s="77" t="s">
        <v>499</v>
      </c>
      <c r="C42" s="14"/>
      <c r="D42" s="14"/>
      <c r="E42" s="14"/>
      <c r="J42" s="79">
        <v>0</v>
      </c>
      <c r="M42" s="78">
        <v>0</v>
      </c>
      <c r="N42" s="79">
        <v>0</v>
      </c>
      <c r="P42" s="79">
        <v>0</v>
      </c>
      <c r="R42" s="78">
        <v>0</v>
      </c>
      <c r="S42" s="78">
        <v>0</v>
      </c>
    </row>
    <row r="43" spans="2:19">
      <c r="B43" t="s">
        <v>266</v>
      </c>
      <c r="C43" t="s">
        <v>266</v>
      </c>
      <c r="D43" s="14"/>
      <c r="E43" s="14"/>
      <c r="F43" t="s">
        <v>266</v>
      </c>
      <c r="G43" t="s">
        <v>266</v>
      </c>
      <c r="J43" s="75">
        <v>0</v>
      </c>
      <c r="K43" t="s">
        <v>266</v>
      </c>
      <c r="L43" s="76">
        <v>0</v>
      </c>
      <c r="M43" s="76">
        <v>0</v>
      </c>
      <c r="N43" s="75">
        <v>0</v>
      </c>
      <c r="O43" s="75">
        <v>0</v>
      </c>
      <c r="P43" s="75">
        <v>0</v>
      </c>
      <c r="Q43" s="76">
        <v>0</v>
      </c>
      <c r="R43" s="76">
        <v>0</v>
      </c>
      <c r="S43" s="76">
        <v>0</v>
      </c>
    </row>
    <row r="44" spans="2:19">
      <c r="B44" s="77" t="s">
        <v>1754</v>
      </c>
      <c r="C44" s="14"/>
      <c r="D44" s="14"/>
      <c r="E44" s="14"/>
      <c r="J44" s="79">
        <v>0</v>
      </c>
      <c r="M44" s="78">
        <v>0</v>
      </c>
      <c r="N44" s="79">
        <v>0</v>
      </c>
      <c r="P44" s="79">
        <v>0</v>
      </c>
      <c r="R44" s="78">
        <v>0</v>
      </c>
      <c r="S44" s="78">
        <v>0</v>
      </c>
    </row>
    <row r="45" spans="2:19">
      <c r="B45" t="s">
        <v>266</v>
      </c>
      <c r="C45" t="s">
        <v>266</v>
      </c>
      <c r="D45" s="14"/>
      <c r="E45" s="14"/>
      <c r="F45" t="s">
        <v>266</v>
      </c>
      <c r="G45" t="s">
        <v>266</v>
      </c>
      <c r="J45" s="75">
        <v>0</v>
      </c>
      <c r="K45" t="s">
        <v>266</v>
      </c>
      <c r="L45" s="76">
        <v>0</v>
      </c>
      <c r="M45" s="76">
        <v>0</v>
      </c>
      <c r="N45" s="75">
        <v>0</v>
      </c>
      <c r="O45" s="75">
        <v>0</v>
      </c>
      <c r="P45" s="75">
        <v>0</v>
      </c>
      <c r="Q45" s="76">
        <v>0</v>
      </c>
      <c r="R45" s="76">
        <v>0</v>
      </c>
      <c r="S45" s="76">
        <v>0</v>
      </c>
    </row>
    <row r="46" spans="2:19">
      <c r="B46" s="77" t="s">
        <v>271</v>
      </c>
      <c r="C46" s="14"/>
      <c r="D46" s="14"/>
      <c r="E46" s="14"/>
      <c r="J46" s="79">
        <v>0</v>
      </c>
      <c r="M46" s="78">
        <v>0</v>
      </c>
      <c r="N46" s="79">
        <v>0</v>
      </c>
      <c r="P46" s="79">
        <v>0</v>
      </c>
      <c r="R46" s="78">
        <v>0</v>
      </c>
      <c r="S46" s="78">
        <v>0</v>
      </c>
    </row>
    <row r="47" spans="2:19">
      <c r="B47" s="77" t="s">
        <v>500</v>
      </c>
      <c r="C47" s="14"/>
      <c r="D47" s="14"/>
      <c r="E47" s="14"/>
      <c r="J47" s="79">
        <v>0</v>
      </c>
      <c r="M47" s="78">
        <v>0</v>
      </c>
      <c r="N47" s="79">
        <v>0</v>
      </c>
      <c r="P47" s="79">
        <v>0</v>
      </c>
      <c r="R47" s="78">
        <v>0</v>
      </c>
      <c r="S47" s="78">
        <v>0</v>
      </c>
    </row>
    <row r="48" spans="2:19">
      <c r="B48" t="s">
        <v>266</v>
      </c>
      <c r="C48" t="s">
        <v>266</v>
      </c>
      <c r="D48" s="14"/>
      <c r="E48" s="14"/>
      <c r="F48" t="s">
        <v>266</v>
      </c>
      <c r="G48" t="s">
        <v>266</v>
      </c>
      <c r="J48" s="75">
        <v>0</v>
      </c>
      <c r="K48" t="s">
        <v>266</v>
      </c>
      <c r="L48" s="76">
        <v>0</v>
      </c>
      <c r="M48" s="76">
        <v>0</v>
      </c>
      <c r="N48" s="75">
        <v>0</v>
      </c>
      <c r="O48" s="75">
        <v>0</v>
      </c>
      <c r="P48" s="75">
        <v>0</v>
      </c>
      <c r="Q48" s="76">
        <v>0</v>
      </c>
      <c r="R48" s="76">
        <v>0</v>
      </c>
      <c r="S48" s="76">
        <v>0</v>
      </c>
    </row>
    <row r="49" spans="2:19">
      <c r="B49" s="77" t="s">
        <v>501</v>
      </c>
      <c r="C49" s="14"/>
      <c r="D49" s="14"/>
      <c r="E49" s="14"/>
      <c r="J49" s="79">
        <v>0</v>
      </c>
      <c r="M49" s="78">
        <v>0</v>
      </c>
      <c r="N49" s="79">
        <v>0</v>
      </c>
      <c r="P49" s="79">
        <v>0</v>
      </c>
      <c r="R49" s="78">
        <v>0</v>
      </c>
      <c r="S49" s="78">
        <v>0</v>
      </c>
    </row>
    <row r="50" spans="2:19">
      <c r="B50" t="s">
        <v>266</v>
      </c>
      <c r="C50" t="s">
        <v>266</v>
      </c>
      <c r="D50" s="14"/>
      <c r="E50" s="14"/>
      <c r="F50" t="s">
        <v>266</v>
      </c>
      <c r="G50" t="s">
        <v>266</v>
      </c>
      <c r="J50" s="75">
        <v>0</v>
      </c>
      <c r="K50" t="s">
        <v>266</v>
      </c>
      <c r="L50" s="76">
        <v>0</v>
      </c>
      <c r="M50" s="76">
        <v>0</v>
      </c>
      <c r="N50" s="75">
        <v>0</v>
      </c>
      <c r="O50" s="75">
        <v>0</v>
      </c>
      <c r="P50" s="75">
        <v>0</v>
      </c>
      <c r="Q50" s="76">
        <v>0</v>
      </c>
      <c r="R50" s="76">
        <v>0</v>
      </c>
      <c r="S50" s="76">
        <v>0</v>
      </c>
    </row>
    <row r="51" spans="2:19">
      <c r="B51" t="s">
        <v>273</v>
      </c>
      <c r="C51" s="14"/>
      <c r="D51" s="14"/>
      <c r="E51" s="14"/>
    </row>
    <row r="52" spans="2:19">
      <c r="B52" t="s">
        <v>488</v>
      </c>
      <c r="C52" s="14"/>
      <c r="D52" s="14"/>
      <c r="E52" s="14"/>
    </row>
    <row r="53" spans="2:19">
      <c r="B53" t="s">
        <v>489</v>
      </c>
      <c r="C53" s="14"/>
      <c r="D53" s="14"/>
      <c r="E53" s="14"/>
    </row>
    <row r="54" spans="2:19">
      <c r="B54" t="s">
        <v>490</v>
      </c>
      <c r="C54" s="14"/>
      <c r="D54" s="14"/>
      <c r="E54" s="14"/>
    </row>
    <row r="55" spans="2:19">
      <c r="C55" s="14"/>
      <c r="D55" s="14"/>
      <c r="E55" s="14"/>
    </row>
    <row r="56" spans="2:19">
      <c r="C56" s="14"/>
      <c r="D56" s="14"/>
      <c r="E56" s="14"/>
    </row>
    <row r="57" spans="2:19">
      <c r="C57" s="14"/>
      <c r="D57" s="14"/>
      <c r="E57" s="14"/>
    </row>
    <row r="58" spans="2:19">
      <c r="C58" s="14"/>
      <c r="D58" s="14"/>
      <c r="E58" s="14"/>
    </row>
    <row r="59" spans="2:19">
      <c r="C59" s="14"/>
      <c r="D59" s="14"/>
      <c r="E59" s="14"/>
    </row>
    <row r="60" spans="2:19">
      <c r="C60" s="14"/>
      <c r="D60" s="14"/>
      <c r="E60" s="14"/>
    </row>
    <row r="61" spans="2:19">
      <c r="C61" s="14"/>
      <c r="D61" s="14"/>
      <c r="E61" s="14"/>
    </row>
    <row r="62" spans="2:19">
      <c r="C62" s="14"/>
      <c r="D62" s="14"/>
      <c r="E62" s="14"/>
    </row>
    <row r="63" spans="2:19">
      <c r="C63" s="14"/>
      <c r="D63" s="14"/>
      <c r="E63" s="14"/>
    </row>
    <row r="64" spans="2:19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3:5">
      <c r="C385" s="14"/>
      <c r="D385" s="14"/>
      <c r="E385" s="14"/>
    </row>
    <row r="386" spans="3:5">
      <c r="C386" s="14"/>
      <c r="D386" s="14"/>
      <c r="E386" s="14"/>
    </row>
    <row r="387" spans="3:5">
      <c r="C387" s="14"/>
      <c r="D387" s="14"/>
      <c r="E387" s="14"/>
    </row>
    <row r="388" spans="3:5">
      <c r="C388" s="14"/>
      <c r="D388" s="14"/>
      <c r="E388" s="14"/>
    </row>
    <row r="389" spans="3:5">
      <c r="C389" s="14"/>
      <c r="D389" s="14"/>
      <c r="E389" s="14"/>
    </row>
    <row r="390" spans="3:5">
      <c r="C390" s="14"/>
      <c r="D390" s="14"/>
      <c r="E390" s="14"/>
    </row>
    <row r="391" spans="3:5">
      <c r="C391" s="14"/>
      <c r="D391" s="14"/>
      <c r="E391" s="14"/>
    </row>
    <row r="392" spans="3:5">
      <c r="C392" s="14"/>
      <c r="D392" s="14"/>
      <c r="E392" s="14"/>
    </row>
    <row r="393" spans="3:5">
      <c r="C393" s="14"/>
      <c r="D393" s="14"/>
      <c r="E393" s="14"/>
    </row>
    <row r="394" spans="3:5">
      <c r="C394" s="14"/>
      <c r="D394" s="14"/>
      <c r="E394" s="14"/>
    </row>
    <row r="395" spans="3:5">
      <c r="C395" s="14"/>
      <c r="D395" s="14"/>
      <c r="E395" s="14"/>
    </row>
    <row r="396" spans="3:5">
      <c r="C396" s="14"/>
      <c r="D396" s="14"/>
      <c r="E396" s="14"/>
    </row>
    <row r="397" spans="3:5">
      <c r="C397" s="14"/>
      <c r="D397" s="14"/>
      <c r="E397" s="14"/>
    </row>
    <row r="398" spans="3:5">
      <c r="C398" s="14"/>
      <c r="D398" s="14"/>
      <c r="E398" s="14"/>
    </row>
    <row r="399" spans="3:5">
      <c r="C399" s="14"/>
      <c r="D399" s="14"/>
      <c r="E399" s="14"/>
    </row>
    <row r="400" spans="3:5">
      <c r="C400" s="14"/>
      <c r="D400" s="14"/>
      <c r="E400" s="14"/>
    </row>
    <row r="401" spans="3:5">
      <c r="C401" s="14"/>
      <c r="D401" s="14"/>
      <c r="E401" s="14"/>
    </row>
    <row r="402" spans="3:5">
      <c r="C402" s="14"/>
      <c r="D402" s="14"/>
      <c r="E402" s="14"/>
    </row>
    <row r="403" spans="3:5">
      <c r="C403" s="14"/>
      <c r="D403" s="14"/>
      <c r="E403" s="14"/>
    </row>
    <row r="404" spans="3:5">
      <c r="C404" s="14"/>
      <c r="D404" s="14"/>
      <c r="E404" s="14"/>
    </row>
    <row r="405" spans="3:5">
      <c r="C405" s="14"/>
      <c r="D405" s="14"/>
      <c r="E405" s="14"/>
    </row>
    <row r="406" spans="3:5">
      <c r="C406" s="14"/>
      <c r="D406" s="14"/>
      <c r="E406" s="14"/>
    </row>
    <row r="407" spans="3:5">
      <c r="C407" s="14"/>
      <c r="D407" s="14"/>
      <c r="E407" s="14"/>
    </row>
    <row r="408" spans="3:5">
      <c r="C408" s="14"/>
      <c r="D408" s="14"/>
      <c r="E408" s="14"/>
    </row>
    <row r="409" spans="3:5">
      <c r="C409" s="14"/>
      <c r="D409" s="14"/>
      <c r="E409" s="14"/>
    </row>
    <row r="410" spans="3:5">
      <c r="C410" s="14"/>
      <c r="D410" s="14"/>
      <c r="E410" s="14"/>
    </row>
    <row r="411" spans="3:5">
      <c r="C411" s="14"/>
      <c r="D411" s="14"/>
      <c r="E411" s="14"/>
    </row>
    <row r="412" spans="3:5">
      <c r="C412" s="14"/>
      <c r="D412" s="14"/>
      <c r="E412" s="14"/>
    </row>
    <row r="413" spans="3:5">
      <c r="C413" s="14"/>
      <c r="D413" s="14"/>
      <c r="E413" s="14"/>
    </row>
    <row r="414" spans="3:5">
      <c r="C414" s="14"/>
      <c r="D414" s="14"/>
      <c r="E414" s="14"/>
    </row>
    <row r="415" spans="3:5">
      <c r="C415" s="14"/>
      <c r="D415" s="14"/>
      <c r="E415" s="14"/>
    </row>
    <row r="416" spans="3:5">
      <c r="C416" s="14"/>
      <c r="D416" s="14"/>
      <c r="E416" s="14"/>
    </row>
    <row r="417" spans="3:5">
      <c r="C417" s="14"/>
      <c r="D417" s="14"/>
      <c r="E417" s="14"/>
    </row>
    <row r="418" spans="3:5">
      <c r="C418" s="14"/>
      <c r="D418" s="14"/>
      <c r="E418" s="14"/>
    </row>
    <row r="419" spans="3:5">
      <c r="C419" s="14"/>
      <c r="D419" s="14"/>
      <c r="E419" s="14"/>
    </row>
    <row r="420" spans="3:5">
      <c r="C420" s="14"/>
      <c r="D420" s="14"/>
      <c r="E420" s="14"/>
    </row>
    <row r="421" spans="3:5">
      <c r="C421" s="14"/>
      <c r="D421" s="14"/>
      <c r="E421" s="14"/>
    </row>
    <row r="422" spans="3:5">
      <c r="C422" s="14"/>
      <c r="D422" s="14"/>
      <c r="E422" s="14"/>
    </row>
    <row r="423" spans="3:5">
      <c r="C423" s="14"/>
      <c r="D423" s="14"/>
      <c r="E423" s="14"/>
    </row>
    <row r="424" spans="3:5">
      <c r="C424" s="14"/>
      <c r="D424" s="14"/>
      <c r="E424" s="14"/>
    </row>
    <row r="425" spans="3:5">
      <c r="C425" s="14"/>
      <c r="D425" s="14"/>
      <c r="E425" s="14"/>
    </row>
    <row r="426" spans="3:5">
      <c r="C426" s="14"/>
      <c r="D426" s="14"/>
      <c r="E426" s="14"/>
    </row>
    <row r="427" spans="3:5">
      <c r="C427" s="14"/>
      <c r="D427" s="14"/>
      <c r="E427" s="14"/>
    </row>
    <row r="428" spans="3:5">
      <c r="C428" s="14"/>
      <c r="D428" s="14"/>
      <c r="E428" s="14"/>
    </row>
    <row r="429" spans="3:5">
      <c r="C429" s="14"/>
      <c r="D429" s="14"/>
      <c r="E429" s="14"/>
    </row>
    <row r="430" spans="3:5">
      <c r="C430" s="14"/>
      <c r="D430" s="14"/>
      <c r="E430" s="14"/>
    </row>
    <row r="431" spans="3:5">
      <c r="C431" s="14"/>
      <c r="D431" s="14"/>
      <c r="E431" s="14"/>
    </row>
    <row r="432" spans="3:5">
      <c r="C432" s="14"/>
      <c r="D432" s="14"/>
      <c r="E432" s="14"/>
    </row>
    <row r="433" spans="3:5">
      <c r="C433" s="14"/>
      <c r="D433" s="14"/>
      <c r="E433" s="14"/>
    </row>
    <row r="434" spans="3:5">
      <c r="C434" s="14"/>
      <c r="D434" s="14"/>
      <c r="E434" s="14"/>
    </row>
    <row r="435" spans="3:5">
      <c r="C435" s="14"/>
      <c r="D435" s="14"/>
      <c r="E435" s="14"/>
    </row>
    <row r="436" spans="3:5">
      <c r="C436" s="14"/>
      <c r="D436" s="14"/>
      <c r="E436" s="14"/>
    </row>
    <row r="437" spans="3:5">
      <c r="C437" s="14"/>
      <c r="D437" s="14"/>
      <c r="E437" s="14"/>
    </row>
    <row r="438" spans="3:5">
      <c r="C438" s="14"/>
      <c r="D438" s="14"/>
      <c r="E438" s="14"/>
    </row>
    <row r="439" spans="3:5">
      <c r="C439" s="14"/>
      <c r="D439" s="14"/>
      <c r="E439" s="14"/>
    </row>
    <row r="440" spans="3:5">
      <c r="C440" s="14"/>
      <c r="D440" s="14"/>
      <c r="E440" s="14"/>
    </row>
    <row r="441" spans="3:5">
      <c r="C441" s="14"/>
      <c r="D441" s="14"/>
      <c r="E441" s="14"/>
    </row>
    <row r="442" spans="3:5">
      <c r="C442" s="14"/>
      <c r="D442" s="14"/>
      <c r="E442" s="14"/>
    </row>
    <row r="443" spans="3:5">
      <c r="C443" s="14"/>
      <c r="D443" s="14"/>
      <c r="E443" s="14"/>
    </row>
    <row r="444" spans="3:5">
      <c r="C444" s="14"/>
      <c r="D444" s="14"/>
      <c r="E444" s="14"/>
    </row>
    <row r="445" spans="3:5">
      <c r="C445" s="14"/>
      <c r="D445" s="14"/>
      <c r="E445" s="14"/>
    </row>
    <row r="446" spans="3:5">
      <c r="C446" s="14"/>
      <c r="D446" s="14"/>
      <c r="E446" s="14"/>
    </row>
    <row r="447" spans="3:5">
      <c r="C447" s="14"/>
      <c r="D447" s="14"/>
      <c r="E447" s="14"/>
    </row>
    <row r="448" spans="3:5">
      <c r="C448" s="14"/>
      <c r="D448" s="14"/>
      <c r="E448" s="14"/>
    </row>
    <row r="449" spans="3:5">
      <c r="C449" s="14"/>
      <c r="D449" s="14"/>
      <c r="E449" s="14"/>
    </row>
    <row r="450" spans="3:5">
      <c r="C450" s="14"/>
      <c r="D450" s="14"/>
      <c r="E450" s="14"/>
    </row>
    <row r="451" spans="3:5">
      <c r="C451" s="14"/>
      <c r="D451" s="14"/>
      <c r="E451" s="14"/>
    </row>
    <row r="452" spans="3:5">
      <c r="C452" s="14"/>
      <c r="D452" s="14"/>
      <c r="E452" s="14"/>
    </row>
    <row r="453" spans="3:5">
      <c r="C453" s="14"/>
      <c r="D453" s="14"/>
      <c r="E453" s="14"/>
    </row>
    <row r="454" spans="3:5">
      <c r="C454" s="14"/>
      <c r="D454" s="14"/>
      <c r="E454" s="14"/>
    </row>
    <row r="455" spans="3:5">
      <c r="C455" s="14"/>
      <c r="D455" s="14"/>
      <c r="E455" s="14"/>
    </row>
    <row r="456" spans="3:5">
      <c r="C456" s="14"/>
      <c r="D456" s="14"/>
      <c r="E456" s="14"/>
    </row>
    <row r="457" spans="3:5">
      <c r="C457" s="14"/>
      <c r="D457" s="14"/>
      <c r="E457" s="14"/>
    </row>
    <row r="458" spans="3:5">
      <c r="C458" s="14"/>
      <c r="D458" s="14"/>
      <c r="E458" s="14"/>
    </row>
    <row r="459" spans="3:5">
      <c r="C459" s="14"/>
      <c r="D459" s="14"/>
      <c r="E459" s="14"/>
    </row>
    <row r="460" spans="3:5">
      <c r="C460" s="14"/>
      <c r="D460" s="14"/>
      <c r="E460" s="14"/>
    </row>
    <row r="461" spans="3:5">
      <c r="C461" s="14"/>
      <c r="D461" s="14"/>
      <c r="E461" s="14"/>
    </row>
    <row r="462" spans="3:5">
      <c r="C462" s="14"/>
      <c r="D462" s="14"/>
      <c r="E462" s="14"/>
    </row>
    <row r="463" spans="3:5">
      <c r="C463" s="14"/>
      <c r="D463" s="14"/>
      <c r="E463" s="14"/>
    </row>
    <row r="464" spans="3:5">
      <c r="C464" s="14"/>
      <c r="D464" s="14"/>
      <c r="E464" s="14"/>
    </row>
    <row r="465" spans="3:5">
      <c r="C465" s="14"/>
      <c r="D465" s="14"/>
      <c r="E465" s="14"/>
    </row>
    <row r="466" spans="3:5">
      <c r="C466" s="14"/>
      <c r="D466" s="14"/>
      <c r="E466" s="14"/>
    </row>
    <row r="467" spans="3:5">
      <c r="C467" s="14"/>
      <c r="D467" s="14"/>
      <c r="E467" s="14"/>
    </row>
    <row r="468" spans="3:5">
      <c r="C468" s="14"/>
      <c r="D468" s="14"/>
      <c r="E468" s="14"/>
    </row>
    <row r="469" spans="3:5">
      <c r="C469" s="14"/>
      <c r="D469" s="14"/>
      <c r="E469" s="14"/>
    </row>
    <row r="470" spans="3:5">
      <c r="C470" s="14"/>
      <c r="D470" s="14"/>
      <c r="E470" s="14"/>
    </row>
    <row r="471" spans="3:5">
      <c r="C471" s="14"/>
      <c r="D471" s="14"/>
      <c r="E471" s="14"/>
    </row>
    <row r="472" spans="3:5">
      <c r="C472" s="14"/>
      <c r="D472" s="14"/>
      <c r="E472" s="14"/>
    </row>
    <row r="473" spans="3:5">
      <c r="C473" s="14"/>
      <c r="D473" s="14"/>
      <c r="E473" s="14"/>
    </row>
    <row r="474" spans="3:5">
      <c r="C474" s="14"/>
      <c r="D474" s="14"/>
      <c r="E474" s="14"/>
    </row>
    <row r="475" spans="3:5">
      <c r="C475" s="14"/>
      <c r="D475" s="14"/>
      <c r="E475" s="14"/>
    </row>
    <row r="476" spans="3:5">
      <c r="C476" s="14"/>
      <c r="D476" s="14"/>
      <c r="E476" s="14"/>
    </row>
    <row r="477" spans="3:5">
      <c r="C477" s="14"/>
      <c r="D477" s="14"/>
      <c r="E477" s="14"/>
    </row>
    <row r="478" spans="3:5">
      <c r="C478" s="14"/>
      <c r="D478" s="14"/>
      <c r="E478" s="14"/>
    </row>
    <row r="479" spans="3:5">
      <c r="C479" s="14"/>
      <c r="D479" s="14"/>
      <c r="E479" s="14"/>
    </row>
    <row r="480" spans="3:5">
      <c r="C480" s="14"/>
      <c r="D480" s="14"/>
      <c r="E480" s="14"/>
    </row>
    <row r="481" spans="3:5">
      <c r="C481" s="14"/>
      <c r="D481" s="14"/>
      <c r="E481" s="14"/>
    </row>
    <row r="482" spans="3:5">
      <c r="C482" s="14"/>
      <c r="D482" s="14"/>
      <c r="E482" s="14"/>
    </row>
    <row r="483" spans="3:5">
      <c r="C483" s="14"/>
      <c r="D483" s="14"/>
      <c r="E483" s="14"/>
    </row>
    <row r="484" spans="3:5">
      <c r="C484" s="14"/>
      <c r="D484" s="14"/>
      <c r="E484" s="14"/>
    </row>
    <row r="485" spans="3:5">
      <c r="C485" s="14"/>
      <c r="D485" s="14"/>
      <c r="E485" s="14"/>
    </row>
    <row r="486" spans="3:5">
      <c r="C486" s="14"/>
      <c r="D486" s="14"/>
      <c r="E486" s="14"/>
    </row>
    <row r="487" spans="3:5">
      <c r="C487" s="14"/>
      <c r="D487" s="14"/>
      <c r="E487" s="14"/>
    </row>
    <row r="488" spans="3:5">
      <c r="C488" s="14"/>
      <c r="D488" s="14"/>
      <c r="E488" s="14"/>
    </row>
    <row r="489" spans="3:5">
      <c r="C489" s="14"/>
      <c r="D489" s="14"/>
      <c r="E489" s="14"/>
    </row>
    <row r="490" spans="3:5">
      <c r="C490" s="14"/>
      <c r="D490" s="14"/>
      <c r="E490" s="14"/>
    </row>
    <row r="491" spans="3:5">
      <c r="C491" s="14"/>
      <c r="D491" s="14"/>
      <c r="E491" s="14"/>
    </row>
    <row r="492" spans="3:5">
      <c r="C492" s="14"/>
      <c r="D492" s="14"/>
      <c r="E492" s="14"/>
    </row>
    <row r="493" spans="3:5">
      <c r="C493" s="14"/>
      <c r="D493" s="14"/>
      <c r="E493" s="14"/>
    </row>
    <row r="494" spans="3:5">
      <c r="C494" s="14"/>
      <c r="D494" s="14"/>
      <c r="E494" s="14"/>
    </row>
    <row r="495" spans="3:5">
      <c r="C495" s="14"/>
      <c r="D495" s="14"/>
      <c r="E495" s="14"/>
    </row>
    <row r="496" spans="3:5">
      <c r="C496" s="14"/>
      <c r="D496" s="14"/>
      <c r="E496" s="14"/>
    </row>
    <row r="497" spans="3:5">
      <c r="C497" s="14"/>
      <c r="D497" s="14"/>
      <c r="E497" s="14"/>
    </row>
    <row r="498" spans="3:5">
      <c r="C498" s="14"/>
      <c r="D498" s="14"/>
      <c r="E498" s="14"/>
    </row>
    <row r="499" spans="3:5">
      <c r="C499" s="14"/>
      <c r="D499" s="14"/>
      <c r="E499" s="14"/>
    </row>
    <row r="500" spans="3:5">
      <c r="C500" s="14"/>
      <c r="D500" s="14"/>
      <c r="E500" s="14"/>
    </row>
    <row r="501" spans="3:5">
      <c r="C501" s="14"/>
      <c r="D501" s="14"/>
      <c r="E501" s="14"/>
    </row>
    <row r="502" spans="3:5">
      <c r="C502" s="14"/>
      <c r="D502" s="14"/>
      <c r="E502" s="14"/>
    </row>
    <row r="503" spans="3:5">
      <c r="C503" s="14"/>
      <c r="D503" s="14"/>
      <c r="E503" s="14"/>
    </row>
    <row r="504" spans="3:5">
      <c r="C504" s="14"/>
      <c r="D504" s="14"/>
      <c r="E504" s="14"/>
    </row>
    <row r="505" spans="3:5">
      <c r="C505" s="14"/>
      <c r="D505" s="14"/>
      <c r="E505" s="14"/>
    </row>
    <row r="506" spans="3:5">
      <c r="C506" s="14"/>
      <c r="D506" s="14"/>
      <c r="E506" s="14"/>
    </row>
    <row r="507" spans="3:5">
      <c r="C507" s="14"/>
      <c r="D507" s="14"/>
      <c r="E507" s="14"/>
    </row>
    <row r="508" spans="3:5">
      <c r="C508" s="14"/>
      <c r="D508" s="14"/>
      <c r="E508" s="14"/>
    </row>
    <row r="509" spans="3:5">
      <c r="C509" s="14"/>
      <c r="D509" s="14"/>
      <c r="E509" s="14"/>
    </row>
    <row r="510" spans="3:5">
      <c r="C510" s="14"/>
      <c r="D510" s="14"/>
      <c r="E510" s="14"/>
    </row>
    <row r="514" spans="2:2">
      <c r="B514" s="14"/>
    </row>
    <row r="515" spans="2:2">
      <c r="B515" s="14"/>
    </row>
    <row r="516" spans="2:2">
      <c r="B516" s="17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K14" sqref="K14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7" width="10.7109375" style="14" customWidth="1"/>
    <col min="8" max="8" width="14.7109375" style="14" customWidth="1"/>
    <col min="9" max="9" width="11.7109375" style="14" customWidth="1"/>
    <col min="10" max="10" width="14.7109375" style="14" customWidth="1"/>
    <col min="11" max="13" width="10.710937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98">
      <c r="B1" s="2" t="s">
        <v>0</v>
      </c>
      <c r="C1" t="s">
        <v>195</v>
      </c>
    </row>
    <row r="2" spans="2:98">
      <c r="B2" s="2" t="s">
        <v>1</v>
      </c>
    </row>
    <row r="3" spans="2:98">
      <c r="B3" s="2" t="s">
        <v>2</v>
      </c>
      <c r="C3" t="s">
        <v>196</v>
      </c>
    </row>
    <row r="4" spans="2:98">
      <c r="B4" s="2" t="s">
        <v>3</v>
      </c>
    </row>
    <row r="6" spans="2:98" ht="26.25" customHeight="1">
      <c r="B6" s="108" t="s">
        <v>134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2:98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2:98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51</v>
      </c>
      <c r="H8" s="26" t="s">
        <v>185</v>
      </c>
      <c r="I8" s="26" t="s">
        <v>186</v>
      </c>
      <c r="J8" s="26" t="s">
        <v>5</v>
      </c>
      <c r="K8" s="26" t="s">
        <v>71</v>
      </c>
      <c r="L8" s="26" t="s">
        <v>55</v>
      </c>
      <c r="M8" s="34" t="s">
        <v>181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CT8" s="14"/>
    </row>
    <row r="9" spans="2:98" s="17" customFormat="1" ht="14.25" customHeight="1">
      <c r="B9" s="18"/>
      <c r="C9" s="29"/>
      <c r="D9" s="19"/>
      <c r="E9" s="19"/>
      <c r="F9" s="29"/>
      <c r="G9" s="29"/>
      <c r="H9" s="29" t="s">
        <v>182</v>
      </c>
      <c r="I9" s="29"/>
      <c r="J9" s="29" t="s">
        <v>6</v>
      </c>
      <c r="K9" s="29" t="s">
        <v>7</v>
      </c>
      <c r="L9" s="29" t="s">
        <v>7</v>
      </c>
      <c r="M9" s="30" t="s">
        <v>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CT9" s="14"/>
    </row>
    <row r="10" spans="2:9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32" t="s">
        <v>64</v>
      </c>
      <c r="M10" s="32" t="s">
        <v>74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CT10" s="14"/>
    </row>
    <row r="11" spans="2:98" s="21" customFormat="1" ht="18" customHeight="1">
      <c r="B11" s="22" t="s">
        <v>90</v>
      </c>
      <c r="C11" s="6"/>
      <c r="D11" s="6"/>
      <c r="E11" s="6"/>
      <c r="F11" s="6"/>
      <c r="G11" s="6"/>
      <c r="H11" s="73">
        <v>88866335.079999998</v>
      </c>
      <c r="I11" s="6"/>
      <c r="J11" s="73">
        <v>434612.69583767146</v>
      </c>
      <c r="K11" s="6"/>
      <c r="L11" s="74">
        <v>1</v>
      </c>
      <c r="M11" s="74">
        <v>2.0899999999999998E-2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CT11" s="14"/>
    </row>
    <row r="12" spans="2:98">
      <c r="B12" s="77" t="s">
        <v>203</v>
      </c>
      <c r="C12" s="14"/>
      <c r="D12" s="14"/>
      <c r="E12" s="14"/>
      <c r="H12" s="79">
        <v>80152684.489999995</v>
      </c>
      <c r="J12" s="79">
        <v>372527.47547122388</v>
      </c>
      <c r="L12" s="78">
        <v>0.85709999999999997</v>
      </c>
      <c r="M12" s="78">
        <v>1.7899999999999999E-2</v>
      </c>
    </row>
    <row r="13" spans="2:98">
      <c r="B13" t="s">
        <v>3329</v>
      </c>
      <c r="C13" t="s">
        <v>3330</v>
      </c>
      <c r="D13" t="s">
        <v>121</v>
      </c>
      <c r="E13" t="s">
        <v>3331</v>
      </c>
      <c r="F13" t="s">
        <v>1141</v>
      </c>
      <c r="G13" t="s">
        <v>104</v>
      </c>
      <c r="H13" s="75">
        <v>1782006</v>
      </c>
      <c r="I13" s="75">
        <v>428.05690000000027</v>
      </c>
      <c r="J13" s="75">
        <v>27666.754699408499</v>
      </c>
      <c r="K13" s="76">
        <v>5.0700000000000002E-2</v>
      </c>
      <c r="L13" s="76">
        <v>6.3700000000000007E-2</v>
      </c>
      <c r="M13" s="76">
        <v>1.2999999999999999E-3</v>
      </c>
    </row>
    <row r="14" spans="2:98">
      <c r="B14" t="s">
        <v>3332</v>
      </c>
      <c r="C14" t="s">
        <v>3333</v>
      </c>
      <c r="D14" t="s">
        <v>121</v>
      </c>
      <c r="E14" t="s">
        <v>3334</v>
      </c>
      <c r="F14" t="s">
        <v>857</v>
      </c>
      <c r="G14" t="s">
        <v>100</v>
      </c>
      <c r="H14" s="75">
        <v>115593</v>
      </c>
      <c r="I14" s="75">
        <v>38390.246253000012</v>
      </c>
      <c r="J14" s="75">
        <v>44376.437351230299</v>
      </c>
      <c r="K14" s="76">
        <v>8.2199999999999995E-2</v>
      </c>
      <c r="L14" s="76">
        <v>0.1021</v>
      </c>
      <c r="M14" s="76">
        <v>2.0999999999999999E-3</v>
      </c>
    </row>
    <row r="15" spans="2:98">
      <c r="B15" t="s">
        <v>3335</v>
      </c>
      <c r="C15" t="s">
        <v>3336</v>
      </c>
      <c r="D15" t="s">
        <v>121</v>
      </c>
      <c r="E15" t="s">
        <v>3337</v>
      </c>
      <c r="F15" t="s">
        <v>3338</v>
      </c>
      <c r="G15" t="s">
        <v>100</v>
      </c>
      <c r="H15" s="75">
        <v>800</v>
      </c>
      <c r="I15" s="75">
        <v>400000</v>
      </c>
      <c r="J15" s="75">
        <v>3200</v>
      </c>
      <c r="K15" s="76">
        <v>1.61E-2</v>
      </c>
      <c r="L15" s="76">
        <v>7.4000000000000003E-3</v>
      </c>
      <c r="M15" s="76">
        <v>2.0000000000000001E-4</v>
      </c>
    </row>
    <row r="16" spans="2:98">
      <c r="B16" t="s">
        <v>3339</v>
      </c>
      <c r="C16" t="s">
        <v>3340</v>
      </c>
      <c r="D16" t="s">
        <v>121</v>
      </c>
      <c r="E16" t="s">
        <v>2348</v>
      </c>
      <c r="F16" t="s">
        <v>2349</v>
      </c>
      <c r="G16" t="s">
        <v>100</v>
      </c>
      <c r="H16" s="75">
        <v>25650</v>
      </c>
      <c r="I16" s="75">
        <v>9.9999999999999992E-25</v>
      </c>
      <c r="J16" s="75">
        <v>2.5650000000000001E-25</v>
      </c>
      <c r="K16" s="76">
        <v>0.1487</v>
      </c>
      <c r="L16" s="76">
        <v>0</v>
      </c>
      <c r="M16" s="76">
        <v>0</v>
      </c>
    </row>
    <row r="17" spans="2:13">
      <c r="B17" t="s">
        <v>3341</v>
      </c>
      <c r="C17" t="s">
        <v>3342</v>
      </c>
      <c r="D17" t="s">
        <v>121</v>
      </c>
      <c r="E17" t="s">
        <v>3343</v>
      </c>
      <c r="F17" t="s">
        <v>960</v>
      </c>
      <c r="G17" t="s">
        <v>100</v>
      </c>
      <c r="H17" s="75">
        <v>211</v>
      </c>
      <c r="I17" s="75">
        <v>23355639.810427036</v>
      </c>
      <c r="J17" s="75">
        <v>49280.400000000998</v>
      </c>
      <c r="K17" s="76">
        <v>0.2</v>
      </c>
      <c r="L17" s="76">
        <v>0.1134</v>
      </c>
      <c r="M17" s="76">
        <v>2.3999999999999998E-3</v>
      </c>
    </row>
    <row r="18" spans="2:13">
      <c r="B18" t="s">
        <v>3344</v>
      </c>
      <c r="C18" t="s">
        <v>3345</v>
      </c>
      <c r="D18" t="s">
        <v>121</v>
      </c>
      <c r="E18" t="s">
        <v>3346</v>
      </c>
      <c r="F18" t="s">
        <v>803</v>
      </c>
      <c r="G18" t="s">
        <v>104</v>
      </c>
      <c r="H18" s="75">
        <v>15407</v>
      </c>
      <c r="I18" s="75">
        <v>66206.659300000014</v>
      </c>
      <c r="J18" s="75">
        <v>36997.068414019101</v>
      </c>
      <c r="K18" s="76">
        <v>3.27E-2</v>
      </c>
      <c r="L18" s="76">
        <v>8.5099999999999995E-2</v>
      </c>
      <c r="M18" s="76">
        <v>1.8E-3</v>
      </c>
    </row>
    <row r="19" spans="2:13">
      <c r="B19" t="s">
        <v>3347</v>
      </c>
      <c r="C19" t="s">
        <v>3348</v>
      </c>
      <c r="D19" t="s">
        <v>121</v>
      </c>
      <c r="E19" t="s">
        <v>3346</v>
      </c>
      <c r="F19" t="s">
        <v>803</v>
      </c>
      <c r="G19" t="s">
        <v>104</v>
      </c>
      <c r="H19" s="75">
        <v>6733</v>
      </c>
      <c r="I19" s="75">
        <v>68364.414079999973</v>
      </c>
      <c r="J19" s="75">
        <v>16694.9939520232</v>
      </c>
      <c r="K19" s="76">
        <v>3.6700000000000003E-2</v>
      </c>
      <c r="L19" s="76">
        <v>3.8399999999999997E-2</v>
      </c>
      <c r="M19" s="76">
        <v>8.0000000000000004E-4</v>
      </c>
    </row>
    <row r="20" spans="2:13">
      <c r="B20" t="s">
        <v>3349</v>
      </c>
      <c r="C20" t="s">
        <v>3350</v>
      </c>
      <c r="D20" t="s">
        <v>121</v>
      </c>
      <c r="E20" t="s">
        <v>1938</v>
      </c>
      <c r="F20" t="s">
        <v>496</v>
      </c>
      <c r="G20" t="s">
        <v>100</v>
      </c>
      <c r="H20" s="75">
        <v>70000000</v>
      </c>
      <c r="I20" s="75">
        <v>100</v>
      </c>
      <c r="J20" s="75">
        <v>70000</v>
      </c>
      <c r="K20" s="84">
        <v>0</v>
      </c>
      <c r="L20" s="76">
        <v>0.16109999999999999</v>
      </c>
      <c r="M20" s="76">
        <v>3.3999999999999998E-3</v>
      </c>
    </row>
    <row r="21" spans="2:13">
      <c r="B21" t="s">
        <v>3351</v>
      </c>
      <c r="C21" t="s">
        <v>3352</v>
      </c>
      <c r="D21" t="s">
        <v>121</v>
      </c>
      <c r="E21" t="s">
        <v>3353</v>
      </c>
      <c r="F21" t="s">
        <v>496</v>
      </c>
      <c r="G21" t="s">
        <v>100</v>
      </c>
      <c r="H21" s="75">
        <v>741.49</v>
      </c>
      <c r="I21" s="75">
        <v>5657400</v>
      </c>
      <c r="J21" s="75">
        <v>41949.055260000001</v>
      </c>
      <c r="K21" s="76">
        <v>0.36749999999999999</v>
      </c>
      <c r="L21" s="76">
        <v>9.6500000000000002E-2</v>
      </c>
      <c r="M21" s="76">
        <v>2E-3</v>
      </c>
    </row>
    <row r="22" spans="2:13">
      <c r="B22" t="s">
        <v>3354</v>
      </c>
      <c r="C22" t="s">
        <v>3355</v>
      </c>
      <c r="D22" t="s">
        <v>121</v>
      </c>
      <c r="E22" t="s">
        <v>3356</v>
      </c>
      <c r="F22" t="s">
        <v>496</v>
      </c>
      <c r="G22" t="s">
        <v>108</v>
      </c>
      <c r="H22" s="75">
        <v>500000</v>
      </c>
      <c r="I22" s="75">
        <v>1E-26</v>
      </c>
      <c r="J22" s="75">
        <v>2.0060000000000001E-25</v>
      </c>
      <c r="K22" s="76">
        <v>0</v>
      </c>
      <c r="L22" s="76">
        <v>0</v>
      </c>
      <c r="M22" s="76">
        <v>0</v>
      </c>
    </row>
    <row r="23" spans="2:13">
      <c r="B23" t="s">
        <v>3357</v>
      </c>
      <c r="C23" t="s">
        <v>3358</v>
      </c>
      <c r="D23" t="s">
        <v>121</v>
      </c>
      <c r="E23" t="s">
        <v>3359</v>
      </c>
      <c r="F23" t="s">
        <v>496</v>
      </c>
      <c r="G23" t="s">
        <v>100</v>
      </c>
      <c r="H23" s="75">
        <v>572700</v>
      </c>
      <c r="I23" s="75">
        <v>5066.5894609999996</v>
      </c>
      <c r="J23" s="75">
        <v>29016.357843147001</v>
      </c>
      <c r="K23" s="76">
        <v>0.12727272727272726</v>
      </c>
      <c r="L23" s="76">
        <v>6.6799999999999998E-2</v>
      </c>
      <c r="M23" s="76">
        <v>1.4E-3</v>
      </c>
    </row>
    <row r="24" spans="2:13">
      <c r="B24" t="s">
        <v>3360</v>
      </c>
      <c r="C24" t="s">
        <v>3361</v>
      </c>
      <c r="D24" t="s">
        <v>121</v>
      </c>
      <c r="E24" t="s">
        <v>3362</v>
      </c>
      <c r="F24" t="s">
        <v>2244</v>
      </c>
      <c r="G24" t="s">
        <v>100</v>
      </c>
      <c r="H24" s="75">
        <v>3231018</v>
      </c>
      <c r="I24" s="75">
        <v>9.9999999999999995E-7</v>
      </c>
      <c r="J24" s="75">
        <v>3.231018E-5</v>
      </c>
      <c r="K24" s="76">
        <v>2.18E-2</v>
      </c>
      <c r="L24" s="76">
        <v>0</v>
      </c>
      <c r="M24" s="76">
        <v>0</v>
      </c>
    </row>
    <row r="25" spans="2:13">
      <c r="B25" t="s">
        <v>3363</v>
      </c>
      <c r="C25" t="s">
        <v>3364</v>
      </c>
      <c r="D25" t="s">
        <v>121</v>
      </c>
      <c r="E25" t="s">
        <v>3365</v>
      </c>
      <c r="F25" t="s">
        <v>1186</v>
      </c>
      <c r="G25" t="s">
        <v>104</v>
      </c>
      <c r="H25" s="75">
        <v>3901825</v>
      </c>
      <c r="I25" s="75">
        <v>376.95528699999846</v>
      </c>
      <c r="J25" s="75">
        <v>53346.407919084602</v>
      </c>
      <c r="K25" s="76">
        <v>3.1800000000000002E-2</v>
      </c>
      <c r="L25" s="76">
        <v>0.1227</v>
      </c>
      <c r="M25" s="76">
        <v>2.5999999999999999E-3</v>
      </c>
    </row>
    <row r="26" spans="2:13">
      <c r="B26" s="77" t="s">
        <v>271</v>
      </c>
      <c r="C26" s="14"/>
      <c r="D26" s="14"/>
      <c r="E26" s="14"/>
      <c r="H26" s="79">
        <v>8713650.5899999999</v>
      </c>
      <c r="J26" s="79">
        <v>62085.220366447596</v>
      </c>
      <c r="L26" s="78">
        <v>0.1429</v>
      </c>
      <c r="M26" s="78">
        <v>3.0000000000000001E-3</v>
      </c>
    </row>
    <row r="27" spans="2:13">
      <c r="B27" s="77" t="s">
        <v>500</v>
      </c>
      <c r="C27" s="14"/>
      <c r="D27" s="14"/>
      <c r="E27" s="14"/>
      <c r="H27" s="79">
        <v>0</v>
      </c>
      <c r="J27" s="79">
        <v>0</v>
      </c>
      <c r="L27" s="78">
        <v>0</v>
      </c>
      <c r="M27" s="78">
        <v>0</v>
      </c>
    </row>
    <row r="28" spans="2:13">
      <c r="B28" t="s">
        <v>266</v>
      </c>
      <c r="C28" t="s">
        <v>266</v>
      </c>
      <c r="D28" s="14"/>
      <c r="E28" s="14"/>
      <c r="F28" t="s">
        <v>266</v>
      </c>
      <c r="G28" t="s">
        <v>266</v>
      </c>
      <c r="H28" s="75">
        <v>0</v>
      </c>
      <c r="I28" s="75">
        <v>0</v>
      </c>
      <c r="J28" s="75">
        <v>0</v>
      </c>
      <c r="K28" s="76">
        <v>0</v>
      </c>
      <c r="L28" s="76">
        <v>0</v>
      </c>
      <c r="M28" s="76">
        <v>0</v>
      </c>
    </row>
    <row r="29" spans="2:13">
      <c r="B29" s="77" t="s">
        <v>501</v>
      </c>
      <c r="C29" s="14"/>
      <c r="D29" s="14"/>
      <c r="E29" s="14"/>
      <c r="H29" s="79">
        <v>8713650.5899999999</v>
      </c>
      <c r="J29" s="79">
        <v>62085.220366447596</v>
      </c>
      <c r="L29" s="78">
        <v>0.1429</v>
      </c>
      <c r="M29" s="78">
        <v>3.0000000000000001E-3</v>
      </c>
    </row>
    <row r="30" spans="2:13">
      <c r="B30" t="s">
        <v>3366</v>
      </c>
      <c r="C30" t="s">
        <v>3367</v>
      </c>
      <c r="D30" t="s">
        <v>121</v>
      </c>
      <c r="E30" t="s">
        <v>3368</v>
      </c>
      <c r="F30" t="s">
        <v>1859</v>
      </c>
      <c r="G30" t="s">
        <v>108</v>
      </c>
      <c r="H30" s="75">
        <v>18328</v>
      </c>
      <c r="I30" s="75">
        <v>45859.526353000023</v>
      </c>
      <c r="J30" s="75">
        <v>33718.035514194999</v>
      </c>
      <c r="K30" s="76">
        <v>8.6599999999999996E-2</v>
      </c>
      <c r="L30" s="76">
        <v>7.7600000000000002E-2</v>
      </c>
      <c r="M30" s="76">
        <v>1.6000000000000001E-3</v>
      </c>
    </row>
    <row r="31" spans="2:13">
      <c r="B31" t="s">
        <v>3369</v>
      </c>
      <c r="C31" t="s">
        <v>3370</v>
      </c>
      <c r="D31" t="s">
        <v>121</v>
      </c>
      <c r="E31" t="s">
        <v>3371</v>
      </c>
      <c r="F31" t="s">
        <v>1859</v>
      </c>
      <c r="G31" t="s">
        <v>108</v>
      </c>
      <c r="H31" s="75">
        <v>7193920</v>
      </c>
      <c r="I31" s="75">
        <v>85.107683999999949</v>
      </c>
      <c r="J31" s="75">
        <v>24561.3367161805</v>
      </c>
      <c r="K31" s="76">
        <v>5.8099999999999999E-2</v>
      </c>
      <c r="L31" s="76">
        <v>5.6500000000000002E-2</v>
      </c>
      <c r="M31" s="76">
        <v>1.1999999999999999E-3</v>
      </c>
    </row>
    <row r="32" spans="2:13">
      <c r="B32" t="s">
        <v>3372</v>
      </c>
      <c r="C32" t="s">
        <v>3373</v>
      </c>
      <c r="D32" t="s">
        <v>121</v>
      </c>
      <c r="E32" t="s">
        <v>3343</v>
      </c>
      <c r="F32" t="s">
        <v>1859</v>
      </c>
      <c r="G32" t="s">
        <v>108</v>
      </c>
      <c r="H32" s="75">
        <v>1501402.59</v>
      </c>
      <c r="I32" s="75">
        <v>63.188300000000076</v>
      </c>
      <c r="J32" s="75">
        <v>3805.8481360720998</v>
      </c>
      <c r="K32" s="76">
        <v>0.14000000000000001</v>
      </c>
      <c r="L32" s="76">
        <v>8.8000000000000005E-3</v>
      </c>
      <c r="M32" s="76">
        <v>2.0000000000000001E-4</v>
      </c>
    </row>
    <row r="33" spans="2:5">
      <c r="B33" t="s">
        <v>273</v>
      </c>
      <c r="C33" s="14"/>
      <c r="D33" s="14"/>
      <c r="E33" s="14"/>
    </row>
    <row r="34" spans="2:5">
      <c r="B34" t="s">
        <v>488</v>
      </c>
      <c r="C34" s="14"/>
      <c r="D34" s="14"/>
      <c r="E34" s="14"/>
    </row>
    <row r="35" spans="2:5">
      <c r="B35" t="s">
        <v>489</v>
      </c>
      <c r="C35" s="14"/>
      <c r="D35" s="14"/>
      <c r="E35" s="14"/>
    </row>
    <row r="36" spans="2:5">
      <c r="B36" t="s">
        <v>490</v>
      </c>
      <c r="C36" s="14"/>
      <c r="D36" s="14"/>
      <c r="E36" s="14"/>
    </row>
    <row r="37" spans="2:5">
      <c r="C37" s="14"/>
      <c r="D37" s="14"/>
      <c r="E37" s="14"/>
    </row>
    <row r="38" spans="2:5">
      <c r="C38" s="14"/>
      <c r="D38" s="14"/>
      <c r="E38" s="14"/>
    </row>
    <row r="39" spans="2:5">
      <c r="C39" s="14"/>
      <c r="D39" s="14"/>
      <c r="E39" s="14"/>
    </row>
    <row r="40" spans="2:5">
      <c r="C40" s="14"/>
      <c r="D40" s="14"/>
      <c r="E40" s="14"/>
    </row>
    <row r="41" spans="2:5">
      <c r="C41" s="14"/>
      <c r="D41" s="14"/>
      <c r="E41" s="14"/>
    </row>
    <row r="42" spans="2:5">
      <c r="C42" s="14"/>
      <c r="D42" s="14"/>
      <c r="E42" s="14"/>
    </row>
    <row r="43" spans="2:5">
      <c r="C43" s="14"/>
      <c r="D43" s="14"/>
      <c r="E43" s="14"/>
    </row>
    <row r="44" spans="2:5">
      <c r="C44" s="14"/>
      <c r="D44" s="14"/>
      <c r="E44" s="14"/>
    </row>
    <row r="45" spans="2:5">
      <c r="C45" s="14"/>
      <c r="D45" s="14"/>
      <c r="E45" s="14"/>
    </row>
    <row r="46" spans="2:5">
      <c r="C46" s="14"/>
      <c r="D46" s="14"/>
      <c r="E46" s="14"/>
    </row>
    <row r="47" spans="2:5">
      <c r="C47" s="14"/>
      <c r="D47" s="14"/>
      <c r="E47" s="14"/>
    </row>
    <row r="48" spans="2:5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2:5">
      <c r="C385" s="14"/>
      <c r="D385" s="14"/>
      <c r="E385" s="14"/>
    </row>
    <row r="386" spans="2:5">
      <c r="C386" s="14"/>
      <c r="D386" s="14"/>
      <c r="E386" s="14"/>
    </row>
    <row r="387" spans="2:5">
      <c r="C387" s="14"/>
      <c r="D387" s="14"/>
      <c r="E387" s="14"/>
    </row>
    <row r="388" spans="2:5">
      <c r="C388" s="14"/>
      <c r="D388" s="14"/>
      <c r="E388" s="14"/>
    </row>
    <row r="389" spans="2:5">
      <c r="B389" s="14"/>
      <c r="C389" s="14"/>
      <c r="D389" s="14"/>
      <c r="E389" s="14"/>
    </row>
    <row r="390" spans="2:5">
      <c r="B390" s="14"/>
      <c r="C390" s="14"/>
      <c r="D390" s="14"/>
      <c r="E390" s="14"/>
    </row>
    <row r="391" spans="2:5">
      <c r="B391" s="17"/>
      <c r="C391" s="14"/>
      <c r="D391" s="14"/>
      <c r="E391" s="14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586"/>
  <sheetViews>
    <sheetView rightToLeft="1" topLeftCell="A85" workbookViewId="0">
      <selection activeCell="R68" sqref="R6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5" width="10.7109375" style="14" customWidth="1"/>
    <col min="6" max="6" width="14.7109375" style="14" customWidth="1"/>
    <col min="7" max="7" width="11.7109375" style="14" customWidth="1"/>
    <col min="8" max="8" width="14.7109375" style="14" customWidth="1"/>
    <col min="9" max="11" width="10.7109375" style="14" customWidth="1"/>
    <col min="12" max="12" width="7.5703125" style="17" customWidth="1"/>
    <col min="13" max="13" width="6.7109375" style="17" customWidth="1"/>
    <col min="14" max="14" width="7.7109375" style="17" customWidth="1"/>
    <col min="15" max="15" width="7.140625" style="17" customWidth="1"/>
    <col min="16" max="16" width="6" style="17" customWidth="1"/>
    <col min="17" max="17" width="8" style="17" customWidth="1"/>
    <col min="18" max="18" width="8.7109375" style="17" customWidth="1"/>
    <col min="19" max="19" width="10" style="17" customWidth="1"/>
    <col min="20" max="20" width="9.5703125" style="14" customWidth="1"/>
    <col min="21" max="21" width="6.140625" style="14" customWidth="1"/>
    <col min="22" max="23" width="5.7109375" style="14" customWidth="1"/>
    <col min="24" max="24" width="6.85546875" style="14" customWidth="1"/>
    <col min="25" max="25" width="6.42578125" style="14" customWidth="1"/>
    <col min="26" max="26" width="6.7109375" style="14" customWidth="1"/>
    <col min="27" max="27" width="7.28515625" style="14" customWidth="1"/>
    <col min="28" max="39" width="5.7109375" style="14" customWidth="1"/>
    <col min="40" max="16384" width="9.140625" style="14"/>
  </cols>
  <sheetData>
    <row r="1" spans="2:52">
      <c r="B1" s="2" t="s">
        <v>0</v>
      </c>
      <c r="C1" t="s">
        <v>195</v>
      </c>
    </row>
    <row r="2" spans="2:52">
      <c r="B2" s="2" t="s">
        <v>1</v>
      </c>
    </row>
    <row r="3" spans="2:52">
      <c r="B3" s="2" t="s">
        <v>2</v>
      </c>
      <c r="C3" t="s">
        <v>196</v>
      </c>
    </row>
    <row r="4" spans="2:52">
      <c r="B4" s="2" t="s">
        <v>3</v>
      </c>
    </row>
    <row r="6" spans="2:52" ht="26.25" customHeight="1">
      <c r="B6" s="108" t="s">
        <v>134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52" ht="26.25" customHeight="1">
      <c r="B7" s="108" t="s">
        <v>137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52" s="17" customFormat="1" ht="63">
      <c r="B8" s="4" t="s">
        <v>94</v>
      </c>
      <c r="C8" s="26" t="s">
        <v>47</v>
      </c>
      <c r="D8" s="26" t="s">
        <v>51</v>
      </c>
      <c r="E8" s="26" t="s">
        <v>69</v>
      </c>
      <c r="F8" s="26" t="s">
        <v>185</v>
      </c>
      <c r="G8" s="26" t="s">
        <v>186</v>
      </c>
      <c r="H8" s="26" t="s">
        <v>5</v>
      </c>
      <c r="I8" s="26" t="s">
        <v>71</v>
      </c>
      <c r="J8" s="26" t="s">
        <v>55</v>
      </c>
      <c r="K8" s="34" t="s">
        <v>181</v>
      </c>
      <c r="AZ8" s="14"/>
    </row>
    <row r="9" spans="2:52" s="17" customFormat="1" ht="21" customHeight="1">
      <c r="B9" s="18"/>
      <c r="C9" s="19"/>
      <c r="D9" s="19"/>
      <c r="E9" s="29" t="s">
        <v>72</v>
      </c>
      <c r="F9" s="29" t="s">
        <v>182</v>
      </c>
      <c r="G9" s="29"/>
      <c r="H9" s="29" t="s">
        <v>6</v>
      </c>
      <c r="I9" s="29" t="s">
        <v>7</v>
      </c>
      <c r="J9" s="29" t="s">
        <v>7</v>
      </c>
      <c r="K9" s="30" t="s">
        <v>7</v>
      </c>
      <c r="AZ9" s="14"/>
    </row>
    <row r="10" spans="2:52" s="21" customFormat="1" ht="18" customHeight="1">
      <c r="B10" s="20"/>
      <c r="C10" s="6" t="s">
        <v>8</v>
      </c>
      <c r="D10" s="6" t="s">
        <v>57</v>
      </c>
      <c r="E10" s="6" t="s">
        <v>58</v>
      </c>
      <c r="F10" s="6" t="s">
        <v>59</v>
      </c>
      <c r="G10" s="6" t="s">
        <v>60</v>
      </c>
      <c r="H10" s="6" t="s">
        <v>61</v>
      </c>
      <c r="I10" s="6" t="s">
        <v>62</v>
      </c>
      <c r="J10" s="6" t="s">
        <v>63</v>
      </c>
      <c r="K10" s="32" t="s">
        <v>64</v>
      </c>
      <c r="L10" s="17"/>
      <c r="M10" s="17"/>
      <c r="N10" s="17"/>
      <c r="O10" s="17"/>
      <c r="P10" s="17"/>
      <c r="Q10" s="17"/>
      <c r="R10" s="17"/>
      <c r="AZ10" s="14"/>
    </row>
    <row r="11" spans="2:52" s="21" customFormat="1" ht="18" customHeight="1">
      <c r="B11" s="22" t="s">
        <v>138</v>
      </c>
      <c r="C11" s="6"/>
      <c r="D11" s="6"/>
      <c r="E11" s="6"/>
      <c r="F11" s="73">
        <v>998987669.25999999</v>
      </c>
      <c r="G11" s="6"/>
      <c r="H11" s="73">
        <v>1483976.0435785425</v>
      </c>
      <c r="I11" s="6"/>
      <c r="J11" s="74">
        <v>1</v>
      </c>
      <c r="K11" s="74">
        <v>7.1300000000000002E-2</v>
      </c>
      <c r="L11" s="17"/>
      <c r="M11" s="17"/>
      <c r="N11" s="17"/>
      <c r="O11" s="17"/>
      <c r="P11" s="17"/>
      <c r="Q11" s="17"/>
      <c r="R11" s="17"/>
      <c r="AZ11" s="14"/>
    </row>
    <row r="12" spans="2:52">
      <c r="B12" s="77" t="s">
        <v>203</v>
      </c>
      <c r="C12" s="14"/>
      <c r="F12" s="79">
        <v>835708770.64999998</v>
      </c>
      <c r="H12" s="79">
        <v>816908.81272957393</v>
      </c>
      <c r="J12" s="78">
        <v>0.55049999999999999</v>
      </c>
      <c r="K12" s="78">
        <v>3.9300000000000002E-2</v>
      </c>
    </row>
    <row r="13" spans="2:52">
      <c r="B13" s="77" t="s">
        <v>3374</v>
      </c>
      <c r="C13" s="14"/>
      <c r="F13" s="79">
        <v>31420823.920000002</v>
      </c>
      <c r="H13" s="79">
        <v>100013.5347859055</v>
      </c>
      <c r="J13" s="78">
        <v>6.7400000000000002E-2</v>
      </c>
      <c r="K13" s="78">
        <v>4.7999999999999996E-3</v>
      </c>
    </row>
    <row r="14" spans="2:52">
      <c r="B14" t="s">
        <v>3375</v>
      </c>
      <c r="C14">
        <v>74221</v>
      </c>
      <c r="D14" t="s">
        <v>104</v>
      </c>
      <c r="E14" t="s">
        <v>444</v>
      </c>
      <c r="F14" s="75">
        <v>4839943.4800000004</v>
      </c>
      <c r="G14" s="75">
        <v>90.994906000000043</v>
      </c>
      <c r="H14" s="75">
        <v>15973.678026826999</v>
      </c>
      <c r="I14" s="76">
        <v>7.5700000000000003E-2</v>
      </c>
      <c r="J14" s="76">
        <v>1.0800000000000001E-2</v>
      </c>
      <c r="K14" s="76">
        <v>8.0000000000000004E-4</v>
      </c>
    </row>
    <row r="15" spans="2:52">
      <c r="B15" t="s">
        <v>3376</v>
      </c>
      <c r="C15">
        <v>74254</v>
      </c>
      <c r="D15" t="s">
        <v>104</v>
      </c>
      <c r="E15" t="s">
        <v>1999</v>
      </c>
      <c r="F15" s="75">
        <v>1064319</v>
      </c>
      <c r="G15" s="75">
        <v>100</v>
      </c>
      <c r="H15" s="75">
        <v>3860.2850130000002</v>
      </c>
      <c r="I15" s="76">
        <v>7.0699999999999999E-2</v>
      </c>
      <c r="J15" s="76">
        <v>2.5999999999999999E-3</v>
      </c>
      <c r="K15" s="76">
        <v>2.0000000000000001E-4</v>
      </c>
    </row>
    <row r="16" spans="2:52">
      <c r="B16" t="s">
        <v>3377</v>
      </c>
      <c r="C16">
        <v>74173</v>
      </c>
      <c r="D16" t="s">
        <v>104</v>
      </c>
      <c r="E16" t="s">
        <v>3378</v>
      </c>
      <c r="F16" s="75">
        <v>5900697.9000000004</v>
      </c>
      <c r="G16" s="75">
        <v>60.613100999999965</v>
      </c>
      <c r="H16" s="75">
        <v>12972.313611596201</v>
      </c>
      <c r="I16" s="76">
        <v>0.10349999999999999</v>
      </c>
      <c r="J16" s="76">
        <v>8.6999999999999994E-3</v>
      </c>
      <c r="K16" s="76">
        <v>5.9999999999999995E-4</v>
      </c>
    </row>
    <row r="17" spans="2:11">
      <c r="B17" t="s">
        <v>3379</v>
      </c>
      <c r="C17">
        <v>74243</v>
      </c>
      <c r="D17" t="s">
        <v>104</v>
      </c>
      <c r="E17" t="s">
        <v>600</v>
      </c>
      <c r="F17" s="75">
        <v>3929624.55</v>
      </c>
      <c r="G17" s="75">
        <v>89.926656999999807</v>
      </c>
      <c r="H17" s="75">
        <v>12817.0200254212</v>
      </c>
      <c r="I17" s="76">
        <v>0.1371</v>
      </c>
      <c r="J17" s="76">
        <v>8.6E-3</v>
      </c>
      <c r="K17" s="76">
        <v>5.9999999999999995E-4</v>
      </c>
    </row>
    <row r="18" spans="2:11">
      <c r="B18" t="s">
        <v>3380</v>
      </c>
      <c r="C18">
        <v>74183</v>
      </c>
      <c r="D18" t="s">
        <v>104</v>
      </c>
      <c r="E18" t="s">
        <v>3381</v>
      </c>
      <c r="F18" s="75">
        <v>3800485.85</v>
      </c>
      <c r="G18" s="75">
        <v>107.13695999999995</v>
      </c>
      <c r="H18" s="75">
        <v>14768.1465928454</v>
      </c>
      <c r="I18" s="76">
        <v>5.2000000000000005E-2</v>
      </c>
      <c r="J18" s="76">
        <v>0.01</v>
      </c>
      <c r="K18" s="76">
        <v>6.9999999999999999E-4</v>
      </c>
    </row>
    <row r="19" spans="2:11">
      <c r="B19" t="s">
        <v>3382</v>
      </c>
      <c r="C19">
        <v>74216</v>
      </c>
      <c r="D19" t="s">
        <v>104</v>
      </c>
      <c r="E19" t="s">
        <v>3383</v>
      </c>
      <c r="F19" s="75">
        <v>5206286.0999999996</v>
      </c>
      <c r="G19" s="75">
        <v>72.877843000000084</v>
      </c>
      <c r="H19" s="75">
        <v>13761.668619592199</v>
      </c>
      <c r="I19" s="76">
        <v>1.6000000000000004E-2</v>
      </c>
      <c r="J19" s="76">
        <v>9.2999999999999992E-3</v>
      </c>
      <c r="K19" s="76">
        <v>6.9999999999999999E-4</v>
      </c>
    </row>
    <row r="20" spans="2:11">
      <c r="B20" t="s">
        <v>3384</v>
      </c>
      <c r="C20">
        <v>74228</v>
      </c>
      <c r="D20" t="s">
        <v>104</v>
      </c>
      <c r="E20" t="s">
        <v>3385</v>
      </c>
      <c r="F20" s="75">
        <v>6679467.04</v>
      </c>
      <c r="G20" s="75">
        <v>106.74468399999999</v>
      </c>
      <c r="H20" s="75">
        <v>25860.422896623499</v>
      </c>
      <c r="I20" s="76">
        <v>6.7400000000000002E-2</v>
      </c>
      <c r="J20" s="76">
        <v>1.7399999999999999E-2</v>
      </c>
      <c r="K20" s="76">
        <v>1.1999999999999999E-3</v>
      </c>
    </row>
    <row r="21" spans="2:11">
      <c r="B21" s="77" t="s">
        <v>3386</v>
      </c>
      <c r="C21" s="14"/>
      <c r="F21" s="79">
        <v>51741243.289999999</v>
      </c>
      <c r="H21" s="79">
        <v>63833.307076198696</v>
      </c>
      <c r="J21" s="78">
        <v>4.2999999999999997E-2</v>
      </c>
      <c r="K21" s="78">
        <v>3.0999999999999999E-3</v>
      </c>
    </row>
    <row r="22" spans="2:11">
      <c r="B22" t="s">
        <v>3387</v>
      </c>
      <c r="C22">
        <v>74233</v>
      </c>
      <c r="D22" t="s">
        <v>100</v>
      </c>
      <c r="E22" t="s">
        <v>3388</v>
      </c>
      <c r="F22" s="75">
        <v>29208189.390000001</v>
      </c>
      <c r="G22" s="75">
        <v>92.439599999999999</v>
      </c>
      <c r="H22" s="75">
        <v>26999.933439358399</v>
      </c>
      <c r="I22" s="76">
        <v>9.0700000000000003E-2</v>
      </c>
      <c r="J22" s="76">
        <v>1.8200000000000001E-2</v>
      </c>
      <c r="K22" s="76">
        <v>1.2999999999999999E-3</v>
      </c>
    </row>
    <row r="23" spans="2:11">
      <c r="B23" t="s">
        <v>3389</v>
      </c>
      <c r="C23">
        <v>74176</v>
      </c>
      <c r="D23" t="s">
        <v>100</v>
      </c>
      <c r="E23" t="s">
        <v>3390</v>
      </c>
      <c r="F23" s="75">
        <v>14434754.800000001</v>
      </c>
      <c r="G23" s="75">
        <v>175.86437999999933</v>
      </c>
      <c r="H23" s="75">
        <v>25385.592033540201</v>
      </c>
      <c r="I23" s="76">
        <v>1.9099999999999999E-2</v>
      </c>
      <c r="J23" s="76">
        <v>1.7100000000000001E-2</v>
      </c>
      <c r="K23" s="76">
        <v>1.1999999999999999E-3</v>
      </c>
    </row>
    <row r="24" spans="2:11">
      <c r="B24" t="s">
        <v>3391</v>
      </c>
      <c r="C24">
        <v>74177</v>
      </c>
      <c r="D24" t="s">
        <v>100</v>
      </c>
      <c r="E24" t="s">
        <v>3392</v>
      </c>
      <c r="F24" s="75">
        <v>8098299.0999999996</v>
      </c>
      <c r="G24" s="75">
        <v>141.36032100000008</v>
      </c>
      <c r="H24" s="75">
        <v>11447.7816033001</v>
      </c>
      <c r="I24" s="76">
        <v>2.9000000000000001E-2</v>
      </c>
      <c r="J24" s="76">
        <v>7.7000000000000002E-3</v>
      </c>
      <c r="K24" s="76">
        <v>5.9999999999999995E-4</v>
      </c>
    </row>
    <row r="25" spans="2:11">
      <c r="B25" s="77" t="s">
        <v>3393</v>
      </c>
      <c r="C25" s="14"/>
      <c r="F25" s="79">
        <v>112046954.59999999</v>
      </c>
      <c r="H25" s="79">
        <v>127505.9999430919</v>
      </c>
      <c r="J25" s="78">
        <v>8.5900000000000004E-2</v>
      </c>
      <c r="K25" s="78">
        <v>6.1000000000000004E-3</v>
      </c>
    </row>
    <row r="26" spans="2:11">
      <c r="B26" t="s">
        <v>3394</v>
      </c>
      <c r="C26">
        <v>74204</v>
      </c>
      <c r="D26" t="s">
        <v>100</v>
      </c>
      <c r="E26" t="s">
        <v>3395</v>
      </c>
      <c r="F26" s="75">
        <v>18712036.59</v>
      </c>
      <c r="G26" s="75">
        <v>208.04256000000044</v>
      </c>
      <c r="H26" s="75">
        <v>38928.999949972596</v>
      </c>
      <c r="I26" s="76">
        <v>7.8700000000000006E-2</v>
      </c>
      <c r="J26" s="76">
        <v>2.6200000000000001E-2</v>
      </c>
      <c r="K26" s="76">
        <v>1.9E-3</v>
      </c>
    </row>
    <row r="27" spans="2:11">
      <c r="B27" t="s">
        <v>3396</v>
      </c>
      <c r="C27">
        <v>74186</v>
      </c>
      <c r="D27" t="s">
        <v>100</v>
      </c>
      <c r="E27" t="s">
        <v>3397</v>
      </c>
      <c r="F27" s="75">
        <v>71791011.560000002</v>
      </c>
      <c r="G27" s="75">
        <v>98.726843999999858</v>
      </c>
      <c r="H27" s="75">
        <v>70876.999988863099</v>
      </c>
      <c r="I27" s="76">
        <v>7.8700000000000006E-2</v>
      </c>
      <c r="J27" s="76">
        <v>4.7800000000000002E-2</v>
      </c>
      <c r="K27" s="76">
        <v>3.3999999999999998E-3</v>
      </c>
    </row>
    <row r="28" spans="2:11">
      <c r="B28" t="s">
        <v>3398</v>
      </c>
      <c r="C28">
        <v>74238</v>
      </c>
      <c r="D28" t="s">
        <v>100</v>
      </c>
      <c r="E28" t="s">
        <v>3399</v>
      </c>
      <c r="F28" s="75">
        <v>21543906.449999999</v>
      </c>
      <c r="G28" s="75">
        <v>82.157802000000032</v>
      </c>
      <c r="H28" s="75">
        <v>17700.000004256199</v>
      </c>
      <c r="I28" s="76">
        <v>1.89E-2</v>
      </c>
      <c r="J28" s="76">
        <v>1.1900000000000001E-2</v>
      </c>
      <c r="K28" s="76">
        <v>8.9999999999999998E-4</v>
      </c>
    </row>
    <row r="29" spans="2:11">
      <c r="B29" s="77" t="s">
        <v>3400</v>
      </c>
      <c r="C29" s="14"/>
      <c r="F29" s="79">
        <v>640499748.84000003</v>
      </c>
      <c r="H29" s="79">
        <v>525555.97092437779</v>
      </c>
      <c r="J29" s="78">
        <v>0.35420000000000001</v>
      </c>
      <c r="K29" s="78">
        <v>2.53E-2</v>
      </c>
    </row>
    <row r="30" spans="2:11">
      <c r="B30" t="s">
        <v>3401</v>
      </c>
      <c r="C30">
        <v>74252</v>
      </c>
      <c r="D30" t="s">
        <v>100</v>
      </c>
      <c r="E30" t="s">
        <v>3402</v>
      </c>
      <c r="F30" s="75">
        <v>11706116.09</v>
      </c>
      <c r="G30" s="75">
        <v>110.78737700000012</v>
      </c>
      <c r="H30" s="75">
        <v>12968.898964685999</v>
      </c>
      <c r="I30" s="76">
        <v>2.07E-2</v>
      </c>
      <c r="J30" s="76">
        <v>8.6999999999999994E-3</v>
      </c>
      <c r="K30" s="76">
        <v>5.9999999999999995E-4</v>
      </c>
    </row>
    <row r="31" spans="2:11">
      <c r="B31" t="s">
        <v>3403</v>
      </c>
      <c r="C31">
        <v>74168</v>
      </c>
      <c r="D31" t="s">
        <v>104</v>
      </c>
      <c r="E31" t="s">
        <v>3404</v>
      </c>
      <c r="F31" s="75">
        <v>9495032.9800000004</v>
      </c>
      <c r="G31" s="75">
        <v>139.22254900000019</v>
      </c>
      <c r="H31" s="75">
        <v>47946.136122793003</v>
      </c>
      <c r="I31" s="76">
        <v>1.09E-2</v>
      </c>
      <c r="J31" s="76">
        <v>3.2300000000000002E-2</v>
      </c>
      <c r="K31" s="76">
        <v>2.3E-3</v>
      </c>
    </row>
    <row r="32" spans="2:11">
      <c r="B32" t="s">
        <v>3405</v>
      </c>
      <c r="C32">
        <v>74241</v>
      </c>
      <c r="D32" t="s">
        <v>100</v>
      </c>
      <c r="E32" t="s">
        <v>524</v>
      </c>
      <c r="F32" s="75">
        <v>34846214.689999998</v>
      </c>
      <c r="G32" s="75">
        <v>107.0451590000001</v>
      </c>
      <c r="H32" s="75">
        <v>37301.185920391901</v>
      </c>
      <c r="I32" s="76">
        <v>5.8299999999999998E-2</v>
      </c>
      <c r="J32" s="76">
        <v>2.5100000000000001E-2</v>
      </c>
      <c r="K32" s="76">
        <v>1.8E-3</v>
      </c>
    </row>
    <row r="33" spans="2:11">
      <c r="B33" t="s">
        <v>3406</v>
      </c>
      <c r="C33">
        <v>74166</v>
      </c>
      <c r="D33" t="s">
        <v>100</v>
      </c>
      <c r="E33" t="s">
        <v>3277</v>
      </c>
      <c r="F33" s="75">
        <v>9702104.2400000002</v>
      </c>
      <c r="G33" s="75">
        <v>50.571461999999912</v>
      </c>
      <c r="H33" s="75">
        <v>4906.4959589319797</v>
      </c>
      <c r="I33" s="76">
        <v>0.16389999999999999</v>
      </c>
      <c r="J33" s="76">
        <v>3.3E-3</v>
      </c>
      <c r="K33" s="76">
        <v>2.0000000000000001E-4</v>
      </c>
    </row>
    <row r="34" spans="2:11">
      <c r="B34" t="s">
        <v>3407</v>
      </c>
      <c r="C34">
        <v>74167</v>
      </c>
      <c r="D34" t="s">
        <v>100</v>
      </c>
      <c r="E34" t="s">
        <v>3408</v>
      </c>
      <c r="F34" s="75">
        <v>66851743.57</v>
      </c>
      <c r="G34" s="75">
        <v>16.883699000000004</v>
      </c>
      <c r="H34" s="75">
        <v>11287.0471606106</v>
      </c>
      <c r="I34" s="76">
        <v>0.30430000000000001</v>
      </c>
      <c r="J34" s="76">
        <v>7.6E-3</v>
      </c>
      <c r="K34" s="76">
        <v>5.0000000000000001E-4</v>
      </c>
    </row>
    <row r="35" spans="2:11">
      <c r="B35" t="s">
        <v>3409</v>
      </c>
      <c r="C35">
        <v>74217</v>
      </c>
      <c r="D35" t="s">
        <v>100</v>
      </c>
      <c r="E35" t="s">
        <v>458</v>
      </c>
      <c r="F35" s="75">
        <v>28982730.59</v>
      </c>
      <c r="G35" s="75">
        <v>96.810400000000001</v>
      </c>
      <c r="H35" s="75">
        <v>28058.2974151013</v>
      </c>
      <c r="I35" s="76">
        <v>0.15770000000000001</v>
      </c>
      <c r="J35" s="76">
        <v>1.89E-2</v>
      </c>
      <c r="K35" s="76">
        <v>1.2999999999999999E-3</v>
      </c>
    </row>
    <row r="36" spans="2:11">
      <c r="B36" t="s">
        <v>3410</v>
      </c>
      <c r="C36">
        <v>74231</v>
      </c>
      <c r="D36" t="s">
        <v>100</v>
      </c>
      <c r="E36" t="s">
        <v>1308</v>
      </c>
      <c r="F36" s="75">
        <v>26503794.5</v>
      </c>
      <c r="G36" s="75">
        <v>69.912714000000051</v>
      </c>
      <c r="H36" s="75">
        <v>18529.522047932802</v>
      </c>
      <c r="I36" s="76">
        <v>5.2600000000000001E-2</v>
      </c>
      <c r="J36" s="76">
        <v>1.2500000000000001E-2</v>
      </c>
      <c r="K36" s="76">
        <v>8.9999999999999998E-4</v>
      </c>
    </row>
    <row r="37" spans="2:11">
      <c r="B37" t="s">
        <v>3411</v>
      </c>
      <c r="C37">
        <v>74171</v>
      </c>
      <c r="D37" t="s">
        <v>100</v>
      </c>
      <c r="E37" t="s">
        <v>1040</v>
      </c>
      <c r="F37" s="75">
        <v>123377931.56</v>
      </c>
      <c r="G37" s="75">
        <v>12.557425999999996</v>
      </c>
      <c r="H37" s="75">
        <v>15493.092455977599</v>
      </c>
      <c r="I37" s="76">
        <v>8.1039999999999987E-2</v>
      </c>
      <c r="J37" s="76">
        <v>1.04E-2</v>
      </c>
      <c r="K37" s="76">
        <v>6.9999999999999999E-4</v>
      </c>
    </row>
    <row r="38" spans="2:11">
      <c r="B38" t="s">
        <v>3412</v>
      </c>
      <c r="C38">
        <v>74201</v>
      </c>
      <c r="D38" t="s">
        <v>100</v>
      </c>
      <c r="E38" t="s">
        <v>358</v>
      </c>
      <c r="F38" s="75">
        <v>15553657.1</v>
      </c>
      <c r="G38" s="75">
        <v>81.169193000000021</v>
      </c>
      <c r="H38" s="75">
        <v>12624.7779500572</v>
      </c>
      <c r="I38" s="76">
        <v>2.2400000000000003E-2</v>
      </c>
      <c r="J38" s="76">
        <v>8.5000000000000006E-3</v>
      </c>
      <c r="K38" s="76">
        <v>5.9999999999999995E-4</v>
      </c>
    </row>
    <row r="39" spans="2:11">
      <c r="B39" t="s">
        <v>3413</v>
      </c>
      <c r="C39">
        <v>74239</v>
      </c>
      <c r="D39" t="s">
        <v>100</v>
      </c>
      <c r="E39" t="s">
        <v>3414</v>
      </c>
      <c r="F39" s="75">
        <v>104011487.31999999</v>
      </c>
      <c r="G39" s="75">
        <v>16.872981999999972</v>
      </c>
      <c r="H39" s="75">
        <v>17549.839533435999</v>
      </c>
      <c r="I39" s="76">
        <v>3.4099999999999998E-2</v>
      </c>
      <c r="J39" s="76">
        <v>1.18E-2</v>
      </c>
      <c r="K39" s="76">
        <v>8.0000000000000004E-4</v>
      </c>
    </row>
    <row r="40" spans="2:11">
      <c r="B40" t="s">
        <v>3415</v>
      </c>
      <c r="C40">
        <v>74170</v>
      </c>
      <c r="D40" t="s">
        <v>100</v>
      </c>
      <c r="E40" t="s">
        <v>3416</v>
      </c>
      <c r="F40" s="75">
        <v>63559108.219999999</v>
      </c>
      <c r="G40" s="75">
        <v>13.646469000000012</v>
      </c>
      <c r="H40" s="75">
        <v>8673.5739999187608</v>
      </c>
      <c r="I40" s="76">
        <v>4.0399999999999998E-2</v>
      </c>
      <c r="J40" s="76">
        <v>5.7999999999999996E-3</v>
      </c>
      <c r="K40" s="76">
        <v>4.0000000000000002E-4</v>
      </c>
    </row>
    <row r="41" spans="2:11">
      <c r="B41" t="s">
        <v>3417</v>
      </c>
      <c r="C41">
        <v>74249</v>
      </c>
      <c r="D41" t="s">
        <v>100</v>
      </c>
      <c r="E41" t="s">
        <v>3418</v>
      </c>
      <c r="F41" s="75">
        <v>50000000</v>
      </c>
      <c r="G41" s="75">
        <v>100</v>
      </c>
      <c r="H41" s="75">
        <v>50000</v>
      </c>
      <c r="I41" s="76">
        <v>0.19600000000000001</v>
      </c>
      <c r="J41" s="76">
        <v>3.3700000000000001E-2</v>
      </c>
      <c r="K41" s="76">
        <v>2.3999999999999998E-3</v>
      </c>
    </row>
    <row r="42" spans="2:11">
      <c r="B42" t="s">
        <v>3419</v>
      </c>
      <c r="C42">
        <v>74196</v>
      </c>
      <c r="D42" t="s">
        <v>100</v>
      </c>
      <c r="E42" t="s">
        <v>3420</v>
      </c>
      <c r="F42" s="75">
        <v>152180</v>
      </c>
      <c r="G42" s="75">
        <v>99280.541759999993</v>
      </c>
      <c r="H42" s="75">
        <v>151085.12845036801</v>
      </c>
      <c r="I42" s="76">
        <v>0.14119999999999999</v>
      </c>
      <c r="J42" s="76">
        <v>0.1018</v>
      </c>
      <c r="K42" s="76">
        <v>7.3000000000000001E-3</v>
      </c>
    </row>
    <row r="43" spans="2:11">
      <c r="B43" t="s">
        <v>3421</v>
      </c>
      <c r="C43">
        <v>74185</v>
      </c>
      <c r="D43" t="s">
        <v>100</v>
      </c>
      <c r="E43" t="s">
        <v>939</v>
      </c>
      <c r="F43" s="75">
        <v>51866686.719999999</v>
      </c>
      <c r="G43" s="75">
        <v>126.07696200000005</v>
      </c>
      <c r="H43" s="75">
        <v>65391.9429066335</v>
      </c>
      <c r="I43" s="76">
        <v>0.1265</v>
      </c>
      <c r="J43" s="76">
        <v>4.41E-2</v>
      </c>
      <c r="K43" s="76">
        <v>3.0999999999999999E-3</v>
      </c>
    </row>
    <row r="44" spans="2:11">
      <c r="B44" t="s">
        <v>3422</v>
      </c>
      <c r="C44">
        <v>74202</v>
      </c>
      <c r="D44" t="s">
        <v>100</v>
      </c>
      <c r="E44" t="s">
        <v>939</v>
      </c>
      <c r="F44" s="75">
        <v>20201870.879999999</v>
      </c>
      <c r="G44" s="75">
        <v>172.52358600000017</v>
      </c>
      <c r="H44" s="75">
        <v>34852.9920812657</v>
      </c>
      <c r="I44" s="76">
        <v>0.10299999999999999</v>
      </c>
      <c r="J44" s="76">
        <v>2.35E-2</v>
      </c>
      <c r="K44" s="76">
        <v>1.6999999999999999E-3</v>
      </c>
    </row>
    <row r="45" spans="2:11">
      <c r="B45" t="s">
        <v>3423</v>
      </c>
      <c r="C45">
        <v>74179</v>
      </c>
      <c r="D45" t="s">
        <v>100</v>
      </c>
      <c r="E45" t="s">
        <v>1231</v>
      </c>
      <c r="F45" s="75">
        <v>23689090.379999999</v>
      </c>
      <c r="G45" s="75">
        <v>37.515328000000025</v>
      </c>
      <c r="H45" s="75">
        <v>8887.0399562734601</v>
      </c>
      <c r="I45" s="76">
        <v>0.11990000000000001</v>
      </c>
      <c r="J45" s="76">
        <v>6.0000000000000001E-3</v>
      </c>
      <c r="K45" s="76">
        <v>4.0000000000000002E-4</v>
      </c>
    </row>
    <row r="46" spans="2:11">
      <c r="B46" s="77" t="s">
        <v>271</v>
      </c>
      <c r="C46" s="14"/>
      <c r="F46" s="79">
        <v>163278898.61000001</v>
      </c>
      <c r="H46" s="79">
        <v>667067.23084896873</v>
      </c>
      <c r="J46" s="78">
        <v>0.44950000000000001</v>
      </c>
      <c r="K46" s="78">
        <v>3.2099999999999997E-2</v>
      </c>
    </row>
    <row r="47" spans="2:11">
      <c r="B47" s="77" t="s">
        <v>3424</v>
      </c>
      <c r="C47" s="14"/>
      <c r="F47" s="79">
        <v>19952673.300000001</v>
      </c>
      <c r="H47" s="79">
        <v>124560.88325882021</v>
      </c>
      <c r="J47" s="78">
        <v>8.3900000000000002E-2</v>
      </c>
      <c r="K47" s="78">
        <v>6.0000000000000001E-3</v>
      </c>
    </row>
    <row r="48" spans="2:11">
      <c r="B48" t="s">
        <v>3425</v>
      </c>
      <c r="C48">
        <v>74180</v>
      </c>
      <c r="D48" t="s">
        <v>104</v>
      </c>
      <c r="E48" t="s">
        <v>3426</v>
      </c>
      <c r="F48" s="75">
        <v>2641377.89</v>
      </c>
      <c r="G48" s="75">
        <v>363.09184000000027</v>
      </c>
      <c r="H48" s="75">
        <v>34785.206240473199</v>
      </c>
      <c r="I48" s="76">
        <v>5.8900000000000001E-2</v>
      </c>
      <c r="J48" s="76">
        <v>2.3400000000000001E-2</v>
      </c>
      <c r="K48" s="76">
        <v>1.6999999999999999E-3</v>
      </c>
    </row>
    <row r="49" spans="2:11">
      <c r="B49" t="s">
        <v>3427</v>
      </c>
      <c r="C49">
        <v>74200</v>
      </c>
      <c r="D49" t="s">
        <v>104</v>
      </c>
      <c r="E49" t="s">
        <v>3428</v>
      </c>
      <c r="F49" s="75">
        <v>5905828.1699999999</v>
      </c>
      <c r="G49" s="75">
        <v>215.72069699999963</v>
      </c>
      <c r="H49" s="75">
        <v>46208.319820689401</v>
      </c>
      <c r="I49" s="76">
        <v>5.6800000000000003E-2</v>
      </c>
      <c r="J49" s="76">
        <v>3.1099999999999999E-2</v>
      </c>
      <c r="K49" s="76">
        <v>2.2000000000000001E-3</v>
      </c>
    </row>
    <row r="50" spans="2:11">
      <c r="B50" t="s">
        <v>3429</v>
      </c>
      <c r="C50">
        <v>74215</v>
      </c>
      <c r="D50" t="s">
        <v>104</v>
      </c>
      <c r="E50" t="s">
        <v>3430</v>
      </c>
      <c r="F50" s="75">
        <v>7020885.8300000001</v>
      </c>
      <c r="G50" s="75">
        <v>102.29095800000006</v>
      </c>
      <c r="H50" s="75">
        <v>26048.139699276599</v>
      </c>
      <c r="I50" s="76">
        <v>3.5400000000000001E-2</v>
      </c>
      <c r="J50" s="76">
        <v>1.7600000000000001E-2</v>
      </c>
      <c r="K50" s="76">
        <v>1.2999999999999999E-3</v>
      </c>
    </row>
    <row r="51" spans="2:11">
      <c r="B51" t="s">
        <v>3431</v>
      </c>
      <c r="C51">
        <v>74235</v>
      </c>
      <c r="D51" t="s">
        <v>104</v>
      </c>
      <c r="E51" t="s">
        <v>3432</v>
      </c>
      <c r="F51" s="75">
        <v>4384581.41</v>
      </c>
      <c r="G51" s="75">
        <v>110.16382600000007</v>
      </c>
      <c r="H51" s="75">
        <v>17519.217498381</v>
      </c>
      <c r="I51" s="76">
        <v>7.1400000000000005E-2</v>
      </c>
      <c r="J51" s="76">
        <v>1.18E-2</v>
      </c>
      <c r="K51" s="76">
        <v>8.0000000000000004E-4</v>
      </c>
    </row>
    <row r="52" spans="2:11">
      <c r="B52" s="77" t="s">
        <v>3433</v>
      </c>
      <c r="C52" s="14"/>
      <c r="F52" s="79">
        <v>5800892.6500000004</v>
      </c>
      <c r="H52" s="79">
        <v>45994.805107211199</v>
      </c>
      <c r="J52" s="78">
        <v>3.1E-2</v>
      </c>
      <c r="K52" s="78">
        <v>2.2000000000000001E-3</v>
      </c>
    </row>
    <row r="53" spans="2:11">
      <c r="B53" t="s">
        <v>3434</v>
      </c>
      <c r="C53">
        <v>74188</v>
      </c>
      <c r="D53" t="s">
        <v>104</v>
      </c>
      <c r="E53" t="s">
        <v>3435</v>
      </c>
      <c r="F53" s="75">
        <v>624618.30000000005</v>
      </c>
      <c r="G53" s="75">
        <v>997.68959000000007</v>
      </c>
      <c r="H53" s="75">
        <v>22602.563620227</v>
      </c>
      <c r="I53" s="76">
        <v>1.7000000000000001E-2</v>
      </c>
      <c r="J53" s="76">
        <v>1.52E-2</v>
      </c>
      <c r="K53" s="76">
        <v>1.1000000000000001E-3</v>
      </c>
    </row>
    <row r="54" spans="2:11">
      <c r="B54" t="s">
        <v>3436</v>
      </c>
      <c r="C54">
        <v>74189</v>
      </c>
      <c r="D54" t="s">
        <v>104</v>
      </c>
      <c r="E54" t="s">
        <v>3437</v>
      </c>
      <c r="F54" s="75">
        <v>5176274.3499999996</v>
      </c>
      <c r="G54" s="75">
        <v>124.59683099999995</v>
      </c>
      <c r="H54" s="75">
        <v>23392.2414869842</v>
      </c>
      <c r="I54" s="76">
        <v>3.3099999999999997E-2</v>
      </c>
      <c r="J54" s="76">
        <v>1.5800000000000002E-2</v>
      </c>
      <c r="K54" s="76">
        <v>1.1000000000000001E-3</v>
      </c>
    </row>
    <row r="55" spans="2:11">
      <c r="B55" s="77" t="s">
        <v>3438</v>
      </c>
      <c r="C55" s="14"/>
      <c r="F55" s="79">
        <v>64827229.229999997</v>
      </c>
      <c r="H55" s="79">
        <v>214007.81987397338</v>
      </c>
      <c r="J55" s="78">
        <v>0.14419999999999999</v>
      </c>
      <c r="K55" s="78">
        <v>1.03E-2</v>
      </c>
    </row>
    <row r="56" spans="2:11">
      <c r="B56" t="s">
        <v>3439</v>
      </c>
      <c r="C56">
        <v>74242</v>
      </c>
      <c r="D56" t="s">
        <v>108</v>
      </c>
      <c r="E56" t="s">
        <v>3440</v>
      </c>
      <c r="F56" s="75">
        <v>5200000</v>
      </c>
      <c r="G56" s="75">
        <v>100</v>
      </c>
      <c r="H56" s="75">
        <v>20860.32</v>
      </c>
      <c r="I56" s="76">
        <v>0.127</v>
      </c>
      <c r="J56" s="76">
        <v>1.41E-2</v>
      </c>
      <c r="K56" s="76">
        <v>1E-3</v>
      </c>
    </row>
    <row r="57" spans="2:11">
      <c r="B57" t="s">
        <v>3441</v>
      </c>
      <c r="C57">
        <v>74192</v>
      </c>
      <c r="D57" t="s">
        <v>104</v>
      </c>
      <c r="E57" t="s">
        <v>3442</v>
      </c>
      <c r="F57" s="75">
        <v>5000000</v>
      </c>
      <c r="G57" s="75">
        <v>11.176820000000003</v>
      </c>
      <c r="H57" s="75">
        <v>2026.916307</v>
      </c>
      <c r="I57" s="76">
        <v>3.5400000000000001E-2</v>
      </c>
      <c r="J57" s="76">
        <v>1.4E-3</v>
      </c>
      <c r="K57" s="76">
        <v>1E-4</v>
      </c>
    </row>
    <row r="58" spans="2:11">
      <c r="B58" t="s">
        <v>3443</v>
      </c>
      <c r="C58">
        <v>74256</v>
      </c>
      <c r="D58" t="s">
        <v>108</v>
      </c>
      <c r="E58" t="s">
        <v>3432</v>
      </c>
      <c r="F58" s="75">
        <v>6114593</v>
      </c>
      <c r="G58" s="75">
        <v>130.93348999999995</v>
      </c>
      <c r="H58" s="75">
        <v>32117.0702369475</v>
      </c>
      <c r="I58" s="76">
        <v>0.18</v>
      </c>
      <c r="J58" s="76">
        <v>2.1600000000000001E-2</v>
      </c>
      <c r="K58" s="76">
        <v>1.5E-3</v>
      </c>
    </row>
    <row r="59" spans="2:11">
      <c r="B59" t="s">
        <v>3444</v>
      </c>
      <c r="C59">
        <v>74178</v>
      </c>
      <c r="D59" t="s">
        <v>104</v>
      </c>
      <c r="E59" t="s">
        <v>3445</v>
      </c>
      <c r="F59" s="75">
        <v>10906992.550000001</v>
      </c>
      <c r="G59" s="75">
        <v>84.842459000000062</v>
      </c>
      <c r="H59" s="75">
        <v>33563.389994944402</v>
      </c>
      <c r="I59" s="76">
        <v>3.4639999999999997E-2</v>
      </c>
      <c r="J59" s="76">
        <v>2.2599999999999999E-2</v>
      </c>
      <c r="K59" s="76">
        <v>1.6000000000000001E-3</v>
      </c>
    </row>
    <row r="60" spans="2:11">
      <c r="B60" t="s">
        <v>3446</v>
      </c>
      <c r="C60">
        <v>74208</v>
      </c>
      <c r="D60" t="s">
        <v>104</v>
      </c>
      <c r="E60" t="s">
        <v>1628</v>
      </c>
      <c r="F60" s="75">
        <v>4723368.5199999996</v>
      </c>
      <c r="G60" s="75">
        <v>116.66354199999994</v>
      </c>
      <c r="H60" s="75">
        <v>19986.398585184699</v>
      </c>
      <c r="I60" s="76">
        <v>4.7000000000000002E-3</v>
      </c>
      <c r="J60" s="76">
        <v>1.35E-2</v>
      </c>
      <c r="K60" s="76">
        <v>1E-3</v>
      </c>
    </row>
    <row r="61" spans="2:11">
      <c r="B61" t="s">
        <v>3447</v>
      </c>
      <c r="C61">
        <v>74244</v>
      </c>
      <c r="D61" t="s">
        <v>104</v>
      </c>
      <c r="E61" t="s">
        <v>450</v>
      </c>
      <c r="F61" s="75">
        <v>9348826</v>
      </c>
      <c r="G61" s="75">
        <v>86.386672999999774</v>
      </c>
      <c r="H61" s="75">
        <v>29292.1588585932</v>
      </c>
      <c r="I61" s="76">
        <v>2.4199999999999999E-2</v>
      </c>
      <c r="J61" s="76">
        <v>1.9699999999999999E-2</v>
      </c>
      <c r="K61" s="76">
        <v>1.4E-3</v>
      </c>
    </row>
    <row r="62" spans="2:11">
      <c r="B62" t="s">
        <v>3448</v>
      </c>
      <c r="C62">
        <v>74237</v>
      </c>
      <c r="D62" t="s">
        <v>111</v>
      </c>
      <c r="E62" t="s">
        <v>588</v>
      </c>
      <c r="F62" s="75">
        <v>7214957.4800000004</v>
      </c>
      <c r="G62" s="75">
        <v>71.608849000000006</v>
      </c>
      <c r="H62" s="75">
        <v>23874.101686781902</v>
      </c>
      <c r="I62" s="76">
        <v>4.5373999999999998E-2</v>
      </c>
      <c r="J62" s="76">
        <v>1.61E-2</v>
      </c>
      <c r="K62" s="76">
        <v>1.1000000000000001E-3</v>
      </c>
    </row>
    <row r="63" spans="2:11">
      <c r="B63" t="s">
        <v>3449</v>
      </c>
      <c r="C63">
        <v>74247</v>
      </c>
      <c r="D63" t="s">
        <v>111</v>
      </c>
      <c r="E63" t="s">
        <v>3450</v>
      </c>
      <c r="F63" s="75">
        <v>975000</v>
      </c>
      <c r="G63" s="75">
        <v>92.337640999999991</v>
      </c>
      <c r="H63" s="75">
        <v>4160.1593016447696</v>
      </c>
      <c r="I63" s="76">
        <v>2.8799999999999999E-2</v>
      </c>
      <c r="J63" s="76">
        <v>2.8E-3</v>
      </c>
      <c r="K63" s="76">
        <v>2.0000000000000001E-4</v>
      </c>
    </row>
    <row r="64" spans="2:11">
      <c r="B64" t="s">
        <v>3451</v>
      </c>
      <c r="C64">
        <v>74169</v>
      </c>
      <c r="D64" t="s">
        <v>104</v>
      </c>
      <c r="E64" t="s">
        <v>3452</v>
      </c>
      <c r="F64" s="75">
        <v>6343491.6799999997</v>
      </c>
      <c r="G64" s="75">
        <v>116.51091199999958</v>
      </c>
      <c r="H64" s="75">
        <v>26806.649252686901</v>
      </c>
      <c r="I64" s="76">
        <v>0.02</v>
      </c>
      <c r="J64" s="76">
        <v>1.8100000000000002E-2</v>
      </c>
      <c r="K64" s="76">
        <v>1.2999999999999999E-3</v>
      </c>
    </row>
    <row r="65" spans="2:11">
      <c r="B65" t="s">
        <v>3453</v>
      </c>
      <c r="C65">
        <v>74181</v>
      </c>
      <c r="D65" t="s">
        <v>104</v>
      </c>
      <c r="E65" t="s">
        <v>3454</v>
      </c>
      <c r="F65" s="75">
        <v>9000000</v>
      </c>
      <c r="G65" s="75">
        <v>65.314632999999958</v>
      </c>
      <c r="H65" s="75">
        <v>21320.655650190001</v>
      </c>
      <c r="I65" s="76">
        <v>0.19900000000000001</v>
      </c>
      <c r="J65" s="76">
        <v>1.44E-2</v>
      </c>
      <c r="K65" s="76">
        <v>1E-3</v>
      </c>
    </row>
    <row r="66" spans="2:11">
      <c r="B66" s="77" t="s">
        <v>3455</v>
      </c>
      <c r="C66" s="14"/>
      <c r="F66" s="79">
        <v>72698103.430000007</v>
      </c>
      <c r="H66" s="79">
        <v>282503.7226089639</v>
      </c>
      <c r="J66" s="78">
        <v>0.19040000000000001</v>
      </c>
      <c r="K66" s="78">
        <v>1.3599999999999999E-2</v>
      </c>
    </row>
    <row r="67" spans="2:11">
      <c r="B67" t="s">
        <v>3456</v>
      </c>
      <c r="C67" s="86" t="s">
        <v>3457</v>
      </c>
      <c r="D67" t="s">
        <v>108</v>
      </c>
      <c r="E67" t="s">
        <v>3458</v>
      </c>
      <c r="F67" s="75">
        <v>1500000</v>
      </c>
      <c r="G67" s="75">
        <v>74.97</v>
      </c>
      <c r="H67" s="75">
        <v>4511.24478</v>
      </c>
      <c r="I67" s="76">
        <v>2.6100000000000002E-2</v>
      </c>
      <c r="J67" s="76">
        <v>3.0000000000000001E-3</v>
      </c>
      <c r="K67" s="76">
        <v>2.0000000000000001E-4</v>
      </c>
    </row>
    <row r="68" spans="2:11">
      <c r="B68" t="s">
        <v>3459</v>
      </c>
      <c r="C68" s="86" t="s">
        <v>3460</v>
      </c>
      <c r="D68" t="s">
        <v>104</v>
      </c>
      <c r="E68" t="s">
        <v>3461</v>
      </c>
      <c r="F68" s="75">
        <v>120681.4</v>
      </c>
      <c r="G68" s="75">
        <v>1271.0954049999993</v>
      </c>
      <c r="H68" s="75">
        <v>5563.7299730352297</v>
      </c>
      <c r="I68" s="76">
        <v>3.5999999999999999E-3</v>
      </c>
      <c r="J68" s="76">
        <v>3.7000000000000002E-3</v>
      </c>
      <c r="K68" s="76">
        <v>2.9999999999999997E-4</v>
      </c>
    </row>
    <row r="69" spans="2:11">
      <c r="B69" t="s">
        <v>3462</v>
      </c>
      <c r="C69">
        <v>74260</v>
      </c>
      <c r="D69" t="s">
        <v>104</v>
      </c>
      <c r="E69" t="s">
        <v>3399</v>
      </c>
      <c r="F69" s="75">
        <v>2600000</v>
      </c>
      <c r="G69" s="75">
        <v>101.60957999999999</v>
      </c>
      <c r="H69" s="75">
        <v>9581.9866131599993</v>
      </c>
      <c r="I69" s="76">
        <v>2.6599999999999999E-2</v>
      </c>
      <c r="J69" s="76">
        <v>6.4999999999999997E-3</v>
      </c>
      <c r="K69" s="76">
        <v>5.0000000000000001E-4</v>
      </c>
    </row>
    <row r="70" spans="2:11">
      <c r="B70" t="s">
        <v>3463</v>
      </c>
      <c r="C70">
        <v>74258</v>
      </c>
      <c r="D70" t="s">
        <v>104</v>
      </c>
      <c r="E70" t="s">
        <v>3461</v>
      </c>
      <c r="F70" s="75">
        <v>1500000</v>
      </c>
      <c r="G70" s="75">
        <v>104.81003</v>
      </c>
      <c r="H70" s="75">
        <v>5702.1896821500004</v>
      </c>
      <c r="I70" s="76">
        <v>0.01</v>
      </c>
      <c r="J70" s="76">
        <v>3.8E-3</v>
      </c>
      <c r="K70" s="76">
        <v>2.9999999999999997E-4</v>
      </c>
    </row>
    <row r="71" spans="2:11">
      <c r="B71" t="s">
        <v>3464</v>
      </c>
      <c r="C71">
        <v>74187</v>
      </c>
      <c r="D71" t="s">
        <v>104</v>
      </c>
      <c r="E71" t="s">
        <v>3465</v>
      </c>
      <c r="F71" s="75">
        <v>2853020</v>
      </c>
      <c r="G71" s="75">
        <v>25.891475999999976</v>
      </c>
      <c r="H71" s="75">
        <v>2679.22496156224</v>
      </c>
      <c r="I71" s="76">
        <v>3.3300000000000003E-2</v>
      </c>
      <c r="J71" s="76">
        <v>1.8E-3</v>
      </c>
      <c r="K71" s="76">
        <v>1E-4</v>
      </c>
    </row>
    <row r="72" spans="2:11">
      <c r="B72" t="s">
        <v>3466</v>
      </c>
      <c r="C72">
        <v>74263</v>
      </c>
      <c r="D72" t="s">
        <v>104</v>
      </c>
      <c r="E72" t="s">
        <v>338</v>
      </c>
      <c r="F72" s="75">
        <v>1500000</v>
      </c>
      <c r="G72" s="75">
        <v>100</v>
      </c>
      <c r="H72" s="75">
        <v>5440.5</v>
      </c>
      <c r="I72" s="76">
        <v>2.3E-2</v>
      </c>
      <c r="J72" s="76">
        <v>3.7000000000000002E-3</v>
      </c>
      <c r="K72" s="76">
        <v>2.9999999999999997E-4</v>
      </c>
    </row>
    <row r="73" spans="2:11">
      <c r="B73" t="s">
        <v>3467</v>
      </c>
      <c r="C73">
        <v>74205</v>
      </c>
      <c r="D73" t="s">
        <v>108</v>
      </c>
      <c r="E73" t="s">
        <v>3468</v>
      </c>
      <c r="F73" s="75">
        <v>4060000</v>
      </c>
      <c r="G73" s="75">
        <v>194.94876800000009</v>
      </c>
      <c r="H73" s="75">
        <v>31751.492994977201</v>
      </c>
      <c r="I73" s="76">
        <v>0.19639999999999999</v>
      </c>
      <c r="J73" s="76">
        <v>2.1399999999999999E-2</v>
      </c>
      <c r="K73" s="76">
        <v>1.5E-3</v>
      </c>
    </row>
    <row r="74" spans="2:11">
      <c r="B74" t="s">
        <v>3469</v>
      </c>
      <c r="C74">
        <v>74257</v>
      </c>
      <c r="D74" t="s">
        <v>104</v>
      </c>
      <c r="E74" t="s">
        <v>911</v>
      </c>
      <c r="F74" s="75">
        <v>836128.1</v>
      </c>
      <c r="G74" s="75">
        <v>188.26573600000003</v>
      </c>
      <c r="H74" s="75">
        <v>5709.4156504010698</v>
      </c>
      <c r="I74" s="76">
        <v>2.1900000000000001E-3</v>
      </c>
      <c r="J74" s="76">
        <v>3.8E-3</v>
      </c>
      <c r="K74" s="76">
        <v>2.9999999999999997E-4</v>
      </c>
    </row>
    <row r="75" spans="2:11">
      <c r="B75" t="s">
        <v>3470</v>
      </c>
      <c r="C75">
        <v>74253</v>
      </c>
      <c r="D75" t="s">
        <v>104</v>
      </c>
      <c r="E75" t="s">
        <v>312</v>
      </c>
      <c r="F75" s="75">
        <v>176576.49</v>
      </c>
      <c r="G75" s="75">
        <v>197.2165149999997</v>
      </c>
      <c r="H75" s="75">
        <v>1263.05922559132</v>
      </c>
      <c r="I75" s="76">
        <v>4.0000000000000002E-4</v>
      </c>
      <c r="J75" s="76">
        <v>8.9999999999999998E-4</v>
      </c>
      <c r="K75" s="76">
        <v>1E-4</v>
      </c>
    </row>
    <row r="76" spans="2:11">
      <c r="B76" t="s">
        <v>3471</v>
      </c>
      <c r="C76">
        <v>74199</v>
      </c>
      <c r="D76" t="s">
        <v>104</v>
      </c>
      <c r="E76" t="s">
        <v>3388</v>
      </c>
      <c r="F76" s="75">
        <v>8951938.5500000007</v>
      </c>
      <c r="G76" s="75">
        <v>61.254217999999973</v>
      </c>
      <c r="H76" s="75">
        <v>19888.436715490301</v>
      </c>
      <c r="I76" s="76">
        <v>2.6270000000000002E-2</v>
      </c>
      <c r="J76" s="76">
        <v>1.34E-2</v>
      </c>
      <c r="K76" s="76">
        <v>1E-3</v>
      </c>
    </row>
    <row r="77" spans="2:11">
      <c r="B77" t="s">
        <v>3472</v>
      </c>
      <c r="C77">
        <v>74203</v>
      </c>
      <c r="D77" t="s">
        <v>104</v>
      </c>
      <c r="E77" t="s">
        <v>1512</v>
      </c>
      <c r="F77" s="75">
        <v>11500000</v>
      </c>
      <c r="G77" s="75">
        <v>100</v>
      </c>
      <c r="H77" s="75">
        <v>41710.5</v>
      </c>
      <c r="I77" s="76">
        <v>7.0330000000000004E-2</v>
      </c>
      <c r="J77" s="76">
        <v>2.81E-2</v>
      </c>
      <c r="K77" s="76">
        <v>2E-3</v>
      </c>
    </row>
    <row r="78" spans="2:11">
      <c r="B78" t="s">
        <v>3473</v>
      </c>
      <c r="C78">
        <v>74193</v>
      </c>
      <c r="D78" t="s">
        <v>104</v>
      </c>
      <c r="E78" t="s">
        <v>1793</v>
      </c>
      <c r="F78" s="75">
        <v>1964548.7</v>
      </c>
      <c r="G78" s="75">
        <v>27.358445999999983</v>
      </c>
      <c r="H78" s="75">
        <v>1949.40367271082</v>
      </c>
      <c r="I78" s="76">
        <v>1.0200000000000001E-2</v>
      </c>
      <c r="J78" s="76">
        <v>1.2999999999999999E-3</v>
      </c>
      <c r="K78" s="76">
        <v>1E-4</v>
      </c>
    </row>
    <row r="79" spans="2:11">
      <c r="B79" t="s">
        <v>3474</v>
      </c>
      <c r="C79">
        <v>74190</v>
      </c>
      <c r="D79" t="s">
        <v>104</v>
      </c>
      <c r="E79" t="s">
        <v>416</v>
      </c>
      <c r="F79" s="75">
        <v>8343634.0800000001</v>
      </c>
      <c r="G79" s="75">
        <v>127.45757899999987</v>
      </c>
      <c r="H79" s="75">
        <v>38571.672434325497</v>
      </c>
      <c r="I79" s="76">
        <v>0.19874</v>
      </c>
      <c r="J79" s="76">
        <v>2.5999999999999999E-2</v>
      </c>
      <c r="K79" s="76">
        <v>1.9E-3</v>
      </c>
    </row>
    <row r="80" spans="2:11">
      <c r="B80" t="s">
        <v>3475</v>
      </c>
      <c r="C80">
        <v>74207</v>
      </c>
      <c r="D80" t="s">
        <v>104</v>
      </c>
      <c r="E80" t="s">
        <v>315</v>
      </c>
      <c r="F80" s="75">
        <v>4694221.17</v>
      </c>
      <c r="G80" s="75">
        <v>170.597352</v>
      </c>
      <c r="H80" s="75">
        <v>29045.803106308598</v>
      </c>
      <c r="I80" s="76">
        <v>1.1111111111111111E-3</v>
      </c>
      <c r="J80" s="76">
        <v>1.9599999999999999E-2</v>
      </c>
      <c r="K80" s="76">
        <v>1.4E-3</v>
      </c>
    </row>
    <row r="81" spans="2:11">
      <c r="B81" t="s">
        <v>3476</v>
      </c>
      <c r="C81">
        <v>74197</v>
      </c>
      <c r="D81" t="s">
        <v>104</v>
      </c>
      <c r="E81" t="s">
        <v>369</v>
      </c>
      <c r="F81" s="75">
        <v>8925260.7400000002</v>
      </c>
      <c r="G81" s="75">
        <v>44.295557000000009</v>
      </c>
      <c r="H81" s="75">
        <v>14339.322587426301</v>
      </c>
      <c r="I81" s="76">
        <v>2.53E-2</v>
      </c>
      <c r="J81" s="76">
        <v>9.7000000000000003E-3</v>
      </c>
      <c r="K81" s="76">
        <v>6.9999999999999999E-4</v>
      </c>
    </row>
    <row r="82" spans="2:11">
      <c r="B82" t="s">
        <v>3477</v>
      </c>
      <c r="C82">
        <v>74165</v>
      </c>
      <c r="D82" t="s">
        <v>104</v>
      </c>
      <c r="E82" t="s">
        <v>3277</v>
      </c>
      <c r="F82" s="75">
        <v>682102</v>
      </c>
      <c r="G82" s="75">
        <v>24.200779000000015</v>
      </c>
      <c r="H82" s="75">
        <v>598.72338920300194</v>
      </c>
      <c r="I82" s="76">
        <v>0.106</v>
      </c>
      <c r="J82" s="76">
        <v>4.0000000000000002E-4</v>
      </c>
      <c r="K82" s="76">
        <v>0</v>
      </c>
    </row>
    <row r="83" spans="2:11">
      <c r="B83" t="s">
        <v>3478</v>
      </c>
      <c r="C83">
        <v>74163</v>
      </c>
      <c r="D83" t="s">
        <v>104</v>
      </c>
      <c r="E83" t="s">
        <v>3277</v>
      </c>
      <c r="F83" s="75">
        <v>262691</v>
      </c>
      <c r="G83" s="75">
        <v>28.279233000000019</v>
      </c>
      <c r="H83" s="75">
        <v>269.43894885502903</v>
      </c>
      <c r="I83" s="76">
        <v>2.9499999999999998E-2</v>
      </c>
      <c r="J83" s="76">
        <v>2.0000000000000001E-4</v>
      </c>
      <c r="K83" s="76">
        <v>0</v>
      </c>
    </row>
    <row r="84" spans="2:11">
      <c r="B84" t="s">
        <v>3479</v>
      </c>
      <c r="C84">
        <v>74240</v>
      </c>
      <c r="D84" t="s">
        <v>108</v>
      </c>
      <c r="E84" t="s">
        <v>307</v>
      </c>
      <c r="F84" s="75">
        <v>7791342.79</v>
      </c>
      <c r="G84" s="75">
        <v>112.22858800000002</v>
      </c>
      <c r="H84" s="75">
        <v>35077.887720220897</v>
      </c>
      <c r="I84" s="76">
        <v>2.6239999999999999E-2</v>
      </c>
      <c r="J84" s="76">
        <v>2.3599999999999999E-2</v>
      </c>
      <c r="K84" s="76">
        <v>1.6999999999999999E-3</v>
      </c>
    </row>
    <row r="85" spans="2:11">
      <c r="B85" t="s">
        <v>3480</v>
      </c>
      <c r="C85">
        <v>74261</v>
      </c>
      <c r="D85" t="s">
        <v>104</v>
      </c>
      <c r="E85" t="s">
        <v>622</v>
      </c>
      <c r="F85" s="75">
        <v>1500000</v>
      </c>
      <c r="G85" s="75">
        <v>100.820133</v>
      </c>
      <c r="H85" s="75">
        <v>5485.1193358649998</v>
      </c>
      <c r="I85" s="76">
        <v>1.2E-2</v>
      </c>
      <c r="J85" s="76">
        <v>3.7000000000000002E-3</v>
      </c>
      <c r="K85" s="76">
        <v>2.9999999999999997E-4</v>
      </c>
    </row>
    <row r="86" spans="2:11">
      <c r="B86" t="s">
        <v>3481</v>
      </c>
      <c r="C86" s="86" t="s">
        <v>3482</v>
      </c>
      <c r="D86" t="s">
        <v>108</v>
      </c>
      <c r="E86" t="s">
        <v>433</v>
      </c>
      <c r="F86" s="75">
        <v>9031.41</v>
      </c>
      <c r="G86" s="75">
        <v>27681.170493000114</v>
      </c>
      <c r="H86" s="75">
        <v>10029.000000087701</v>
      </c>
      <c r="I86" s="76">
        <v>0.12620000000000001</v>
      </c>
      <c r="J86" s="76">
        <v>6.7999999999999996E-3</v>
      </c>
      <c r="K86" s="76">
        <v>5.0000000000000001E-4</v>
      </c>
    </row>
    <row r="87" spans="2:11">
      <c r="B87" t="s">
        <v>3483</v>
      </c>
      <c r="C87">
        <v>74255</v>
      </c>
      <c r="D87" t="s">
        <v>111</v>
      </c>
      <c r="E87" t="s">
        <v>1742</v>
      </c>
      <c r="F87" s="75">
        <v>2926927</v>
      </c>
      <c r="G87" s="75">
        <v>98.599144999999965</v>
      </c>
      <c r="H87" s="75">
        <v>13335.5708175937</v>
      </c>
      <c r="I87" s="76">
        <v>0.107</v>
      </c>
      <c r="J87" s="76">
        <v>8.9999999999999993E-3</v>
      </c>
      <c r="K87" s="76">
        <v>5.9999999999999995E-4</v>
      </c>
    </row>
    <row r="88" spans="2:11">
      <c r="B88" t="s">
        <v>273</v>
      </c>
      <c r="C88" s="14"/>
    </row>
    <row r="89" spans="2:11">
      <c r="B89" t="s">
        <v>488</v>
      </c>
      <c r="C89" s="14"/>
    </row>
    <row r="90" spans="2:11">
      <c r="B90" t="s">
        <v>489</v>
      </c>
      <c r="C90" s="14"/>
    </row>
    <row r="91" spans="2:11">
      <c r="B91" t="s">
        <v>490</v>
      </c>
      <c r="C91" s="14"/>
    </row>
    <row r="92" spans="2:11">
      <c r="C92" s="14"/>
    </row>
    <row r="93" spans="2:11">
      <c r="C93" s="14"/>
    </row>
    <row r="94" spans="2:11">
      <c r="C94" s="14"/>
    </row>
    <row r="95" spans="2:11">
      <c r="C95" s="14"/>
    </row>
    <row r="96" spans="2:11">
      <c r="C96" s="14"/>
    </row>
    <row r="97" spans="3:3">
      <c r="C97" s="14"/>
    </row>
    <row r="98" spans="3:3">
      <c r="C98" s="14"/>
    </row>
    <row r="99" spans="3:3">
      <c r="C99" s="14"/>
    </row>
    <row r="100" spans="3:3">
      <c r="C100" s="14"/>
    </row>
    <row r="101" spans="3:3">
      <c r="C101" s="14"/>
    </row>
    <row r="102" spans="3:3">
      <c r="C102" s="14"/>
    </row>
    <row r="103" spans="3:3">
      <c r="C103" s="14"/>
    </row>
    <row r="104" spans="3:3">
      <c r="C104" s="14"/>
    </row>
    <row r="105" spans="3:3">
      <c r="C105" s="14"/>
    </row>
    <row r="106" spans="3:3">
      <c r="C106" s="14"/>
    </row>
    <row r="107" spans="3:3">
      <c r="C107" s="14"/>
    </row>
    <row r="108" spans="3:3">
      <c r="C108" s="14"/>
    </row>
    <row r="109" spans="3:3">
      <c r="C109" s="14"/>
    </row>
    <row r="110" spans="3:3">
      <c r="C110" s="14"/>
    </row>
    <row r="111" spans="3:3">
      <c r="C111" s="14"/>
    </row>
    <row r="112" spans="3:3">
      <c r="C112" s="14"/>
    </row>
    <row r="113" spans="3:3">
      <c r="C113" s="14"/>
    </row>
    <row r="114" spans="3:3">
      <c r="C114" s="14"/>
    </row>
    <row r="115" spans="3:3">
      <c r="C115" s="14"/>
    </row>
    <row r="116" spans="3:3">
      <c r="C116" s="14"/>
    </row>
    <row r="117" spans="3:3">
      <c r="C117" s="14"/>
    </row>
    <row r="118" spans="3:3">
      <c r="C118" s="14"/>
    </row>
    <row r="119" spans="3:3">
      <c r="C119" s="14"/>
    </row>
    <row r="120" spans="3:3">
      <c r="C120" s="14"/>
    </row>
    <row r="121" spans="3:3">
      <c r="C121" s="14"/>
    </row>
    <row r="122" spans="3:3">
      <c r="C122" s="14"/>
    </row>
    <row r="123" spans="3:3">
      <c r="C123" s="14"/>
    </row>
    <row r="124" spans="3:3">
      <c r="C124" s="14"/>
    </row>
    <row r="125" spans="3:3">
      <c r="C125" s="14"/>
    </row>
    <row r="126" spans="3:3">
      <c r="C126" s="14"/>
    </row>
    <row r="127" spans="3:3">
      <c r="C127" s="14"/>
    </row>
    <row r="128" spans="3:3">
      <c r="C128" s="14"/>
    </row>
    <row r="129" spans="3:3">
      <c r="C129" s="14"/>
    </row>
    <row r="130" spans="3:3">
      <c r="C130" s="14"/>
    </row>
    <row r="131" spans="3:3">
      <c r="C131" s="14"/>
    </row>
    <row r="132" spans="3:3">
      <c r="C132" s="14"/>
    </row>
    <row r="133" spans="3:3">
      <c r="C133" s="14"/>
    </row>
    <row r="134" spans="3:3">
      <c r="C134" s="14"/>
    </row>
    <row r="135" spans="3:3">
      <c r="C135" s="14"/>
    </row>
    <row r="136" spans="3:3">
      <c r="C136" s="14"/>
    </row>
    <row r="137" spans="3:3">
      <c r="C137" s="14"/>
    </row>
    <row r="138" spans="3:3">
      <c r="C138" s="14"/>
    </row>
    <row r="139" spans="3:3">
      <c r="C139" s="14"/>
    </row>
    <row r="140" spans="3:3">
      <c r="C140" s="14"/>
    </row>
    <row r="141" spans="3:3">
      <c r="C141" s="14"/>
    </row>
    <row r="142" spans="3:3">
      <c r="C142" s="14"/>
    </row>
    <row r="143" spans="3:3">
      <c r="C143" s="14"/>
    </row>
    <row r="144" spans="3:3">
      <c r="C144" s="14"/>
    </row>
    <row r="145" spans="3:3">
      <c r="C145" s="14"/>
    </row>
    <row r="146" spans="3:3">
      <c r="C146" s="14"/>
    </row>
    <row r="147" spans="3:3">
      <c r="C147" s="14"/>
    </row>
    <row r="148" spans="3:3">
      <c r="C148" s="14"/>
    </row>
    <row r="149" spans="3:3">
      <c r="C149" s="14"/>
    </row>
    <row r="150" spans="3:3">
      <c r="C150" s="14"/>
    </row>
    <row r="151" spans="3:3">
      <c r="C151" s="14"/>
    </row>
    <row r="152" spans="3:3">
      <c r="C152" s="14"/>
    </row>
    <row r="153" spans="3:3">
      <c r="C153" s="14"/>
    </row>
    <row r="154" spans="3:3">
      <c r="C154" s="14"/>
    </row>
    <row r="155" spans="3:3">
      <c r="C155" s="14"/>
    </row>
    <row r="156" spans="3:3">
      <c r="C156" s="14"/>
    </row>
    <row r="157" spans="3:3">
      <c r="C157" s="14"/>
    </row>
    <row r="158" spans="3:3">
      <c r="C158" s="14"/>
    </row>
    <row r="159" spans="3:3">
      <c r="C159" s="14"/>
    </row>
    <row r="160" spans="3:3">
      <c r="C160" s="14"/>
    </row>
    <row r="161" spans="3:3">
      <c r="C161" s="14"/>
    </row>
    <row r="162" spans="3:3">
      <c r="C162" s="14"/>
    </row>
    <row r="163" spans="3:3">
      <c r="C163" s="14"/>
    </row>
    <row r="164" spans="3:3">
      <c r="C164" s="14"/>
    </row>
    <row r="165" spans="3:3">
      <c r="C165" s="14"/>
    </row>
    <row r="166" spans="3:3">
      <c r="C166" s="14"/>
    </row>
    <row r="167" spans="3:3">
      <c r="C167" s="14"/>
    </row>
    <row r="168" spans="3:3">
      <c r="C168" s="14"/>
    </row>
    <row r="169" spans="3:3">
      <c r="C169" s="14"/>
    </row>
    <row r="170" spans="3:3">
      <c r="C170" s="14"/>
    </row>
    <row r="171" spans="3:3">
      <c r="C171" s="14"/>
    </row>
    <row r="172" spans="3:3">
      <c r="C172" s="14"/>
    </row>
    <row r="173" spans="3:3">
      <c r="C173" s="14"/>
    </row>
    <row r="174" spans="3:3">
      <c r="C174" s="14"/>
    </row>
    <row r="175" spans="3:3">
      <c r="C175" s="14"/>
    </row>
    <row r="176" spans="3:3">
      <c r="C176" s="14"/>
    </row>
    <row r="177" spans="3:3">
      <c r="C177" s="14"/>
    </row>
    <row r="178" spans="3:3">
      <c r="C178" s="14"/>
    </row>
    <row r="179" spans="3:3">
      <c r="C179" s="14"/>
    </row>
    <row r="180" spans="3:3">
      <c r="C180" s="14"/>
    </row>
    <row r="181" spans="3:3">
      <c r="C181" s="14"/>
    </row>
    <row r="182" spans="3:3">
      <c r="C182" s="14"/>
    </row>
    <row r="183" spans="3:3">
      <c r="C183" s="14"/>
    </row>
    <row r="184" spans="3:3">
      <c r="C184" s="14"/>
    </row>
    <row r="185" spans="3:3">
      <c r="C185" s="14"/>
    </row>
    <row r="186" spans="3:3">
      <c r="C186" s="14"/>
    </row>
    <row r="187" spans="3:3">
      <c r="C187" s="14"/>
    </row>
    <row r="188" spans="3:3">
      <c r="C188" s="14"/>
    </row>
    <row r="189" spans="3:3">
      <c r="C189" s="14"/>
    </row>
    <row r="190" spans="3:3">
      <c r="C190" s="14"/>
    </row>
    <row r="191" spans="3:3">
      <c r="C191" s="14"/>
    </row>
    <row r="192" spans="3:3">
      <c r="C192" s="14"/>
    </row>
    <row r="193" spans="3:3">
      <c r="C193" s="14"/>
    </row>
    <row r="194" spans="3:3">
      <c r="C194" s="14"/>
    </row>
    <row r="195" spans="3:3">
      <c r="C195" s="14"/>
    </row>
    <row r="196" spans="3:3">
      <c r="C196" s="14"/>
    </row>
    <row r="197" spans="3:3">
      <c r="C197" s="14"/>
    </row>
    <row r="198" spans="3:3">
      <c r="C198" s="14"/>
    </row>
    <row r="199" spans="3:3">
      <c r="C199" s="14"/>
    </row>
    <row r="200" spans="3:3">
      <c r="C200" s="14"/>
    </row>
    <row r="201" spans="3:3">
      <c r="C201" s="14"/>
    </row>
    <row r="202" spans="3:3">
      <c r="C202" s="14"/>
    </row>
    <row r="203" spans="3:3">
      <c r="C203" s="14"/>
    </row>
    <row r="204" spans="3:3">
      <c r="C204" s="14"/>
    </row>
    <row r="205" spans="3:3">
      <c r="C205" s="14"/>
    </row>
    <row r="206" spans="3:3">
      <c r="C206" s="14"/>
    </row>
    <row r="207" spans="3:3">
      <c r="C207" s="14"/>
    </row>
    <row r="208" spans="3:3">
      <c r="C208" s="14"/>
    </row>
    <row r="209" spans="3:3">
      <c r="C209" s="14"/>
    </row>
    <row r="210" spans="3:3">
      <c r="C210" s="14"/>
    </row>
    <row r="211" spans="3:3">
      <c r="C211" s="14"/>
    </row>
    <row r="212" spans="3:3">
      <c r="C212" s="14"/>
    </row>
    <row r="213" spans="3:3">
      <c r="C213" s="14"/>
    </row>
    <row r="214" spans="3:3">
      <c r="C214" s="14"/>
    </row>
    <row r="215" spans="3:3">
      <c r="C215" s="14"/>
    </row>
    <row r="216" spans="3:3">
      <c r="C216" s="14"/>
    </row>
    <row r="217" spans="3:3">
      <c r="C217" s="14"/>
    </row>
    <row r="218" spans="3:3">
      <c r="C218" s="14"/>
    </row>
    <row r="219" spans="3:3">
      <c r="C219" s="14"/>
    </row>
    <row r="220" spans="3:3">
      <c r="C220" s="14"/>
    </row>
    <row r="221" spans="3:3">
      <c r="C221" s="14"/>
    </row>
    <row r="222" spans="3:3">
      <c r="C222" s="14"/>
    </row>
    <row r="223" spans="3:3">
      <c r="C223" s="14"/>
    </row>
    <row r="224" spans="3:3">
      <c r="C224" s="14"/>
    </row>
    <row r="225" spans="3:3">
      <c r="C225" s="14"/>
    </row>
    <row r="226" spans="3:3">
      <c r="C226" s="14"/>
    </row>
    <row r="227" spans="3:3">
      <c r="C227" s="14"/>
    </row>
    <row r="228" spans="3:3">
      <c r="C228" s="14"/>
    </row>
    <row r="229" spans="3:3">
      <c r="C229" s="14"/>
    </row>
    <row r="230" spans="3:3">
      <c r="C230" s="14"/>
    </row>
    <row r="231" spans="3:3">
      <c r="C231" s="14"/>
    </row>
    <row r="232" spans="3:3">
      <c r="C232" s="14"/>
    </row>
    <row r="233" spans="3:3">
      <c r="C233" s="14"/>
    </row>
    <row r="234" spans="3:3">
      <c r="C234" s="14"/>
    </row>
    <row r="235" spans="3:3">
      <c r="C235" s="14"/>
    </row>
    <row r="236" spans="3:3">
      <c r="C236" s="14"/>
    </row>
    <row r="237" spans="3:3">
      <c r="C237" s="14"/>
    </row>
    <row r="238" spans="3:3">
      <c r="C238" s="14"/>
    </row>
    <row r="239" spans="3:3">
      <c r="C239" s="14"/>
    </row>
    <row r="240" spans="3:3">
      <c r="C240" s="14"/>
    </row>
    <row r="241" spans="3:3">
      <c r="C241" s="14"/>
    </row>
    <row r="242" spans="3:3">
      <c r="C242" s="14"/>
    </row>
    <row r="243" spans="3:3">
      <c r="C243" s="14"/>
    </row>
    <row r="244" spans="3:3">
      <c r="C244" s="14"/>
    </row>
    <row r="245" spans="3:3">
      <c r="C245" s="14"/>
    </row>
    <row r="246" spans="3:3">
      <c r="C246" s="14"/>
    </row>
    <row r="247" spans="3:3">
      <c r="C247" s="14"/>
    </row>
    <row r="248" spans="3:3">
      <c r="C248" s="14"/>
    </row>
    <row r="249" spans="3:3">
      <c r="C249" s="14"/>
    </row>
    <row r="250" spans="3:3">
      <c r="C250" s="14"/>
    </row>
    <row r="251" spans="3:3">
      <c r="C251" s="14"/>
    </row>
    <row r="252" spans="3:3">
      <c r="C252" s="14"/>
    </row>
    <row r="253" spans="3:3">
      <c r="C253" s="14"/>
    </row>
    <row r="254" spans="3:3">
      <c r="C254" s="14"/>
    </row>
    <row r="255" spans="3:3">
      <c r="C255" s="14"/>
    </row>
    <row r="256" spans="3:3">
      <c r="C256" s="14"/>
    </row>
    <row r="257" spans="3:3">
      <c r="C257" s="14"/>
    </row>
    <row r="258" spans="3:3">
      <c r="C258" s="14"/>
    </row>
    <row r="259" spans="3:3">
      <c r="C259" s="14"/>
    </row>
    <row r="260" spans="3:3">
      <c r="C260" s="14"/>
    </row>
    <row r="261" spans="3:3">
      <c r="C261" s="14"/>
    </row>
    <row r="262" spans="3:3">
      <c r="C262" s="14"/>
    </row>
    <row r="263" spans="3:3">
      <c r="C263" s="14"/>
    </row>
    <row r="264" spans="3:3">
      <c r="C264" s="14"/>
    </row>
    <row r="265" spans="3:3">
      <c r="C265" s="14"/>
    </row>
    <row r="266" spans="3:3">
      <c r="C266" s="14"/>
    </row>
    <row r="267" spans="3:3">
      <c r="C267" s="14"/>
    </row>
    <row r="268" spans="3:3">
      <c r="C268" s="14"/>
    </row>
    <row r="269" spans="3:3">
      <c r="C269" s="14"/>
    </row>
    <row r="270" spans="3:3">
      <c r="C270" s="14"/>
    </row>
    <row r="271" spans="3:3">
      <c r="C271" s="14"/>
    </row>
    <row r="272" spans="3:3">
      <c r="C272" s="14"/>
    </row>
    <row r="273" spans="3:3">
      <c r="C273" s="14"/>
    </row>
    <row r="274" spans="3:3">
      <c r="C274" s="14"/>
    </row>
    <row r="275" spans="3:3">
      <c r="C275" s="14"/>
    </row>
    <row r="276" spans="3:3">
      <c r="C276" s="14"/>
    </row>
    <row r="277" spans="3:3">
      <c r="C277" s="14"/>
    </row>
    <row r="278" spans="3:3">
      <c r="C278" s="14"/>
    </row>
    <row r="279" spans="3:3">
      <c r="C279" s="14"/>
    </row>
    <row r="280" spans="3:3">
      <c r="C280" s="14"/>
    </row>
    <row r="281" spans="3:3">
      <c r="C281" s="14"/>
    </row>
    <row r="282" spans="3:3">
      <c r="C282" s="14"/>
    </row>
    <row r="283" spans="3:3">
      <c r="C283" s="14"/>
    </row>
    <row r="284" spans="3:3">
      <c r="C284" s="14"/>
    </row>
    <row r="285" spans="3:3">
      <c r="C285" s="14"/>
    </row>
    <row r="286" spans="3:3">
      <c r="C286" s="14"/>
    </row>
    <row r="287" spans="3:3">
      <c r="C287" s="14"/>
    </row>
    <row r="288" spans="3:3">
      <c r="C288" s="14"/>
    </row>
    <row r="289" spans="3:3">
      <c r="C289" s="14"/>
    </row>
    <row r="290" spans="3:3">
      <c r="C290" s="14"/>
    </row>
    <row r="291" spans="3:3">
      <c r="C291" s="14"/>
    </row>
    <row r="292" spans="3:3">
      <c r="C292" s="14"/>
    </row>
    <row r="293" spans="3:3">
      <c r="C293" s="14"/>
    </row>
    <row r="294" spans="3:3">
      <c r="C294" s="14"/>
    </row>
    <row r="295" spans="3:3">
      <c r="C295" s="14"/>
    </row>
    <row r="296" spans="3:3">
      <c r="C296" s="14"/>
    </row>
    <row r="297" spans="3:3">
      <c r="C297" s="14"/>
    </row>
    <row r="298" spans="3:3">
      <c r="C298" s="14"/>
    </row>
    <row r="299" spans="3:3">
      <c r="C299" s="14"/>
    </row>
    <row r="300" spans="3:3">
      <c r="C300" s="14"/>
    </row>
    <row r="301" spans="3:3">
      <c r="C301" s="14"/>
    </row>
    <row r="302" spans="3:3">
      <c r="C302" s="14"/>
    </row>
    <row r="303" spans="3:3">
      <c r="C303" s="14"/>
    </row>
    <row r="304" spans="3:3">
      <c r="C304" s="14"/>
    </row>
    <row r="305" spans="3:3">
      <c r="C305" s="14"/>
    </row>
    <row r="306" spans="3:3">
      <c r="C306" s="14"/>
    </row>
    <row r="307" spans="3:3">
      <c r="C307" s="14"/>
    </row>
    <row r="308" spans="3:3">
      <c r="C308" s="14"/>
    </row>
    <row r="309" spans="3:3">
      <c r="C309" s="14"/>
    </row>
    <row r="310" spans="3:3">
      <c r="C310" s="14"/>
    </row>
    <row r="311" spans="3:3">
      <c r="C311" s="14"/>
    </row>
    <row r="312" spans="3:3">
      <c r="C312" s="14"/>
    </row>
    <row r="313" spans="3:3">
      <c r="C313" s="14"/>
    </row>
    <row r="314" spans="3:3">
      <c r="C314" s="14"/>
    </row>
    <row r="315" spans="3:3">
      <c r="C315" s="14"/>
    </row>
    <row r="316" spans="3:3">
      <c r="C316" s="14"/>
    </row>
    <row r="317" spans="3:3">
      <c r="C317" s="14"/>
    </row>
    <row r="318" spans="3:3">
      <c r="C318" s="14"/>
    </row>
    <row r="319" spans="3:3">
      <c r="C319" s="14"/>
    </row>
    <row r="320" spans="3:3">
      <c r="C320" s="14"/>
    </row>
    <row r="321" spans="3:3">
      <c r="C321" s="14"/>
    </row>
    <row r="322" spans="3:3">
      <c r="C322" s="14"/>
    </row>
    <row r="323" spans="3:3">
      <c r="C323" s="14"/>
    </row>
    <row r="324" spans="3:3">
      <c r="C324" s="14"/>
    </row>
    <row r="325" spans="3:3">
      <c r="C325" s="14"/>
    </row>
    <row r="326" spans="3:3">
      <c r="C326" s="14"/>
    </row>
    <row r="327" spans="3:3">
      <c r="C327" s="14"/>
    </row>
    <row r="328" spans="3:3">
      <c r="C328" s="14"/>
    </row>
    <row r="329" spans="3:3">
      <c r="C329" s="14"/>
    </row>
    <row r="330" spans="3:3">
      <c r="C330" s="14"/>
    </row>
    <row r="331" spans="3:3">
      <c r="C331" s="14"/>
    </row>
    <row r="332" spans="3:3">
      <c r="C332" s="14"/>
    </row>
    <row r="333" spans="3:3">
      <c r="C333" s="14"/>
    </row>
    <row r="334" spans="3:3">
      <c r="C334" s="14"/>
    </row>
    <row r="335" spans="3:3">
      <c r="C335" s="14"/>
    </row>
    <row r="336" spans="3:3">
      <c r="C336" s="14"/>
    </row>
    <row r="337" spans="3:3">
      <c r="C337" s="14"/>
    </row>
    <row r="338" spans="3:3">
      <c r="C338" s="14"/>
    </row>
    <row r="339" spans="3:3">
      <c r="C339" s="14"/>
    </row>
    <row r="340" spans="3:3">
      <c r="C340" s="14"/>
    </row>
    <row r="341" spans="3:3">
      <c r="C341" s="14"/>
    </row>
    <row r="342" spans="3:3">
      <c r="C342" s="14"/>
    </row>
    <row r="343" spans="3:3">
      <c r="C343" s="14"/>
    </row>
    <row r="344" spans="3:3">
      <c r="C344" s="14"/>
    </row>
    <row r="345" spans="3:3">
      <c r="C345" s="14"/>
    </row>
    <row r="346" spans="3:3">
      <c r="C346" s="14"/>
    </row>
    <row r="347" spans="3:3">
      <c r="C347" s="14"/>
    </row>
    <row r="348" spans="3:3">
      <c r="C348" s="14"/>
    </row>
    <row r="349" spans="3:3">
      <c r="C349" s="14"/>
    </row>
    <row r="350" spans="3:3">
      <c r="C350" s="14"/>
    </row>
    <row r="351" spans="3:3">
      <c r="C351" s="14"/>
    </row>
    <row r="352" spans="3:3">
      <c r="C352" s="14"/>
    </row>
    <row r="353" spans="3:3">
      <c r="C353" s="14"/>
    </row>
    <row r="354" spans="3:3">
      <c r="C354" s="14"/>
    </row>
    <row r="355" spans="3:3">
      <c r="C355" s="14"/>
    </row>
    <row r="356" spans="3:3">
      <c r="C356" s="14"/>
    </row>
    <row r="357" spans="3:3">
      <c r="C357" s="14"/>
    </row>
    <row r="358" spans="3:3">
      <c r="C358" s="14"/>
    </row>
    <row r="359" spans="3:3">
      <c r="C359" s="14"/>
    </row>
    <row r="360" spans="3:3">
      <c r="C360" s="14"/>
    </row>
    <row r="361" spans="3:3">
      <c r="C361" s="14"/>
    </row>
    <row r="362" spans="3:3">
      <c r="C362" s="14"/>
    </row>
    <row r="363" spans="3:3">
      <c r="C363" s="14"/>
    </row>
    <row r="364" spans="3:3">
      <c r="C364" s="14"/>
    </row>
    <row r="365" spans="3:3">
      <c r="C365" s="14"/>
    </row>
    <row r="366" spans="3:3">
      <c r="C366" s="14"/>
    </row>
    <row r="367" spans="3:3">
      <c r="C367" s="14"/>
    </row>
    <row r="368" spans="3:3">
      <c r="C368" s="14"/>
    </row>
    <row r="369" spans="3:3">
      <c r="C369" s="14"/>
    </row>
    <row r="370" spans="3:3">
      <c r="C370" s="14"/>
    </row>
    <row r="371" spans="3:3">
      <c r="C371" s="14"/>
    </row>
    <row r="372" spans="3:3">
      <c r="C372" s="14"/>
    </row>
    <row r="373" spans="3:3">
      <c r="C373" s="14"/>
    </row>
    <row r="374" spans="3:3">
      <c r="C374" s="14"/>
    </row>
    <row r="375" spans="3:3">
      <c r="C375" s="14"/>
    </row>
    <row r="376" spans="3:3">
      <c r="C376" s="14"/>
    </row>
    <row r="377" spans="3:3">
      <c r="C377" s="14"/>
    </row>
    <row r="378" spans="3:3">
      <c r="C378" s="14"/>
    </row>
    <row r="379" spans="3:3">
      <c r="C379" s="14"/>
    </row>
    <row r="380" spans="3:3">
      <c r="C380" s="14"/>
    </row>
    <row r="381" spans="3:3">
      <c r="C381" s="14"/>
    </row>
    <row r="382" spans="3:3">
      <c r="C382" s="14"/>
    </row>
    <row r="383" spans="3:3">
      <c r="C383" s="14"/>
    </row>
    <row r="384" spans="3:3">
      <c r="C384" s="14"/>
    </row>
    <row r="385" spans="3:3">
      <c r="C385" s="14"/>
    </row>
    <row r="386" spans="3:3">
      <c r="C386" s="14"/>
    </row>
    <row r="387" spans="3:3">
      <c r="C387" s="14"/>
    </row>
    <row r="388" spans="3:3">
      <c r="C388" s="14"/>
    </row>
    <row r="389" spans="3:3">
      <c r="C389" s="14"/>
    </row>
    <row r="390" spans="3:3">
      <c r="C390" s="14"/>
    </row>
    <row r="391" spans="3:3">
      <c r="C391" s="14"/>
    </row>
    <row r="392" spans="3:3">
      <c r="C392" s="14"/>
    </row>
    <row r="393" spans="3:3">
      <c r="C393" s="14"/>
    </row>
    <row r="394" spans="3:3">
      <c r="C394" s="14"/>
    </row>
    <row r="395" spans="3:3">
      <c r="C395" s="14"/>
    </row>
    <row r="396" spans="3:3">
      <c r="C396" s="14"/>
    </row>
    <row r="397" spans="3:3">
      <c r="C397" s="14"/>
    </row>
    <row r="398" spans="3:3">
      <c r="C398" s="14"/>
    </row>
    <row r="399" spans="3:3">
      <c r="C399" s="14"/>
    </row>
    <row r="400" spans="3:3">
      <c r="C400" s="14"/>
    </row>
    <row r="401" spans="3:3">
      <c r="C401" s="14"/>
    </row>
    <row r="402" spans="3:3">
      <c r="C402" s="14"/>
    </row>
    <row r="403" spans="3:3">
      <c r="C403" s="14"/>
    </row>
    <row r="404" spans="3:3">
      <c r="C404" s="14"/>
    </row>
    <row r="405" spans="3:3">
      <c r="C405" s="14"/>
    </row>
    <row r="406" spans="3:3">
      <c r="C406" s="14"/>
    </row>
    <row r="407" spans="3:3">
      <c r="C407" s="14"/>
    </row>
    <row r="408" spans="3:3">
      <c r="C408" s="14"/>
    </row>
    <row r="409" spans="3:3">
      <c r="C409" s="14"/>
    </row>
    <row r="410" spans="3:3">
      <c r="C410" s="14"/>
    </row>
    <row r="411" spans="3:3">
      <c r="C411" s="14"/>
    </row>
    <row r="412" spans="3:3">
      <c r="C412" s="14"/>
    </row>
    <row r="413" spans="3:3">
      <c r="C413" s="14"/>
    </row>
    <row r="414" spans="3:3">
      <c r="C414" s="14"/>
    </row>
    <row r="415" spans="3:3">
      <c r="C415" s="14"/>
    </row>
    <row r="416" spans="3:3">
      <c r="C416" s="14"/>
    </row>
    <row r="417" spans="3:3">
      <c r="C417" s="14"/>
    </row>
    <row r="418" spans="3:3">
      <c r="C418" s="14"/>
    </row>
    <row r="419" spans="3:3">
      <c r="C419" s="14"/>
    </row>
    <row r="420" spans="3:3">
      <c r="C420" s="14"/>
    </row>
    <row r="421" spans="3:3">
      <c r="C421" s="14"/>
    </row>
    <row r="422" spans="3:3">
      <c r="C422" s="14"/>
    </row>
    <row r="423" spans="3:3">
      <c r="C423" s="14"/>
    </row>
    <row r="424" spans="3:3">
      <c r="C424" s="14"/>
    </row>
    <row r="425" spans="3:3">
      <c r="C425" s="14"/>
    </row>
    <row r="426" spans="3:3">
      <c r="C426" s="14"/>
    </row>
    <row r="427" spans="3:3">
      <c r="C427" s="14"/>
    </row>
    <row r="428" spans="3:3">
      <c r="C428" s="14"/>
    </row>
    <row r="429" spans="3:3">
      <c r="C429" s="14"/>
    </row>
    <row r="430" spans="3:3">
      <c r="C430" s="14"/>
    </row>
    <row r="431" spans="3:3">
      <c r="C431" s="14"/>
    </row>
    <row r="432" spans="3:3">
      <c r="C432" s="14"/>
    </row>
    <row r="433" spans="3:3">
      <c r="C433" s="14"/>
    </row>
    <row r="434" spans="3:3">
      <c r="C434" s="14"/>
    </row>
    <row r="435" spans="3:3">
      <c r="C435" s="14"/>
    </row>
    <row r="436" spans="3:3">
      <c r="C436" s="14"/>
    </row>
    <row r="437" spans="3:3">
      <c r="C437" s="14"/>
    </row>
    <row r="438" spans="3:3">
      <c r="C438" s="14"/>
    </row>
    <row r="439" spans="3:3">
      <c r="C439" s="14"/>
    </row>
    <row r="440" spans="3:3">
      <c r="C440" s="14"/>
    </row>
    <row r="441" spans="3:3">
      <c r="C441" s="14"/>
    </row>
    <row r="442" spans="3:3">
      <c r="C442" s="14"/>
    </row>
    <row r="443" spans="3:3">
      <c r="C443" s="14"/>
    </row>
    <row r="444" spans="3:3">
      <c r="C444" s="14"/>
    </row>
    <row r="445" spans="3:3">
      <c r="C445" s="14"/>
    </row>
    <row r="446" spans="3:3">
      <c r="C446" s="14"/>
    </row>
    <row r="447" spans="3:3">
      <c r="C447" s="14"/>
    </row>
    <row r="448" spans="3:3">
      <c r="C448" s="14"/>
    </row>
    <row r="449" spans="3:3">
      <c r="C449" s="14"/>
    </row>
    <row r="450" spans="3:3">
      <c r="C450" s="14"/>
    </row>
    <row r="451" spans="3:3">
      <c r="C451" s="14"/>
    </row>
    <row r="452" spans="3:3">
      <c r="C452" s="14"/>
    </row>
    <row r="453" spans="3:3">
      <c r="C453" s="14"/>
    </row>
    <row r="454" spans="3:3">
      <c r="C454" s="14"/>
    </row>
    <row r="455" spans="3:3">
      <c r="C455" s="14"/>
    </row>
    <row r="456" spans="3:3">
      <c r="C456" s="14"/>
    </row>
    <row r="457" spans="3:3">
      <c r="C457" s="14"/>
    </row>
    <row r="458" spans="3:3">
      <c r="C458" s="14"/>
    </row>
    <row r="459" spans="3:3">
      <c r="C459" s="14"/>
    </row>
    <row r="460" spans="3:3">
      <c r="C460" s="14"/>
    </row>
    <row r="461" spans="3:3">
      <c r="C461" s="14"/>
    </row>
    <row r="462" spans="3:3">
      <c r="C462" s="14"/>
    </row>
    <row r="463" spans="3:3">
      <c r="C463" s="14"/>
    </row>
    <row r="464" spans="3:3">
      <c r="C464" s="14"/>
    </row>
    <row r="465" spans="3:3">
      <c r="C465" s="14"/>
    </row>
    <row r="466" spans="3:3">
      <c r="C466" s="14"/>
    </row>
    <row r="467" spans="3:3">
      <c r="C467" s="14"/>
    </row>
    <row r="468" spans="3:3">
      <c r="C468" s="14"/>
    </row>
    <row r="469" spans="3:3">
      <c r="C469" s="14"/>
    </row>
    <row r="470" spans="3:3">
      <c r="C470" s="14"/>
    </row>
    <row r="471" spans="3:3">
      <c r="C471" s="14"/>
    </row>
    <row r="472" spans="3:3">
      <c r="C472" s="14"/>
    </row>
    <row r="473" spans="3:3">
      <c r="C473" s="14"/>
    </row>
    <row r="474" spans="3:3">
      <c r="C474" s="14"/>
    </row>
    <row r="475" spans="3:3">
      <c r="C475" s="14"/>
    </row>
    <row r="476" spans="3:3">
      <c r="C476" s="14"/>
    </row>
    <row r="477" spans="3:3">
      <c r="C477" s="14"/>
    </row>
    <row r="478" spans="3:3">
      <c r="C478" s="14"/>
    </row>
    <row r="479" spans="3:3">
      <c r="C479" s="14"/>
    </row>
    <row r="480" spans="3:3">
      <c r="C480" s="14"/>
    </row>
    <row r="481" spans="3:3">
      <c r="C481" s="14"/>
    </row>
    <row r="482" spans="3:3">
      <c r="C482" s="14"/>
    </row>
    <row r="483" spans="3:3">
      <c r="C483" s="14"/>
    </row>
    <row r="484" spans="3:3">
      <c r="C484" s="14"/>
    </row>
    <row r="485" spans="3:3">
      <c r="C485" s="14"/>
    </row>
    <row r="486" spans="3:3">
      <c r="C486" s="14"/>
    </row>
    <row r="487" spans="3:3">
      <c r="C487" s="14"/>
    </row>
    <row r="488" spans="3:3">
      <c r="C488" s="14"/>
    </row>
    <row r="489" spans="3:3">
      <c r="C489" s="14"/>
    </row>
    <row r="490" spans="3:3">
      <c r="C490" s="14"/>
    </row>
    <row r="491" spans="3:3">
      <c r="C491" s="14"/>
    </row>
    <row r="492" spans="3:3">
      <c r="C492" s="14"/>
    </row>
    <row r="493" spans="3:3">
      <c r="C493" s="14"/>
    </row>
    <row r="494" spans="3:3">
      <c r="C494" s="14"/>
    </row>
    <row r="495" spans="3:3">
      <c r="C495" s="14"/>
    </row>
    <row r="496" spans="3:3">
      <c r="C496" s="14"/>
    </row>
    <row r="497" spans="3:3">
      <c r="C497" s="14"/>
    </row>
    <row r="498" spans="3:3">
      <c r="C498" s="14"/>
    </row>
    <row r="499" spans="3:3">
      <c r="C499" s="14"/>
    </row>
    <row r="500" spans="3:3">
      <c r="C500" s="14"/>
    </row>
    <row r="501" spans="3:3">
      <c r="C501" s="14"/>
    </row>
    <row r="502" spans="3:3">
      <c r="C502" s="14"/>
    </row>
    <row r="503" spans="3:3">
      <c r="C503" s="14"/>
    </row>
    <row r="504" spans="3:3">
      <c r="C504" s="14"/>
    </row>
    <row r="505" spans="3:3">
      <c r="C505" s="14"/>
    </row>
    <row r="506" spans="3:3">
      <c r="C506" s="14"/>
    </row>
    <row r="507" spans="3:3">
      <c r="C507" s="14"/>
    </row>
    <row r="508" spans="3:3">
      <c r="C508" s="14"/>
    </row>
    <row r="509" spans="3:3">
      <c r="C509" s="14"/>
    </row>
    <row r="510" spans="3:3">
      <c r="C510" s="14"/>
    </row>
    <row r="511" spans="3:3">
      <c r="C511" s="14"/>
    </row>
    <row r="512" spans="3:3">
      <c r="C512" s="14"/>
    </row>
    <row r="513" spans="3:3">
      <c r="C513" s="14"/>
    </row>
    <row r="514" spans="3:3">
      <c r="C514" s="14"/>
    </row>
    <row r="515" spans="3:3">
      <c r="C515" s="14"/>
    </row>
    <row r="516" spans="3:3">
      <c r="C516" s="14"/>
    </row>
    <row r="517" spans="3:3">
      <c r="C517" s="14"/>
    </row>
    <row r="518" spans="3:3">
      <c r="C518" s="14"/>
    </row>
    <row r="519" spans="3:3">
      <c r="C519" s="14"/>
    </row>
    <row r="520" spans="3:3">
      <c r="C520" s="14"/>
    </row>
    <row r="521" spans="3:3">
      <c r="C521" s="14"/>
    </row>
    <row r="522" spans="3:3">
      <c r="C522" s="14"/>
    </row>
    <row r="523" spans="3:3">
      <c r="C523" s="14"/>
    </row>
    <row r="524" spans="3:3">
      <c r="C524" s="14"/>
    </row>
    <row r="525" spans="3:3">
      <c r="C525" s="14"/>
    </row>
    <row r="526" spans="3:3">
      <c r="C526" s="14"/>
    </row>
    <row r="527" spans="3:3">
      <c r="C527" s="14"/>
    </row>
    <row r="528" spans="3:3">
      <c r="C528" s="14"/>
    </row>
    <row r="529" spans="3:3">
      <c r="C529" s="14"/>
    </row>
    <row r="530" spans="3:3">
      <c r="C530" s="14"/>
    </row>
    <row r="531" spans="3:3">
      <c r="C531" s="14"/>
    </row>
    <row r="532" spans="3:3">
      <c r="C532" s="14"/>
    </row>
    <row r="533" spans="3:3">
      <c r="C533" s="14"/>
    </row>
    <row r="534" spans="3:3">
      <c r="C534" s="14"/>
    </row>
    <row r="535" spans="3:3">
      <c r="C535" s="14"/>
    </row>
    <row r="536" spans="3:3">
      <c r="C536" s="14"/>
    </row>
    <row r="537" spans="3:3">
      <c r="C537" s="14"/>
    </row>
    <row r="538" spans="3:3">
      <c r="C538" s="14"/>
    </row>
    <row r="539" spans="3:3">
      <c r="C539" s="14"/>
    </row>
    <row r="540" spans="3:3">
      <c r="C540" s="14"/>
    </row>
    <row r="541" spans="3:3">
      <c r="C541" s="14"/>
    </row>
    <row r="542" spans="3:3">
      <c r="C542" s="14"/>
    </row>
    <row r="543" spans="3:3">
      <c r="C543" s="14"/>
    </row>
    <row r="544" spans="3:3">
      <c r="C544" s="14"/>
    </row>
    <row r="545" spans="3:3">
      <c r="C545" s="14"/>
    </row>
    <row r="546" spans="3:3">
      <c r="C546" s="14"/>
    </row>
    <row r="547" spans="3:3">
      <c r="C547" s="14"/>
    </row>
    <row r="548" spans="3:3">
      <c r="C548" s="14"/>
    </row>
    <row r="549" spans="3:3">
      <c r="C549" s="14"/>
    </row>
    <row r="550" spans="3:3">
      <c r="C550" s="14"/>
    </row>
    <row r="551" spans="3:3">
      <c r="C551" s="14"/>
    </row>
    <row r="552" spans="3:3">
      <c r="C552" s="14"/>
    </row>
    <row r="553" spans="3:3">
      <c r="C553" s="14"/>
    </row>
    <row r="554" spans="3:3">
      <c r="C554" s="14"/>
    </row>
    <row r="555" spans="3:3">
      <c r="C555" s="14"/>
    </row>
    <row r="556" spans="3:3">
      <c r="C556" s="14"/>
    </row>
    <row r="557" spans="3:3">
      <c r="C557" s="14"/>
    </row>
    <row r="558" spans="3:3">
      <c r="C558" s="14"/>
    </row>
    <row r="559" spans="3:3">
      <c r="C559" s="14"/>
    </row>
    <row r="560" spans="3:3">
      <c r="C560" s="14"/>
    </row>
    <row r="561" spans="3:3">
      <c r="C561" s="14"/>
    </row>
    <row r="562" spans="3:3">
      <c r="C562" s="14"/>
    </row>
    <row r="563" spans="3:3">
      <c r="C563" s="14"/>
    </row>
    <row r="564" spans="3:3">
      <c r="C564" s="14"/>
    </row>
    <row r="565" spans="3:3">
      <c r="C565" s="14"/>
    </row>
    <row r="566" spans="3:3">
      <c r="C566" s="14"/>
    </row>
    <row r="567" spans="3:3">
      <c r="C567" s="14"/>
    </row>
    <row r="568" spans="3:3">
      <c r="C568" s="14"/>
    </row>
    <row r="569" spans="3:3">
      <c r="C569" s="14"/>
    </row>
    <row r="570" spans="3:3">
      <c r="C570" s="14"/>
    </row>
    <row r="571" spans="3:3">
      <c r="C571" s="14"/>
    </row>
    <row r="572" spans="3:3">
      <c r="C572" s="14"/>
    </row>
    <row r="573" spans="3:3">
      <c r="C573" s="14"/>
    </row>
    <row r="574" spans="3:3">
      <c r="C574" s="14"/>
    </row>
    <row r="575" spans="3:3">
      <c r="C575" s="14"/>
    </row>
    <row r="576" spans="3:3">
      <c r="C576" s="14"/>
    </row>
    <row r="577" spans="3:3">
      <c r="C577" s="14"/>
    </row>
    <row r="578" spans="3:3">
      <c r="C578" s="14"/>
    </row>
    <row r="579" spans="3:3">
      <c r="C579" s="14"/>
    </row>
    <row r="580" spans="3:3">
      <c r="C580" s="14"/>
    </row>
    <row r="581" spans="3:3">
      <c r="C581" s="14"/>
    </row>
    <row r="582" spans="3:3">
      <c r="C582" s="14"/>
    </row>
    <row r="583" spans="3:3">
      <c r="C583" s="14"/>
    </row>
    <row r="584" spans="3:3">
      <c r="C584" s="14"/>
    </row>
    <row r="585" spans="3:3">
      <c r="C585" s="14"/>
    </row>
    <row r="586" spans="3:3">
      <c r="C586" s="14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6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59">
      <c r="B1" s="2" t="s">
        <v>0</v>
      </c>
      <c r="C1" t="s">
        <v>195</v>
      </c>
    </row>
    <row r="2" spans="2:59">
      <c r="B2" s="2" t="s">
        <v>1</v>
      </c>
    </row>
    <row r="3" spans="2:59">
      <c r="B3" s="2" t="s">
        <v>2</v>
      </c>
      <c r="C3" t="s">
        <v>196</v>
      </c>
    </row>
    <row r="4" spans="2:59">
      <c r="B4" s="2" t="s">
        <v>3</v>
      </c>
    </row>
    <row r="6" spans="2:59" ht="26.25" customHeight="1">
      <c r="B6" s="108" t="s">
        <v>134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9" ht="26.25" customHeight="1">
      <c r="B7" s="108" t="s">
        <v>139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9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71</v>
      </c>
      <c r="K8" s="26" t="s">
        <v>55</v>
      </c>
      <c r="L8" s="34" t="s">
        <v>181</v>
      </c>
      <c r="M8" s="14"/>
      <c r="N8" s="14"/>
      <c r="O8" s="14"/>
      <c r="P8" s="14"/>
      <c r="BG8" s="14"/>
    </row>
    <row r="9" spans="2:59" s="17" customFormat="1" ht="24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29" t="s">
        <v>7</v>
      </c>
      <c r="L9" s="30" t="s">
        <v>7</v>
      </c>
      <c r="M9" s="14"/>
      <c r="N9" s="14"/>
      <c r="O9" s="14"/>
      <c r="P9" s="14"/>
      <c r="BG9" s="14"/>
    </row>
    <row r="10" spans="2:59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32" t="s">
        <v>63</v>
      </c>
      <c r="L10" s="32" t="s">
        <v>64</v>
      </c>
      <c r="M10" s="14"/>
      <c r="N10" s="14"/>
      <c r="O10" s="14"/>
      <c r="P10" s="14"/>
      <c r="BG10" s="14"/>
    </row>
    <row r="11" spans="2:59" s="21" customFormat="1" ht="18" customHeight="1">
      <c r="B11" s="22" t="s">
        <v>95</v>
      </c>
      <c r="C11" s="6"/>
      <c r="D11" s="6"/>
      <c r="E11" s="6"/>
      <c r="F11" s="6"/>
      <c r="G11" s="73">
        <v>1481273.36</v>
      </c>
      <c r="H11" s="6"/>
      <c r="I11" s="73">
        <v>5878.111237600694</v>
      </c>
      <c r="J11" s="6"/>
      <c r="K11" s="74">
        <v>1</v>
      </c>
      <c r="L11" s="74">
        <v>2.9999999999999997E-4</v>
      </c>
      <c r="M11" s="14"/>
      <c r="N11" s="14"/>
      <c r="O11" s="14"/>
      <c r="P11" s="14"/>
      <c r="BG11" s="14"/>
    </row>
    <row r="12" spans="2:59">
      <c r="B12" s="77" t="s">
        <v>3484</v>
      </c>
      <c r="C12" s="14"/>
      <c r="D12" s="14"/>
      <c r="G12" s="79">
        <v>1481273.36</v>
      </c>
      <c r="I12" s="79">
        <v>5878.111237600694</v>
      </c>
      <c r="K12" s="78">
        <v>1</v>
      </c>
      <c r="L12" s="78">
        <v>2.9999999999999997E-4</v>
      </c>
    </row>
    <row r="13" spans="2:59">
      <c r="B13" t="s">
        <v>3485</v>
      </c>
      <c r="C13" t="s">
        <v>3486</v>
      </c>
      <c r="D13" t="s">
        <v>1779</v>
      </c>
      <c r="E13" t="s">
        <v>104</v>
      </c>
      <c r="F13" t="s">
        <v>3487</v>
      </c>
      <c r="G13" s="75">
        <v>190000</v>
      </c>
      <c r="H13" s="75">
        <v>5.4035000000000002</v>
      </c>
      <c r="I13" s="75">
        <v>37.237139550000002</v>
      </c>
      <c r="J13" s="76">
        <v>0</v>
      </c>
      <c r="K13" s="76">
        <v>6.3E-3</v>
      </c>
      <c r="L13" s="76">
        <v>0</v>
      </c>
    </row>
    <row r="14" spans="2:59">
      <c r="B14" t="s">
        <v>3488</v>
      </c>
      <c r="C14" t="s">
        <v>3489</v>
      </c>
      <c r="D14" t="s">
        <v>2136</v>
      </c>
      <c r="E14" t="s">
        <v>100</v>
      </c>
      <c r="F14" t="s">
        <v>3490</v>
      </c>
      <c r="G14" s="75">
        <v>1124.3599999999999</v>
      </c>
      <c r="H14" s="75">
        <v>9.9999999999999995E-7</v>
      </c>
      <c r="I14" s="75">
        <v>1.12436E-8</v>
      </c>
      <c r="J14" s="76">
        <v>0</v>
      </c>
      <c r="K14" s="76">
        <v>0</v>
      </c>
      <c r="L14" s="76">
        <v>0</v>
      </c>
    </row>
    <row r="15" spans="2:59">
      <c r="B15" t="s">
        <v>3491</v>
      </c>
      <c r="C15" t="s">
        <v>3492</v>
      </c>
      <c r="D15" t="s">
        <v>1141</v>
      </c>
      <c r="E15" t="s">
        <v>104</v>
      </c>
      <c r="F15" t="s">
        <v>702</v>
      </c>
      <c r="G15" s="75">
        <v>823821</v>
      </c>
      <c r="H15" s="75">
        <v>185.96269999999978</v>
      </c>
      <c r="I15" s="75">
        <v>5556.5631830799002</v>
      </c>
      <c r="J15" s="76">
        <v>0</v>
      </c>
      <c r="K15" s="76">
        <v>0.94530000000000003</v>
      </c>
      <c r="L15" s="76">
        <v>2.9999999999999997E-4</v>
      </c>
    </row>
    <row r="16" spans="2:59">
      <c r="B16" t="s">
        <v>3493</v>
      </c>
      <c r="C16" t="s">
        <v>3494</v>
      </c>
      <c r="D16" t="s">
        <v>960</v>
      </c>
      <c r="E16" t="s">
        <v>100</v>
      </c>
      <c r="F16" t="s">
        <v>3495</v>
      </c>
      <c r="G16" s="75">
        <v>7185</v>
      </c>
      <c r="H16" s="75">
        <v>1.2999999999999999E-5</v>
      </c>
      <c r="I16" s="75">
        <v>9.3404999999999998E-7</v>
      </c>
      <c r="J16" s="76">
        <v>0</v>
      </c>
      <c r="K16" s="76">
        <v>0</v>
      </c>
      <c r="L16" s="76">
        <v>0</v>
      </c>
    </row>
    <row r="17" spans="2:12">
      <c r="B17" t="s">
        <v>3496</v>
      </c>
      <c r="C17" t="s">
        <v>3497</v>
      </c>
      <c r="D17" t="s">
        <v>803</v>
      </c>
      <c r="E17" t="s">
        <v>100</v>
      </c>
      <c r="F17" t="s">
        <v>3498</v>
      </c>
      <c r="G17" s="75">
        <v>283932</v>
      </c>
      <c r="H17" s="75">
        <v>100</v>
      </c>
      <c r="I17" s="75">
        <v>283.93200000000002</v>
      </c>
      <c r="J17" s="76">
        <v>0</v>
      </c>
      <c r="K17" s="76">
        <v>4.8300000000000003E-2</v>
      </c>
      <c r="L17" s="76">
        <v>0</v>
      </c>
    </row>
    <row r="18" spans="2:12">
      <c r="B18" t="s">
        <v>3499</v>
      </c>
      <c r="C18" t="s">
        <v>3500</v>
      </c>
      <c r="D18" t="s">
        <v>1278</v>
      </c>
      <c r="E18" t="s">
        <v>100</v>
      </c>
      <c r="F18" t="s">
        <v>3501</v>
      </c>
      <c r="G18" s="75">
        <v>110761</v>
      </c>
      <c r="H18" s="75">
        <v>0.34210000000000002</v>
      </c>
      <c r="I18" s="75">
        <v>0.37891338099999999</v>
      </c>
      <c r="J18" s="76">
        <v>0</v>
      </c>
      <c r="K18" s="76">
        <v>1E-4</v>
      </c>
      <c r="L18" s="76">
        <v>0</v>
      </c>
    </row>
    <row r="19" spans="2:12">
      <c r="B19" t="s">
        <v>3502</v>
      </c>
      <c r="C19" t="s">
        <v>3503</v>
      </c>
      <c r="D19" t="s">
        <v>566</v>
      </c>
      <c r="E19" t="s">
        <v>100</v>
      </c>
      <c r="F19" t="s">
        <v>3504</v>
      </c>
      <c r="G19" s="75">
        <v>64450</v>
      </c>
      <c r="H19" s="75">
        <v>9.9999999999999995E-7</v>
      </c>
      <c r="I19" s="75">
        <v>6.4450000000000003E-7</v>
      </c>
      <c r="J19" s="76">
        <v>0</v>
      </c>
      <c r="K19" s="76">
        <v>0</v>
      </c>
      <c r="L19" s="76">
        <v>0</v>
      </c>
    </row>
    <row r="20" spans="2:12">
      <c r="B20" s="77" t="s">
        <v>3102</v>
      </c>
      <c r="C20" s="14"/>
      <c r="D20" s="14"/>
      <c r="G20" s="79">
        <v>0</v>
      </c>
      <c r="I20" s="79">
        <v>0</v>
      </c>
      <c r="K20" s="78">
        <v>0</v>
      </c>
      <c r="L20" s="78">
        <v>0</v>
      </c>
    </row>
    <row r="21" spans="2:12">
      <c r="B21" t="s">
        <v>266</v>
      </c>
      <c r="C21" t="s">
        <v>266</v>
      </c>
      <c r="D21" t="s">
        <v>266</v>
      </c>
      <c r="E21" t="s">
        <v>266</v>
      </c>
      <c r="G21" s="75">
        <v>0</v>
      </c>
      <c r="H21" s="75">
        <v>0</v>
      </c>
      <c r="I21" s="75">
        <v>0</v>
      </c>
      <c r="J21" s="76">
        <v>0</v>
      </c>
      <c r="K21" s="76">
        <v>0</v>
      </c>
      <c r="L21" s="76">
        <v>0</v>
      </c>
    </row>
    <row r="22" spans="2:12">
      <c r="B22" t="s">
        <v>273</v>
      </c>
      <c r="C22" s="14"/>
      <c r="D22" s="14"/>
    </row>
    <row r="23" spans="2:12">
      <c r="B23" t="s">
        <v>488</v>
      </c>
      <c r="C23" s="14"/>
      <c r="D23" s="14"/>
    </row>
    <row r="24" spans="2:12">
      <c r="B24" t="s">
        <v>489</v>
      </c>
      <c r="C24" s="14"/>
      <c r="D24" s="14"/>
    </row>
    <row r="25" spans="2:12">
      <c r="B25" t="s">
        <v>490</v>
      </c>
      <c r="C25" s="14"/>
      <c r="D25" s="14"/>
    </row>
    <row r="26" spans="2:12">
      <c r="C26" s="14"/>
      <c r="D26" s="14"/>
    </row>
    <row r="27" spans="2:12">
      <c r="C27" s="14"/>
      <c r="D27" s="14"/>
    </row>
    <row r="28" spans="2:12">
      <c r="C28" s="14"/>
      <c r="D28" s="14"/>
    </row>
    <row r="29" spans="2:12">
      <c r="C29" s="14"/>
      <c r="D29" s="14"/>
    </row>
    <row r="30" spans="2:12">
      <c r="C30" s="14"/>
      <c r="D30" s="14"/>
    </row>
    <row r="31" spans="2:12">
      <c r="C31" s="14"/>
      <c r="D31" s="14"/>
    </row>
    <row r="32" spans="2:12">
      <c r="C32" s="14"/>
      <c r="D32" s="14"/>
    </row>
    <row r="33" spans="3:4">
      <c r="C33" s="14"/>
      <c r="D33" s="14"/>
    </row>
    <row r="34" spans="3:4">
      <c r="C34" s="14"/>
      <c r="D34" s="14"/>
    </row>
    <row r="35" spans="3:4">
      <c r="C35" s="14"/>
      <c r="D35" s="14"/>
    </row>
    <row r="36" spans="3:4">
      <c r="C36" s="14"/>
      <c r="D36" s="14"/>
    </row>
    <row r="37" spans="3:4">
      <c r="C37" s="14"/>
      <c r="D37" s="14"/>
    </row>
    <row r="38" spans="3:4">
      <c r="C38" s="14"/>
      <c r="D38" s="14"/>
    </row>
    <row r="39" spans="3:4">
      <c r="C39" s="14"/>
      <c r="D39" s="14"/>
    </row>
    <row r="40" spans="3:4">
      <c r="C40" s="14"/>
      <c r="D40" s="14"/>
    </row>
    <row r="41" spans="3:4">
      <c r="C41" s="14"/>
      <c r="D41" s="14"/>
    </row>
    <row r="42" spans="3:4">
      <c r="C42" s="14"/>
      <c r="D42" s="14"/>
    </row>
    <row r="43" spans="3:4">
      <c r="C43" s="14"/>
      <c r="D43" s="14"/>
    </row>
    <row r="44" spans="3:4">
      <c r="C44" s="14"/>
      <c r="D44" s="14"/>
    </row>
    <row r="45" spans="3:4">
      <c r="C45" s="14"/>
      <c r="D45" s="14"/>
    </row>
    <row r="46" spans="3:4">
      <c r="C46" s="14"/>
      <c r="D46" s="14"/>
    </row>
    <row r="47" spans="3:4">
      <c r="C47" s="14"/>
      <c r="D47" s="14"/>
    </row>
    <row r="48" spans="3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  <row r="533" spans="3:4">
      <c r="C533" s="14"/>
      <c r="D533" s="14"/>
    </row>
    <row r="534" spans="3:4">
      <c r="C534" s="14"/>
      <c r="D534" s="14"/>
    </row>
    <row r="535" spans="3:4">
      <c r="C535" s="14"/>
      <c r="D535" s="14"/>
    </row>
    <row r="536" spans="3:4">
      <c r="C536" s="14"/>
      <c r="D536" s="14"/>
    </row>
    <row r="537" spans="3:4">
      <c r="C537" s="14"/>
      <c r="D537" s="14"/>
    </row>
    <row r="538" spans="3:4">
      <c r="C538" s="14"/>
      <c r="D538" s="14"/>
    </row>
    <row r="539" spans="3:4">
      <c r="C539" s="14"/>
      <c r="D539" s="14"/>
    </row>
    <row r="540" spans="3:4">
      <c r="C540" s="14"/>
      <c r="D540" s="14"/>
    </row>
    <row r="541" spans="3:4">
      <c r="C541" s="14"/>
      <c r="D541" s="14"/>
    </row>
    <row r="542" spans="3:4">
      <c r="C542" s="14"/>
      <c r="D542" s="14"/>
    </row>
    <row r="543" spans="3:4">
      <c r="C543" s="14"/>
      <c r="D543" s="14"/>
    </row>
    <row r="544" spans="3:4">
      <c r="C544" s="14"/>
      <c r="D544" s="14"/>
    </row>
    <row r="545" spans="3:4">
      <c r="C545" s="14"/>
      <c r="D545" s="14"/>
    </row>
    <row r="546" spans="3:4">
      <c r="C546" s="14"/>
      <c r="D546" s="14"/>
    </row>
    <row r="547" spans="3:4">
      <c r="C547" s="14"/>
      <c r="D547" s="14"/>
    </row>
    <row r="548" spans="3:4">
      <c r="C548" s="14"/>
      <c r="D548" s="14"/>
    </row>
    <row r="549" spans="3:4">
      <c r="C549" s="14"/>
      <c r="D549" s="14"/>
    </row>
    <row r="550" spans="3:4">
      <c r="C550" s="14"/>
      <c r="D550" s="14"/>
    </row>
    <row r="551" spans="3:4">
      <c r="C551" s="14"/>
      <c r="D551" s="14"/>
    </row>
    <row r="552" spans="3:4">
      <c r="C552" s="14"/>
      <c r="D552" s="14"/>
    </row>
    <row r="553" spans="3:4">
      <c r="C553" s="14"/>
      <c r="D553" s="14"/>
    </row>
    <row r="554" spans="3:4">
      <c r="C554" s="14"/>
      <c r="D554" s="14"/>
    </row>
    <row r="555" spans="3:4">
      <c r="C555" s="14"/>
      <c r="D555" s="14"/>
    </row>
    <row r="556" spans="3:4">
      <c r="C556" s="14"/>
      <c r="D556" s="14"/>
    </row>
    <row r="557" spans="3:4">
      <c r="C557" s="14"/>
      <c r="D557" s="14"/>
    </row>
    <row r="558" spans="3:4">
      <c r="C558" s="14"/>
      <c r="D558" s="14"/>
    </row>
    <row r="559" spans="3:4">
      <c r="C559" s="14"/>
      <c r="D559" s="14"/>
    </row>
    <row r="560" spans="3:4">
      <c r="C560" s="14"/>
      <c r="D560" s="14"/>
    </row>
    <row r="561" spans="3:4">
      <c r="C561" s="14"/>
      <c r="D561" s="14"/>
    </row>
    <row r="562" spans="3:4">
      <c r="C562" s="14"/>
      <c r="D562" s="14"/>
    </row>
    <row r="563" spans="3:4">
      <c r="C563" s="14"/>
      <c r="D563" s="14"/>
    </row>
    <row r="564" spans="3:4">
      <c r="C564" s="14"/>
      <c r="D564" s="14"/>
    </row>
    <row r="565" spans="3:4">
      <c r="C565" s="14"/>
      <c r="D565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52">
      <c r="B1" s="2" t="s">
        <v>0</v>
      </c>
      <c r="C1" t="s">
        <v>195</v>
      </c>
    </row>
    <row r="2" spans="2:52">
      <c r="B2" s="2" t="s">
        <v>1</v>
      </c>
    </row>
    <row r="3" spans="2:52">
      <c r="B3" s="2" t="s">
        <v>2</v>
      </c>
      <c r="C3" t="s">
        <v>196</v>
      </c>
    </row>
    <row r="4" spans="2:52">
      <c r="B4" s="2" t="s">
        <v>3</v>
      </c>
    </row>
    <row r="6" spans="2:52" ht="26.25" customHeight="1">
      <c r="B6" s="108" t="s">
        <v>134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2" ht="26.25" customHeight="1">
      <c r="B7" s="108" t="s">
        <v>140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2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71</v>
      </c>
      <c r="K8" s="26" t="s">
        <v>55</v>
      </c>
      <c r="L8" s="34" t="s">
        <v>181</v>
      </c>
      <c r="M8" s="14"/>
      <c r="AZ8" s="14"/>
    </row>
    <row r="9" spans="2:52" s="17" customFormat="1" ht="21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29" t="s">
        <v>7</v>
      </c>
      <c r="L9" s="30" t="s">
        <v>7</v>
      </c>
      <c r="AZ9" s="14"/>
    </row>
    <row r="10" spans="2:5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32" t="s">
        <v>63</v>
      </c>
      <c r="L10" s="32" t="s">
        <v>64</v>
      </c>
      <c r="AZ10" s="14"/>
    </row>
    <row r="11" spans="2:52" s="21" customFormat="1" ht="18" customHeight="1">
      <c r="B11" s="22" t="s">
        <v>97</v>
      </c>
      <c r="C11" s="6"/>
      <c r="D11" s="6"/>
      <c r="E11" s="6"/>
      <c r="F11" s="6"/>
      <c r="G11" s="73">
        <v>0</v>
      </c>
      <c r="H11" s="6"/>
      <c r="I11" s="73">
        <v>0</v>
      </c>
      <c r="J11" s="6"/>
      <c r="K11" s="74">
        <v>0</v>
      </c>
      <c r="L11" s="74">
        <v>0</v>
      </c>
      <c r="AZ11" s="14"/>
    </row>
    <row r="12" spans="2:52">
      <c r="B12" s="77" t="s">
        <v>203</v>
      </c>
      <c r="C12" s="14"/>
      <c r="D12" s="14"/>
      <c r="G12" s="79">
        <v>0</v>
      </c>
      <c r="I12" s="79">
        <v>0</v>
      </c>
      <c r="K12" s="78">
        <v>0</v>
      </c>
      <c r="L12" s="78">
        <v>0</v>
      </c>
    </row>
    <row r="13" spans="2:52">
      <c r="B13" s="77" t="s">
        <v>3103</v>
      </c>
      <c r="C13" s="14"/>
      <c r="D13" s="14"/>
      <c r="G13" s="79">
        <v>0</v>
      </c>
      <c r="I13" s="79">
        <v>0</v>
      </c>
      <c r="K13" s="78">
        <v>0</v>
      </c>
      <c r="L13" s="78">
        <v>0</v>
      </c>
    </row>
    <row r="14" spans="2:52">
      <c r="B14" t="s">
        <v>266</v>
      </c>
      <c r="C14" t="s">
        <v>266</v>
      </c>
      <c r="D14" t="s">
        <v>266</v>
      </c>
      <c r="E14" t="s">
        <v>266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  <c r="L14" s="76">
        <v>0</v>
      </c>
    </row>
    <row r="15" spans="2:52">
      <c r="B15" s="77" t="s">
        <v>3104</v>
      </c>
      <c r="C15" s="14"/>
      <c r="D15" s="14"/>
      <c r="G15" s="79">
        <v>0</v>
      </c>
      <c r="I15" s="79">
        <v>0</v>
      </c>
      <c r="K15" s="78">
        <v>0</v>
      </c>
      <c r="L15" s="78">
        <v>0</v>
      </c>
    </row>
    <row r="16" spans="2:52">
      <c r="B16" t="s">
        <v>266</v>
      </c>
      <c r="C16" t="s">
        <v>266</v>
      </c>
      <c r="D16" t="s">
        <v>266</v>
      </c>
      <c r="E16" t="s">
        <v>266</v>
      </c>
      <c r="G16" s="75">
        <v>0</v>
      </c>
      <c r="H16" s="75">
        <v>0</v>
      </c>
      <c r="I16" s="75">
        <v>0</v>
      </c>
      <c r="J16" s="76">
        <v>0</v>
      </c>
      <c r="K16" s="76">
        <v>0</v>
      </c>
      <c r="L16" s="76">
        <v>0</v>
      </c>
    </row>
    <row r="17" spans="2:12">
      <c r="B17" s="77" t="s">
        <v>3505</v>
      </c>
      <c r="C17" s="14"/>
      <c r="D17" s="14"/>
      <c r="G17" s="79">
        <v>0</v>
      </c>
      <c r="I17" s="79">
        <v>0</v>
      </c>
      <c r="K17" s="78">
        <v>0</v>
      </c>
      <c r="L17" s="78">
        <v>0</v>
      </c>
    </row>
    <row r="18" spans="2:12">
      <c r="B18" t="s">
        <v>266</v>
      </c>
      <c r="C18" t="s">
        <v>266</v>
      </c>
      <c r="D18" t="s">
        <v>266</v>
      </c>
      <c r="E18" t="s">
        <v>266</v>
      </c>
      <c r="G18" s="75">
        <v>0</v>
      </c>
      <c r="H18" s="75">
        <v>0</v>
      </c>
      <c r="I18" s="75">
        <v>0</v>
      </c>
      <c r="J18" s="76">
        <v>0</v>
      </c>
      <c r="K18" s="76">
        <v>0</v>
      </c>
      <c r="L18" s="76">
        <v>0</v>
      </c>
    </row>
    <row r="19" spans="2:12">
      <c r="B19" s="77" t="s">
        <v>3105</v>
      </c>
      <c r="C19" s="14"/>
      <c r="D19" s="14"/>
      <c r="G19" s="79">
        <v>0</v>
      </c>
      <c r="I19" s="79">
        <v>0</v>
      </c>
      <c r="K19" s="78">
        <v>0</v>
      </c>
      <c r="L19" s="78">
        <v>0</v>
      </c>
    </row>
    <row r="20" spans="2:12">
      <c r="B20" t="s">
        <v>266</v>
      </c>
      <c r="C20" t="s">
        <v>266</v>
      </c>
      <c r="D20" t="s">
        <v>266</v>
      </c>
      <c r="E20" t="s">
        <v>266</v>
      </c>
      <c r="G20" s="75">
        <v>0</v>
      </c>
      <c r="H20" s="75">
        <v>0</v>
      </c>
      <c r="I20" s="75">
        <v>0</v>
      </c>
      <c r="J20" s="76">
        <v>0</v>
      </c>
      <c r="K20" s="76">
        <v>0</v>
      </c>
      <c r="L20" s="76">
        <v>0</v>
      </c>
    </row>
    <row r="21" spans="2:12">
      <c r="B21" s="77" t="s">
        <v>1754</v>
      </c>
      <c r="C21" s="14"/>
      <c r="D21" s="14"/>
      <c r="G21" s="79">
        <v>0</v>
      </c>
      <c r="I21" s="79">
        <v>0</v>
      </c>
      <c r="K21" s="78">
        <v>0</v>
      </c>
      <c r="L21" s="78">
        <v>0</v>
      </c>
    </row>
    <row r="22" spans="2:12">
      <c r="B22" t="s">
        <v>266</v>
      </c>
      <c r="C22" t="s">
        <v>266</v>
      </c>
      <c r="D22" t="s">
        <v>266</v>
      </c>
      <c r="E22" t="s">
        <v>266</v>
      </c>
      <c r="G22" s="75">
        <v>0</v>
      </c>
      <c r="H22" s="75">
        <v>0</v>
      </c>
      <c r="I22" s="75">
        <v>0</v>
      </c>
      <c r="J22" s="76">
        <v>0</v>
      </c>
      <c r="K22" s="76">
        <v>0</v>
      </c>
      <c r="L22" s="76">
        <v>0</v>
      </c>
    </row>
    <row r="23" spans="2:12">
      <c r="B23" s="77" t="s">
        <v>271</v>
      </c>
      <c r="C23" s="14"/>
      <c r="D23" s="14"/>
      <c r="G23" s="79">
        <v>0</v>
      </c>
      <c r="I23" s="79">
        <v>0</v>
      </c>
      <c r="K23" s="78">
        <v>0</v>
      </c>
      <c r="L23" s="78">
        <v>0</v>
      </c>
    </row>
    <row r="24" spans="2:12">
      <c r="B24" s="77" t="s">
        <v>3103</v>
      </c>
      <c r="C24" s="14"/>
      <c r="D24" s="14"/>
      <c r="G24" s="79">
        <v>0</v>
      </c>
      <c r="I24" s="79">
        <v>0</v>
      </c>
      <c r="K24" s="78">
        <v>0</v>
      </c>
      <c r="L24" s="78">
        <v>0</v>
      </c>
    </row>
    <row r="25" spans="2:12">
      <c r="B25" t="s">
        <v>266</v>
      </c>
      <c r="C25" t="s">
        <v>266</v>
      </c>
      <c r="D25" t="s">
        <v>266</v>
      </c>
      <c r="E25" t="s">
        <v>266</v>
      </c>
      <c r="G25" s="75">
        <v>0</v>
      </c>
      <c r="H25" s="75">
        <v>0</v>
      </c>
      <c r="I25" s="75">
        <v>0</v>
      </c>
      <c r="J25" s="76">
        <v>0</v>
      </c>
      <c r="K25" s="76">
        <v>0</v>
      </c>
      <c r="L25" s="76">
        <v>0</v>
      </c>
    </row>
    <row r="26" spans="2:12">
      <c r="B26" s="77" t="s">
        <v>3108</v>
      </c>
      <c r="C26" s="14"/>
      <c r="D26" s="14"/>
      <c r="G26" s="79">
        <v>0</v>
      </c>
      <c r="I26" s="79">
        <v>0</v>
      </c>
      <c r="K26" s="78">
        <v>0</v>
      </c>
      <c r="L26" s="78">
        <v>0</v>
      </c>
    </row>
    <row r="27" spans="2:12">
      <c r="B27" t="s">
        <v>266</v>
      </c>
      <c r="C27" t="s">
        <v>266</v>
      </c>
      <c r="D27" t="s">
        <v>266</v>
      </c>
      <c r="E27" t="s">
        <v>266</v>
      </c>
      <c r="G27" s="75">
        <v>0</v>
      </c>
      <c r="H27" s="75">
        <v>0</v>
      </c>
      <c r="I27" s="75">
        <v>0</v>
      </c>
      <c r="J27" s="76">
        <v>0</v>
      </c>
      <c r="K27" s="76">
        <v>0</v>
      </c>
      <c r="L27" s="76">
        <v>0</v>
      </c>
    </row>
    <row r="28" spans="2:12">
      <c r="B28" s="77" t="s">
        <v>3105</v>
      </c>
      <c r="C28" s="14"/>
      <c r="D28" s="14"/>
      <c r="G28" s="79">
        <v>0</v>
      </c>
      <c r="I28" s="79">
        <v>0</v>
      </c>
      <c r="K28" s="78">
        <v>0</v>
      </c>
      <c r="L28" s="78">
        <v>0</v>
      </c>
    </row>
    <row r="29" spans="2:12">
      <c r="B29" t="s">
        <v>266</v>
      </c>
      <c r="C29" t="s">
        <v>266</v>
      </c>
      <c r="D29" t="s">
        <v>266</v>
      </c>
      <c r="E29" t="s">
        <v>266</v>
      </c>
      <c r="G29" s="75">
        <v>0</v>
      </c>
      <c r="H29" s="75">
        <v>0</v>
      </c>
      <c r="I29" s="75">
        <v>0</v>
      </c>
      <c r="J29" s="76">
        <v>0</v>
      </c>
      <c r="K29" s="76">
        <v>0</v>
      </c>
      <c r="L29" s="76">
        <v>0</v>
      </c>
    </row>
    <row r="30" spans="2:12">
      <c r="B30" s="77" t="s">
        <v>3109</v>
      </c>
      <c r="C30" s="14"/>
      <c r="D30" s="14"/>
      <c r="G30" s="79">
        <v>0</v>
      </c>
      <c r="I30" s="79">
        <v>0</v>
      </c>
      <c r="K30" s="78">
        <v>0</v>
      </c>
      <c r="L30" s="78">
        <v>0</v>
      </c>
    </row>
    <row r="31" spans="2:12">
      <c r="B31" t="s">
        <v>266</v>
      </c>
      <c r="C31" t="s">
        <v>266</v>
      </c>
      <c r="D31" t="s">
        <v>266</v>
      </c>
      <c r="E31" t="s">
        <v>266</v>
      </c>
      <c r="G31" s="75">
        <v>0</v>
      </c>
      <c r="H31" s="75">
        <v>0</v>
      </c>
      <c r="I31" s="75">
        <v>0</v>
      </c>
      <c r="J31" s="76">
        <v>0</v>
      </c>
      <c r="K31" s="76">
        <v>0</v>
      </c>
      <c r="L31" s="76">
        <v>0</v>
      </c>
    </row>
    <row r="32" spans="2:12">
      <c r="B32" s="77" t="s">
        <v>1754</v>
      </c>
      <c r="C32" s="14"/>
      <c r="D32" s="14"/>
      <c r="G32" s="79">
        <v>0</v>
      </c>
      <c r="I32" s="79">
        <v>0</v>
      </c>
      <c r="K32" s="78">
        <v>0</v>
      </c>
      <c r="L32" s="78">
        <v>0</v>
      </c>
    </row>
    <row r="33" spans="2:12">
      <c r="B33" t="s">
        <v>266</v>
      </c>
      <c r="C33" t="s">
        <v>266</v>
      </c>
      <c r="D33" t="s">
        <v>266</v>
      </c>
      <c r="E33" t="s">
        <v>266</v>
      </c>
      <c r="G33" s="75">
        <v>0</v>
      </c>
      <c r="H33" s="75">
        <v>0</v>
      </c>
      <c r="I33" s="75">
        <v>0</v>
      </c>
      <c r="J33" s="76">
        <v>0</v>
      </c>
      <c r="K33" s="76">
        <v>0</v>
      </c>
      <c r="L33" s="76">
        <v>0</v>
      </c>
    </row>
    <row r="34" spans="2:12">
      <c r="B34" t="s">
        <v>273</v>
      </c>
      <c r="C34" s="14"/>
      <c r="D34" s="14"/>
    </row>
    <row r="35" spans="2:12">
      <c r="B35" t="s">
        <v>488</v>
      </c>
      <c r="C35" s="14"/>
      <c r="D35" s="14"/>
    </row>
    <row r="36" spans="2:12">
      <c r="B36" t="s">
        <v>489</v>
      </c>
      <c r="C36" s="14"/>
      <c r="D36" s="14"/>
    </row>
    <row r="37" spans="2:12">
      <c r="B37" t="s">
        <v>490</v>
      </c>
      <c r="C37" s="14"/>
      <c r="D37" s="14"/>
    </row>
    <row r="38" spans="2:12">
      <c r="C38" s="14"/>
      <c r="D38" s="14"/>
    </row>
    <row r="39" spans="2:12">
      <c r="C39" s="14"/>
      <c r="D39" s="14"/>
    </row>
    <row r="40" spans="2:12">
      <c r="C40" s="14"/>
      <c r="D40" s="14"/>
    </row>
    <row r="41" spans="2:12">
      <c r="C41" s="14"/>
      <c r="D41" s="14"/>
    </row>
    <row r="42" spans="2:12">
      <c r="C42" s="14"/>
      <c r="D42" s="14"/>
    </row>
    <row r="43" spans="2:12">
      <c r="C43" s="14"/>
      <c r="D43" s="14"/>
    </row>
    <row r="44" spans="2:12">
      <c r="C44" s="14"/>
      <c r="D44" s="14"/>
    </row>
    <row r="45" spans="2:12">
      <c r="C45" s="14"/>
      <c r="D45" s="14"/>
    </row>
    <row r="46" spans="2:12">
      <c r="C46" s="14"/>
      <c r="D46" s="14"/>
    </row>
    <row r="47" spans="2:12">
      <c r="C47" s="14"/>
      <c r="D47" s="14"/>
    </row>
    <row r="48" spans="2:12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6"/>
  <sheetViews>
    <sheetView rightToLeft="1" workbookViewId="0">
      <selection activeCell="J18" sqref="J18"/>
    </sheetView>
  </sheetViews>
  <sheetFormatPr defaultColWidth="9.140625" defaultRowHeight="18"/>
  <cols>
    <col min="1" max="1" width="6.28515625" style="14" customWidth="1"/>
    <col min="2" max="2" width="45.7109375" style="13" customWidth="1"/>
    <col min="3" max="4" width="10.7109375" style="13" customWidth="1"/>
    <col min="5" max="9" width="10.7109375" style="14" customWidth="1"/>
    <col min="10" max="10" width="14.7109375" style="14" customWidth="1"/>
    <col min="11" max="12" width="10.7109375" style="14" customWidth="1"/>
    <col min="13" max="13" width="6.7109375" style="14" customWidth="1"/>
    <col min="14" max="14" width="7.7109375" style="14" customWidth="1"/>
    <col min="15" max="15" width="7.140625" style="14" customWidth="1"/>
    <col min="16" max="16" width="6" style="14" customWidth="1"/>
    <col min="17" max="17" width="7.85546875" style="14" customWidth="1"/>
    <col min="18" max="18" width="8.140625" style="14" customWidth="1"/>
    <col min="19" max="19" width="6.28515625" style="14" customWidth="1"/>
    <col min="20" max="20" width="8" style="14" customWidth="1"/>
    <col min="21" max="21" width="8.7109375" style="14" customWidth="1"/>
    <col min="22" max="22" width="10" style="14" customWidth="1"/>
    <col min="23" max="23" width="9.5703125" style="14" customWidth="1"/>
    <col min="24" max="24" width="6.140625" style="14" customWidth="1"/>
    <col min="25" max="26" width="5.7109375" style="14" customWidth="1"/>
    <col min="27" max="27" width="6.85546875" style="14" customWidth="1"/>
    <col min="28" max="28" width="6.42578125" style="14" customWidth="1"/>
    <col min="29" max="29" width="6.7109375" style="14" customWidth="1"/>
    <col min="30" max="30" width="7.28515625" style="14" customWidth="1"/>
    <col min="31" max="37" width="5.7109375" style="14" customWidth="1"/>
    <col min="38" max="38" width="3.42578125" style="14" customWidth="1"/>
    <col min="39" max="39" width="5.7109375" style="14" hidden="1" customWidth="1"/>
    <col min="40" max="40" width="10.140625" style="14" customWidth="1"/>
    <col min="41" max="41" width="13.85546875" style="14" customWidth="1"/>
    <col min="42" max="42" width="5.7109375" style="14" customWidth="1"/>
    <col min="43" max="16384" width="9.140625" style="14"/>
  </cols>
  <sheetData>
    <row r="1" spans="2:13">
      <c r="B1" s="2" t="s">
        <v>0</v>
      </c>
      <c r="C1" t="s">
        <v>195</v>
      </c>
    </row>
    <row r="2" spans="2:13">
      <c r="B2" s="2" t="s">
        <v>1</v>
      </c>
    </row>
    <row r="3" spans="2:13">
      <c r="B3" s="2" t="s">
        <v>2</v>
      </c>
      <c r="C3" t="s">
        <v>196</v>
      </c>
    </row>
    <row r="4" spans="2:13">
      <c r="B4" s="2" t="s">
        <v>3</v>
      </c>
    </row>
    <row r="5" spans="2:13">
      <c r="B5" s="2"/>
    </row>
    <row r="7" spans="2:13" ht="26.25" customHeight="1">
      <c r="B7" s="98" t="s">
        <v>45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3" s="17" customFormat="1" ht="63">
      <c r="B8" s="15" t="s">
        <v>46</v>
      </c>
      <c r="C8" s="16" t="s">
        <v>47</v>
      </c>
      <c r="D8" s="16" t="s">
        <v>48</v>
      </c>
      <c r="E8" s="16" t="s">
        <v>49</v>
      </c>
      <c r="F8" s="16" t="s">
        <v>50</v>
      </c>
      <c r="G8" s="16" t="s">
        <v>51</v>
      </c>
      <c r="H8" s="16" t="s">
        <v>52</v>
      </c>
      <c r="I8" s="16" t="s">
        <v>53</v>
      </c>
      <c r="J8" s="16" t="s">
        <v>54</v>
      </c>
      <c r="K8" s="16" t="s">
        <v>55</v>
      </c>
      <c r="L8" s="16" t="s">
        <v>56</v>
      </c>
      <c r="M8" s="14"/>
    </row>
    <row r="9" spans="2:13" s="17" customFormat="1" ht="28.5" customHeight="1">
      <c r="B9" s="18"/>
      <c r="C9" s="19"/>
      <c r="D9" s="19"/>
      <c r="E9" s="19"/>
      <c r="F9" s="19"/>
      <c r="G9" s="19"/>
      <c r="H9" s="19" t="s">
        <v>7</v>
      </c>
      <c r="I9" s="19" t="s">
        <v>7</v>
      </c>
      <c r="J9" s="19" t="s">
        <v>6</v>
      </c>
      <c r="K9" s="19" t="s">
        <v>7</v>
      </c>
      <c r="L9" s="19" t="s">
        <v>7</v>
      </c>
    </row>
    <row r="10" spans="2:1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</row>
    <row r="11" spans="2:13" s="21" customFormat="1" ht="18" customHeight="1">
      <c r="B11" s="22" t="s">
        <v>65</v>
      </c>
      <c r="C11" s="6"/>
      <c r="D11" s="6"/>
      <c r="E11" s="6"/>
      <c r="F11" s="6"/>
      <c r="G11" s="6"/>
      <c r="H11" s="6"/>
      <c r="I11" s="74">
        <v>0</v>
      </c>
      <c r="J11" s="73">
        <f>J12</f>
        <v>1758202.8880642208</v>
      </c>
      <c r="K11" s="74">
        <f>J11/$J$11</f>
        <v>1</v>
      </c>
      <c r="L11" s="74">
        <f>J11/'סכום נכסי הקרן'!$C$42</f>
        <v>8.4149891396423371E-2</v>
      </c>
    </row>
    <row r="12" spans="2:13">
      <c r="B12" s="77" t="s">
        <v>203</v>
      </c>
      <c r="C12" s="24"/>
      <c r="D12" s="25"/>
      <c r="E12" s="25"/>
      <c r="F12" s="25"/>
      <c r="G12" s="25"/>
      <c r="H12" s="25"/>
      <c r="I12" s="78">
        <v>0</v>
      </c>
      <c r="J12" s="79">
        <f>J13+J20+J37+J40+J47</f>
        <v>1758202.8880642208</v>
      </c>
      <c r="K12" s="78">
        <f t="shared" ref="K12:K55" si="0">J12/$J$11</f>
        <v>1</v>
      </c>
      <c r="L12" s="78">
        <f>J12/'סכום נכסי הקרן'!$C$42</f>
        <v>8.4149891396423371E-2</v>
      </c>
    </row>
    <row r="13" spans="2:13">
      <c r="B13" s="77" t="s">
        <v>204</v>
      </c>
      <c r="C13" s="24"/>
      <c r="D13" s="25"/>
      <c r="E13" s="25"/>
      <c r="F13" s="25"/>
      <c r="G13" s="25"/>
      <c r="H13" s="25"/>
      <c r="I13" s="78">
        <v>0</v>
      </c>
      <c r="J13" s="79">
        <f>J14+J15+J16+J17+J18+J19</f>
        <v>960235.87859875814</v>
      </c>
      <c r="K13" s="78">
        <f t="shared" si="0"/>
        <v>0.54614622983356409</v>
      </c>
      <c r="L13" s="78">
        <f>J13/'סכום נכסי הקרן'!$C$42</f>
        <v>4.5958145927060504E-2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100</v>
      </c>
      <c r="H14" s="76">
        <v>0</v>
      </c>
      <c r="I14" s="76">
        <v>0</v>
      </c>
      <c r="J14" s="75">
        <v>100</v>
      </c>
      <c r="K14" s="76">
        <f t="shared" si="0"/>
        <v>5.6876257386938933E-5</v>
      </c>
      <c r="L14" s="76">
        <f>J14/'סכום נכסי הקרן'!$C$42</f>
        <v>4.7861308821459343E-6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100</v>
      </c>
      <c r="H15" s="76">
        <v>0</v>
      </c>
      <c r="I15" s="76">
        <v>0</v>
      </c>
      <c r="J15" s="75">
        <v>49.998860000000001</v>
      </c>
      <c r="K15" s="76">
        <f t="shared" si="0"/>
        <v>2.8437480304135256E-5</v>
      </c>
      <c r="L15" s="76">
        <f>J15/'סכום נכסי הקרן'!$C$42</f>
        <v>2.3930108791809105E-6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100</v>
      </c>
      <c r="H16" s="76">
        <v>0</v>
      </c>
      <c r="I16" s="76">
        <v>0</v>
      </c>
      <c r="J16" s="75">
        <v>2409.5778</v>
      </c>
      <c r="K16" s="76">
        <f t="shared" si="0"/>
        <v>1.3704776714665405E-3</v>
      </c>
      <c r="L16" s="76">
        <f>J16/'סכום נכסי הקרן'!$C$42</f>
        <v>1.1532554721513259E-4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100</v>
      </c>
      <c r="H17" s="76">
        <v>0</v>
      </c>
      <c r="I17" s="76">
        <v>0</v>
      </c>
      <c r="J17" s="75">
        <f>890013.06243+82418.09-1386.43902124185</f>
        <v>971044.71340875817</v>
      </c>
      <c r="K17" s="76">
        <f t="shared" si="0"/>
        <v>0.55229389054062883</v>
      </c>
      <c r="L17" s="76">
        <f>J17/'סכום נכסי הקרן'!$C$42</f>
        <v>4.647547090790205E-2</v>
      </c>
    </row>
    <row r="18" spans="2:12">
      <c r="B18" t="s">
        <v>219</v>
      </c>
      <c r="C18" t="s">
        <v>217</v>
      </c>
      <c r="D18" t="s">
        <v>218</v>
      </c>
      <c r="E18" t="s">
        <v>208</v>
      </c>
      <c r="F18" t="s">
        <v>209</v>
      </c>
      <c r="G18" t="s">
        <v>100</v>
      </c>
      <c r="H18" s="76">
        <v>0</v>
      </c>
      <c r="I18" s="76">
        <v>0</v>
      </c>
      <c r="J18" s="75">
        <v>23272.189699999999</v>
      </c>
      <c r="K18" s="76">
        <f t="shared" si="0"/>
        <v>1.3236350513348691E-2</v>
      </c>
      <c r="L18" s="76">
        <f>J18/'סכום נכסי הקרן'!$C$42</f>
        <v>1.113837458183285E-3</v>
      </c>
    </row>
    <row r="19" spans="2:12">
      <c r="B19" t="s">
        <v>220</v>
      </c>
      <c r="C19" t="s">
        <v>217</v>
      </c>
      <c r="D19" t="s">
        <v>218</v>
      </c>
      <c r="E19" t="s">
        <v>208</v>
      </c>
      <c r="F19" t="s">
        <v>209</v>
      </c>
      <c r="G19" t="s">
        <v>100</v>
      </c>
      <c r="H19" s="76">
        <v>0</v>
      </c>
      <c r="I19" s="76">
        <v>0</v>
      </c>
      <c r="J19" s="75">
        <v>-36640.601170000002</v>
      </c>
      <c r="K19" s="76">
        <f t="shared" si="0"/>
        <v>-2.0839802629570959E-2</v>
      </c>
      <c r="L19" s="76">
        <f>J19/'סכום נכסי הקרן'!$C$42</f>
        <v>-1.7536671280012944E-3</v>
      </c>
    </row>
    <row r="20" spans="2:12">
      <c r="B20" s="77" t="s">
        <v>222</v>
      </c>
      <c r="D20" s="14"/>
      <c r="I20" s="78">
        <v>0</v>
      </c>
      <c r="J20" s="79">
        <v>669918.47893794056</v>
      </c>
      <c r="K20" s="78">
        <f t="shared" si="0"/>
        <v>0.38102455836340932</v>
      </c>
      <c r="L20" s="78">
        <f>J20/'סכום נכסי הקרן'!$C$42</f>
        <v>3.2063175205651079E-2</v>
      </c>
    </row>
    <row r="21" spans="2:12">
      <c r="B21" t="s">
        <v>223</v>
      </c>
      <c r="C21" t="s">
        <v>224</v>
      </c>
      <c r="D21" t="s">
        <v>215</v>
      </c>
      <c r="E21" t="s">
        <v>208</v>
      </c>
      <c r="F21" t="s">
        <v>209</v>
      </c>
      <c r="G21" t="s">
        <v>108</v>
      </c>
      <c r="H21" s="76">
        <v>0</v>
      </c>
      <c r="I21" s="76">
        <v>0</v>
      </c>
      <c r="J21" s="75">
        <v>0.79702468800000004</v>
      </c>
      <c r="K21" s="76">
        <f t="shared" si="0"/>
        <v>4.5331781298432697E-7</v>
      </c>
      <c r="L21" s="76">
        <f>J21/'סכום נכסי הקרן'!$C$42</f>
        <v>3.8146644730695278E-8</v>
      </c>
    </row>
    <row r="22" spans="2:12">
      <c r="B22" t="s">
        <v>225</v>
      </c>
      <c r="C22" t="s">
        <v>226</v>
      </c>
      <c r="D22" t="s">
        <v>218</v>
      </c>
      <c r="E22" t="s">
        <v>208</v>
      </c>
      <c r="F22" t="s">
        <v>209</v>
      </c>
      <c r="G22" t="s">
        <v>108</v>
      </c>
      <c r="H22" s="76">
        <v>0</v>
      </c>
      <c r="I22" s="76">
        <v>0</v>
      </c>
      <c r="J22" s="75">
        <v>77936.145193367993</v>
      </c>
      <c r="K22" s="76">
        <f t="shared" si="0"/>
        <v>4.4327162537638416E-2</v>
      </c>
      <c r="L22" s="76">
        <f>J22/'סכום נכסי הקרן'!$C$42</f>
        <v>3.7301259134538793E-3</v>
      </c>
    </row>
    <row r="23" spans="2:12">
      <c r="B23" t="s">
        <v>227</v>
      </c>
      <c r="C23" t="s">
        <v>226</v>
      </c>
      <c r="D23" t="s">
        <v>218</v>
      </c>
      <c r="E23" t="s">
        <v>208</v>
      </c>
      <c r="F23" t="s">
        <v>209</v>
      </c>
      <c r="G23" t="s">
        <v>108</v>
      </c>
      <c r="H23" s="76">
        <v>0</v>
      </c>
      <c r="I23" s="76">
        <v>0</v>
      </c>
      <c r="J23" s="75">
        <v>1150.688106204</v>
      </c>
      <c r="K23" s="76">
        <f t="shared" si="0"/>
        <v>6.5446832900548026E-4</v>
      </c>
      <c r="L23" s="76">
        <f>J23/'סכום נכסי הקרן'!$C$42</f>
        <v>5.507343880820984E-5</v>
      </c>
    </row>
    <row r="24" spans="2:12">
      <c r="B24" t="s">
        <v>228</v>
      </c>
      <c r="C24" t="s">
        <v>226</v>
      </c>
      <c r="D24" t="s">
        <v>218</v>
      </c>
      <c r="E24" t="s">
        <v>208</v>
      </c>
      <c r="F24" t="s">
        <v>209</v>
      </c>
      <c r="G24" t="s">
        <v>108</v>
      </c>
      <c r="H24" s="76">
        <v>0</v>
      </c>
      <c r="I24" s="76">
        <v>0</v>
      </c>
      <c r="J24" s="75">
        <v>-1364.628138264</v>
      </c>
      <c r="K24" s="76">
        <f t="shared" si="0"/>
        <v>-7.7614941229362552E-4</v>
      </c>
      <c r="L24" s="76">
        <f>J24/'סכום נכסי הקרן'!$C$42</f>
        <v>-6.5312888751906421E-5</v>
      </c>
    </row>
    <row r="25" spans="2:12">
      <c r="B25" t="s">
        <v>229</v>
      </c>
      <c r="C25" t="s">
        <v>230</v>
      </c>
      <c r="D25" t="s">
        <v>212</v>
      </c>
      <c r="E25" t="s">
        <v>208</v>
      </c>
      <c r="F25" t="s">
        <v>209</v>
      </c>
      <c r="G25" t="s">
        <v>104</v>
      </c>
      <c r="H25" s="76">
        <v>0</v>
      </c>
      <c r="I25" s="76">
        <v>0</v>
      </c>
      <c r="J25" s="75">
        <v>412.21446200999998</v>
      </c>
      <c r="K25" s="76">
        <f t="shared" si="0"/>
        <v>2.3445215839899318E-4</v>
      </c>
      <c r="L25" s="76">
        <f>J25/'סכום נכסי הקרן'!$C$42</f>
        <v>1.9729123666932326E-5</v>
      </c>
    </row>
    <row r="26" spans="2:12">
      <c r="B26" t="s">
        <v>231</v>
      </c>
      <c r="C26" t="s">
        <v>232</v>
      </c>
      <c r="D26" t="s">
        <v>215</v>
      </c>
      <c r="E26" t="s">
        <v>208</v>
      </c>
      <c r="F26" t="s">
        <v>209</v>
      </c>
      <c r="G26" t="s">
        <v>104</v>
      </c>
      <c r="H26" s="76">
        <v>0</v>
      </c>
      <c r="I26" s="76">
        <v>0</v>
      </c>
      <c r="J26" s="75">
        <v>7480.9676857499999</v>
      </c>
      <c r="K26" s="76">
        <f t="shared" si="0"/>
        <v>4.2548944359808985E-3</v>
      </c>
      <c r="L26" s="76">
        <f>J26/'סכום נכסי הקרן'!$C$42</f>
        <v>3.5804890469103874E-4</v>
      </c>
    </row>
    <row r="27" spans="2:12">
      <c r="B27" t="s">
        <v>233</v>
      </c>
      <c r="C27" t="s">
        <v>234</v>
      </c>
      <c r="D27" t="s">
        <v>218</v>
      </c>
      <c r="E27" t="s">
        <v>208</v>
      </c>
      <c r="F27" t="s">
        <v>209</v>
      </c>
      <c r="G27" t="s">
        <v>104</v>
      </c>
      <c r="H27" s="76">
        <v>0</v>
      </c>
      <c r="I27" s="76">
        <v>0</v>
      </c>
      <c r="J27" s="75">
        <v>547751.43372923997</v>
      </c>
      <c r="K27" s="76">
        <f t="shared" si="0"/>
        <v>0.31154051528849075</v>
      </c>
      <c r="L27" s="76">
        <f>J27/'סכום נכסי הקרן'!$C$42</f>
        <v>2.6216100527112273E-2</v>
      </c>
    </row>
    <row r="28" spans="2:12">
      <c r="B28" t="s">
        <v>235</v>
      </c>
      <c r="C28" t="s">
        <v>234</v>
      </c>
      <c r="D28" t="s">
        <v>218</v>
      </c>
      <c r="E28" t="s">
        <v>208</v>
      </c>
      <c r="F28" t="s">
        <v>209</v>
      </c>
      <c r="G28" t="s">
        <v>104</v>
      </c>
      <c r="H28" s="76">
        <v>0</v>
      </c>
      <c r="I28" s="76">
        <v>0</v>
      </c>
      <c r="J28" s="75">
        <v>45155.861834850002</v>
      </c>
      <c r="K28" s="76">
        <f t="shared" si="0"/>
        <v>2.5682964202479813E-2</v>
      </c>
      <c r="L28" s="76">
        <f>J28/'סכום נכסי הקרן'!$C$42</f>
        <v>2.1612186483769055E-3</v>
      </c>
    </row>
    <row r="29" spans="2:12">
      <c r="B29" t="s">
        <v>236</v>
      </c>
      <c r="C29" t="s">
        <v>234</v>
      </c>
      <c r="D29" t="s">
        <v>218</v>
      </c>
      <c r="E29" t="s">
        <v>208</v>
      </c>
      <c r="F29" t="s">
        <v>209</v>
      </c>
      <c r="G29" t="s">
        <v>104</v>
      </c>
      <c r="H29" s="76">
        <v>0</v>
      </c>
      <c r="I29" s="76">
        <v>0</v>
      </c>
      <c r="J29" s="75">
        <v>-16164.00895005</v>
      </c>
      <c r="K29" s="76">
        <f t="shared" si="0"/>
        <v>-9.1934833344782824E-3</v>
      </c>
      <c r="L29" s="76">
        <f>J29/'סכום נכסי הקרן'!$C$42</f>
        <v>-7.7363062415117571E-4</v>
      </c>
    </row>
    <row r="30" spans="2:12">
      <c r="B30" t="s">
        <v>237</v>
      </c>
      <c r="C30" t="s">
        <v>238</v>
      </c>
      <c r="D30" t="s">
        <v>218</v>
      </c>
      <c r="E30" t="s">
        <v>208</v>
      </c>
      <c r="F30" t="s">
        <v>209</v>
      </c>
      <c r="G30" t="s">
        <v>118</v>
      </c>
      <c r="H30" s="76">
        <v>0</v>
      </c>
      <c r="I30" s="76">
        <v>0</v>
      </c>
      <c r="J30" s="75">
        <v>2018.1161989980001</v>
      </c>
      <c r="K30" s="76">
        <f t="shared" si="0"/>
        <v>1.1478289637096113E-3</v>
      </c>
      <c r="L30" s="76">
        <f>J30/'סכום נכסי הקרן'!$C$42</f>
        <v>9.6589682637832972E-5</v>
      </c>
    </row>
    <row r="31" spans="2:12">
      <c r="B31" t="s">
        <v>239</v>
      </c>
      <c r="C31" t="s">
        <v>240</v>
      </c>
      <c r="D31" t="s">
        <v>218</v>
      </c>
      <c r="E31" t="s">
        <v>208</v>
      </c>
      <c r="F31" t="s">
        <v>209</v>
      </c>
      <c r="G31" t="s">
        <v>202</v>
      </c>
      <c r="H31" s="76">
        <v>0</v>
      </c>
      <c r="I31" s="76">
        <v>0</v>
      </c>
      <c r="J31" s="75">
        <v>752.71078634399998</v>
      </c>
      <c r="K31" s="76">
        <f t="shared" si="0"/>
        <v>4.2811372422026539E-4</v>
      </c>
      <c r="L31" s="76">
        <f>J31/'סכום נכסי הקרן'!$C$42</f>
        <v>3.6025723398453683E-5</v>
      </c>
    </row>
    <row r="32" spans="2:12">
      <c r="B32" t="s">
        <v>241</v>
      </c>
      <c r="C32" t="s">
        <v>242</v>
      </c>
      <c r="D32" t="s">
        <v>218</v>
      </c>
      <c r="E32" t="s">
        <v>208</v>
      </c>
      <c r="F32" t="s">
        <v>209</v>
      </c>
      <c r="G32" t="s">
        <v>121</v>
      </c>
      <c r="H32" s="76">
        <v>0</v>
      </c>
      <c r="I32" s="76">
        <v>0</v>
      </c>
      <c r="J32" s="75">
        <v>18.327888869999999</v>
      </c>
      <c r="K32" s="76">
        <f t="shared" si="0"/>
        <v>1.0424217247293333E-5</v>
      </c>
      <c r="L32" s="76">
        <f>J32/'סכום נכסי הקרן'!$C$42</f>
        <v>8.7719674925245733E-7</v>
      </c>
    </row>
    <row r="33" spans="2:12">
      <c r="B33" t="s">
        <v>243</v>
      </c>
      <c r="C33" t="s">
        <v>244</v>
      </c>
      <c r="D33" t="s">
        <v>218</v>
      </c>
      <c r="E33" t="s">
        <v>208</v>
      </c>
      <c r="F33" t="s">
        <v>209</v>
      </c>
      <c r="G33" t="s">
        <v>201</v>
      </c>
      <c r="H33" s="76">
        <v>0</v>
      </c>
      <c r="I33" s="76">
        <v>0</v>
      </c>
      <c r="J33" s="75">
        <v>198.96837423958999</v>
      </c>
      <c r="K33" s="76">
        <f t="shared" si="0"/>
        <v>1.131657646511171E-4</v>
      </c>
      <c r="L33" s="76">
        <f>J33/'סכום נכסי הקרן'!$C$42</f>
        <v>9.5228868051847119E-6</v>
      </c>
    </row>
    <row r="34" spans="2:12">
      <c r="B34" t="s">
        <v>245</v>
      </c>
      <c r="C34" t="s">
        <v>246</v>
      </c>
      <c r="D34" t="s">
        <v>218</v>
      </c>
      <c r="E34" t="s">
        <v>208</v>
      </c>
      <c r="F34" t="s">
        <v>209</v>
      </c>
      <c r="G34" t="s">
        <v>199</v>
      </c>
      <c r="H34" s="76">
        <v>0</v>
      </c>
      <c r="I34" s="76">
        <v>0</v>
      </c>
      <c r="J34" s="75">
        <v>3.7135800000000002E-4</v>
      </c>
      <c r="K34" s="76">
        <f t="shared" si="0"/>
        <v>2.1121453190698868E-10</v>
      </c>
      <c r="L34" s="76">
        <f>J34/'סכום נכסי הקרן'!$C$42</f>
        <v>1.7773679921319496E-11</v>
      </c>
    </row>
    <row r="35" spans="2:12">
      <c r="B35" t="s">
        <v>247</v>
      </c>
      <c r="C35" t="s">
        <v>248</v>
      </c>
      <c r="D35" t="s">
        <v>218</v>
      </c>
      <c r="E35" t="s">
        <v>208</v>
      </c>
      <c r="F35" t="s">
        <v>209</v>
      </c>
      <c r="G35" t="s">
        <v>111</v>
      </c>
      <c r="H35" s="76">
        <v>0</v>
      </c>
      <c r="I35" s="76">
        <v>0</v>
      </c>
      <c r="J35" s="75">
        <v>4456.5861100350003</v>
      </c>
      <c r="K35" s="76">
        <f t="shared" si="0"/>
        <v>2.5347393866140761E-3</v>
      </c>
      <c r="L35" s="76">
        <f>J35/'סכום נכסי הקרן'!$C$42</f>
        <v>2.1329804410181132E-4</v>
      </c>
    </row>
    <row r="36" spans="2:12">
      <c r="B36" t="s">
        <v>249</v>
      </c>
      <c r="C36" t="s">
        <v>250</v>
      </c>
      <c r="D36" t="s">
        <v>218</v>
      </c>
      <c r="E36" t="s">
        <v>208</v>
      </c>
      <c r="F36" t="s">
        <v>209</v>
      </c>
      <c r="G36" t="s">
        <v>198</v>
      </c>
      <c r="H36" s="76">
        <v>0</v>
      </c>
      <c r="I36" s="76">
        <v>0</v>
      </c>
      <c r="J36" s="75">
        <v>114.2982603</v>
      </c>
      <c r="K36" s="76">
        <f t="shared" si="0"/>
        <v>6.500857271702143E-5</v>
      </c>
      <c r="L36" s="76">
        <f>J36/'סכום נכסי הקרן'!$C$42</f>
        <v>5.4704643339738453E-6</v>
      </c>
    </row>
    <row r="37" spans="2:12">
      <c r="B37" s="77" t="s">
        <v>251</v>
      </c>
      <c r="D37" s="14"/>
      <c r="I37" s="78">
        <v>0</v>
      </c>
      <c r="J37" s="79">
        <v>889.82732999999996</v>
      </c>
      <c r="K37" s="78">
        <f t="shared" si="0"/>
        <v>5.0610048251012647E-4</v>
      </c>
      <c r="L37" s="78">
        <f>J37/'סכום נכסי הקרן'!$C$42</f>
        <v>4.2588300638904606E-5</v>
      </c>
    </row>
    <row r="38" spans="2:12">
      <c r="B38" t="s">
        <v>252</v>
      </c>
      <c r="C38" t="s">
        <v>253</v>
      </c>
      <c r="D38" t="s">
        <v>212</v>
      </c>
      <c r="E38" t="s">
        <v>208</v>
      </c>
      <c r="F38" t="s">
        <v>209</v>
      </c>
      <c r="G38" t="s">
        <v>100</v>
      </c>
      <c r="H38" s="76">
        <v>0</v>
      </c>
      <c r="I38" s="76">
        <v>0</v>
      </c>
      <c r="J38" s="75">
        <v>885.60883999999999</v>
      </c>
      <c r="K38" s="76">
        <f t="shared" si="0"/>
        <v>5.0370116327988414E-4</v>
      </c>
      <c r="L38" s="76">
        <f>J38/'סכום נכסי הקרן'!$C$42</f>
        <v>4.2386398186254372E-5</v>
      </c>
    </row>
    <row r="39" spans="2:12">
      <c r="B39" t="s">
        <v>254</v>
      </c>
      <c r="C39" t="s">
        <v>255</v>
      </c>
      <c r="D39" t="s">
        <v>215</v>
      </c>
      <c r="E39" t="s">
        <v>208</v>
      </c>
      <c r="F39" t="s">
        <v>209</v>
      </c>
      <c r="G39" t="s">
        <v>100</v>
      </c>
      <c r="H39" s="76">
        <v>0</v>
      </c>
      <c r="I39" s="76">
        <v>0</v>
      </c>
      <c r="J39" s="75">
        <v>4.2184900000000001</v>
      </c>
      <c r="K39" s="76">
        <f t="shared" si="0"/>
        <v>2.3993192302422804E-6</v>
      </c>
      <c r="L39" s="76">
        <f>J39/'סכום נכסי הקרן'!$C$42</f>
        <v>2.01902452650238E-7</v>
      </c>
    </row>
    <row r="40" spans="2:12">
      <c r="B40" s="77" t="s">
        <v>256</v>
      </c>
      <c r="D40" s="14"/>
      <c r="I40" s="78">
        <v>0</v>
      </c>
      <c r="J40" s="79">
        <v>119873.04395888781</v>
      </c>
      <c r="K40" s="78">
        <f t="shared" si="0"/>
        <v>6.8179301019615474E-2</v>
      </c>
      <c r="L40" s="78">
        <f>J40/'סכום נכסי הקרן'!$C$42</f>
        <v>5.7372807762846997E-3</v>
      </c>
    </row>
    <row r="41" spans="2:12">
      <c r="B41" t="s">
        <v>257</v>
      </c>
      <c r="C41" t="s">
        <v>258</v>
      </c>
      <c r="D41" t="s">
        <v>212</v>
      </c>
      <c r="E41" t="s">
        <v>208</v>
      </c>
      <c r="F41" t="s">
        <v>209</v>
      </c>
      <c r="G41" t="s">
        <v>100</v>
      </c>
      <c r="H41" s="76">
        <v>4.9000000000000002E-2</v>
      </c>
      <c r="I41" s="76">
        <v>0</v>
      </c>
      <c r="J41" s="75">
        <v>23711.046575342501</v>
      </c>
      <c r="K41" s="76">
        <f t="shared" si="0"/>
        <v>1.348595587932877E-2</v>
      </c>
      <c r="L41" s="76">
        <f>J41/'סכום נכסי הקרן'!$C$42</f>
        <v>1.1348417226224733E-3</v>
      </c>
    </row>
    <row r="42" spans="2:12">
      <c r="B42" t="s">
        <v>259</v>
      </c>
      <c r="C42" t="s">
        <v>260</v>
      </c>
      <c r="D42" t="s">
        <v>215</v>
      </c>
      <c r="E42" t="s">
        <v>208</v>
      </c>
      <c r="F42" t="s">
        <v>209</v>
      </c>
      <c r="G42" t="s">
        <v>100</v>
      </c>
      <c r="H42" s="76">
        <v>4.8000000000000001E-2</v>
      </c>
      <c r="I42" s="76">
        <v>0</v>
      </c>
      <c r="J42" s="75">
        <v>35293.694027397301</v>
      </c>
      <c r="K42" s="76">
        <f t="shared" si="0"/>
        <v>2.0073732256381181E-2</v>
      </c>
      <c r="L42" s="76">
        <f>J42/'סכום נכסי הקרן'!$C$42</f>
        <v>1.6892023892953571E-3</v>
      </c>
    </row>
    <row r="43" spans="2:12">
      <c r="B43" t="s">
        <v>261</v>
      </c>
      <c r="C43" t="s">
        <v>262</v>
      </c>
      <c r="D43" t="s">
        <v>218</v>
      </c>
      <c r="E43" t="s">
        <v>208</v>
      </c>
      <c r="F43" t="s">
        <v>209</v>
      </c>
      <c r="G43" t="s">
        <v>100</v>
      </c>
      <c r="H43" s="76">
        <v>4.2999999999999997E-2</v>
      </c>
      <c r="I43" s="76">
        <v>0</v>
      </c>
      <c r="J43" s="75">
        <v>24788.843835600001</v>
      </c>
      <c r="K43" s="76">
        <f t="shared" si="0"/>
        <v>1.4098966623182201E-2</v>
      </c>
      <c r="L43" s="76">
        <f>J43/'סכום נכסי הקרן'!$C$42</f>
        <v>1.1864265101425803E-3</v>
      </c>
    </row>
    <row r="44" spans="2:12">
      <c r="B44" t="s">
        <v>263</v>
      </c>
      <c r="C44" t="s">
        <v>264</v>
      </c>
      <c r="D44" t="s">
        <v>212</v>
      </c>
      <c r="E44" t="s">
        <v>208</v>
      </c>
      <c r="F44" t="s">
        <v>209</v>
      </c>
      <c r="G44" t="s">
        <v>100</v>
      </c>
      <c r="H44" s="76">
        <v>4.9000000000000002E-2</v>
      </c>
      <c r="I44" s="76">
        <v>0</v>
      </c>
      <c r="J44" s="75">
        <v>36079.459520548</v>
      </c>
      <c r="K44" s="76">
        <f t="shared" si="0"/>
        <v>2.0520646260723325E-2</v>
      </c>
      <c r="L44" s="76">
        <f>J44/'סכום נכסי הקרן'!$C$42</f>
        <v>1.726810154224289E-3</v>
      </c>
    </row>
    <row r="45" spans="2:12">
      <c r="B45" s="77" t="s">
        <v>265</v>
      </c>
      <c r="D45" s="14"/>
      <c r="I45" s="78">
        <v>0</v>
      </c>
      <c r="J45" s="79">
        <v>0</v>
      </c>
      <c r="K45" s="78">
        <f t="shared" si="0"/>
        <v>0</v>
      </c>
      <c r="L45" s="78">
        <f>J45/'סכום נכסי הקרן'!$C$42</f>
        <v>0</v>
      </c>
    </row>
    <row r="46" spans="2:12">
      <c r="B46" t="s">
        <v>266</v>
      </c>
      <c r="C46" t="s">
        <v>266</v>
      </c>
      <c r="D46" s="14"/>
      <c r="E46" t="s">
        <v>266</v>
      </c>
      <c r="G46" t="s">
        <v>266</v>
      </c>
      <c r="H46" s="76">
        <v>0</v>
      </c>
      <c r="I46" s="76">
        <v>0</v>
      </c>
      <c r="J46" s="75">
        <v>0</v>
      </c>
      <c r="K46" s="76">
        <f t="shared" si="0"/>
        <v>0</v>
      </c>
      <c r="L46" s="76">
        <f>J46/'סכום נכסי הקרן'!$C$42</f>
        <v>0</v>
      </c>
    </row>
    <row r="47" spans="2:12">
      <c r="B47" s="77" t="s">
        <v>267</v>
      </c>
      <c r="D47" s="14"/>
      <c r="I47" s="78">
        <v>0</v>
      </c>
      <c r="J47" s="79">
        <v>7285.6592386344</v>
      </c>
      <c r="K47" s="78">
        <f t="shared" si="0"/>
        <v>4.1438103009009963E-3</v>
      </c>
      <c r="L47" s="78">
        <f>J47/'סכום נכסי הקרן'!$C$42</f>
        <v>3.4870118678819936E-4</v>
      </c>
    </row>
    <row r="48" spans="2:12">
      <c r="B48" t="s">
        <v>268</v>
      </c>
      <c r="C48" t="s">
        <v>269</v>
      </c>
      <c r="D48" t="s">
        <v>218</v>
      </c>
      <c r="E48" t="s">
        <v>208</v>
      </c>
      <c r="F48" t="s">
        <v>209</v>
      </c>
      <c r="G48" t="s">
        <v>104</v>
      </c>
      <c r="H48" s="76">
        <v>5.8999999999999997E-2</v>
      </c>
      <c r="I48" s="76">
        <v>0</v>
      </c>
      <c r="J48" s="75">
        <v>7285.6592386344</v>
      </c>
      <c r="K48" s="76">
        <f t="shared" si="0"/>
        <v>4.1438103009009963E-3</v>
      </c>
      <c r="L48" s="76">
        <f>J48/'סכום נכסי הקרן'!$C$42</f>
        <v>3.4870118678819936E-4</v>
      </c>
    </row>
    <row r="49" spans="2:12">
      <c r="B49" s="77" t="s">
        <v>270</v>
      </c>
      <c r="D49" s="14"/>
      <c r="I49" s="78">
        <v>0</v>
      </c>
      <c r="J49" s="79">
        <v>0</v>
      </c>
      <c r="K49" s="78">
        <f t="shared" si="0"/>
        <v>0</v>
      </c>
      <c r="L49" s="78">
        <f>J49/'סכום נכסי הקרן'!$C$42</f>
        <v>0</v>
      </c>
    </row>
    <row r="50" spans="2:12">
      <c r="B50" t="s">
        <v>266</v>
      </c>
      <c r="C50" t="s">
        <v>266</v>
      </c>
      <c r="D50" s="14"/>
      <c r="E50" t="s">
        <v>266</v>
      </c>
      <c r="G50" t="s">
        <v>266</v>
      </c>
      <c r="H50" s="76">
        <v>0</v>
      </c>
      <c r="I50" s="76">
        <v>0</v>
      </c>
      <c r="J50" s="75">
        <v>0</v>
      </c>
      <c r="K50" s="76">
        <f t="shared" si="0"/>
        <v>0</v>
      </c>
      <c r="L50" s="76">
        <f>J50/'סכום נכסי הקרן'!$C$42</f>
        <v>0</v>
      </c>
    </row>
    <row r="51" spans="2:12">
      <c r="B51" s="77" t="s">
        <v>271</v>
      </c>
      <c r="D51" s="14"/>
      <c r="I51" s="78">
        <v>0</v>
      </c>
      <c r="J51" s="79">
        <v>0</v>
      </c>
      <c r="K51" s="78">
        <f t="shared" si="0"/>
        <v>0</v>
      </c>
      <c r="L51" s="78">
        <f>J51/'סכום נכסי הקרן'!$C$42</f>
        <v>0</v>
      </c>
    </row>
    <row r="52" spans="2:12">
      <c r="B52" s="77" t="s">
        <v>272</v>
      </c>
      <c r="D52" s="14"/>
      <c r="I52" s="78">
        <v>0</v>
      </c>
      <c r="J52" s="79">
        <v>0</v>
      </c>
      <c r="K52" s="78">
        <f t="shared" si="0"/>
        <v>0</v>
      </c>
      <c r="L52" s="78">
        <f>J52/'סכום נכסי הקרן'!$C$42</f>
        <v>0</v>
      </c>
    </row>
    <row r="53" spans="2:12">
      <c r="B53" t="s">
        <v>266</v>
      </c>
      <c r="C53" t="s">
        <v>266</v>
      </c>
      <c r="D53" s="14"/>
      <c r="E53" t="s">
        <v>266</v>
      </c>
      <c r="G53" t="s">
        <v>266</v>
      </c>
      <c r="H53" s="76">
        <v>0</v>
      </c>
      <c r="I53" s="76">
        <v>0</v>
      </c>
      <c r="J53" s="75">
        <v>0</v>
      </c>
      <c r="K53" s="76">
        <f t="shared" si="0"/>
        <v>0</v>
      </c>
      <c r="L53" s="76">
        <f>J53/'סכום נכסי הקרן'!$C$42</f>
        <v>0</v>
      </c>
    </row>
    <row r="54" spans="2:12">
      <c r="B54" s="77" t="s">
        <v>270</v>
      </c>
      <c r="D54" s="14"/>
      <c r="I54" s="78">
        <v>0</v>
      </c>
      <c r="J54" s="79">
        <v>0</v>
      </c>
      <c r="K54" s="78">
        <f t="shared" si="0"/>
        <v>0</v>
      </c>
      <c r="L54" s="78">
        <f>J54/'סכום נכסי הקרן'!$C$42</f>
        <v>0</v>
      </c>
    </row>
    <row r="55" spans="2:12">
      <c r="B55" t="s">
        <v>266</v>
      </c>
      <c r="C55" t="s">
        <v>266</v>
      </c>
      <c r="D55" s="14"/>
      <c r="E55" t="s">
        <v>266</v>
      </c>
      <c r="G55" t="s">
        <v>266</v>
      </c>
      <c r="H55" s="76">
        <v>0</v>
      </c>
      <c r="I55" s="76">
        <v>0</v>
      </c>
      <c r="J55" s="75">
        <v>0</v>
      </c>
      <c r="K55" s="76">
        <f t="shared" si="0"/>
        <v>0</v>
      </c>
      <c r="L55" s="76">
        <f>J55/'סכום נכסי הקרן'!$C$42</f>
        <v>0</v>
      </c>
    </row>
    <row r="56" spans="2:12">
      <c r="B56" t="s">
        <v>273</v>
      </c>
      <c r="D56" s="14"/>
    </row>
    <row r="57" spans="2:12">
      <c r="D57" s="14"/>
    </row>
    <row r="58" spans="2:12">
      <c r="D58" s="14"/>
    </row>
    <row r="59" spans="2:12">
      <c r="D59" s="14"/>
    </row>
    <row r="60" spans="2:12">
      <c r="D60" s="14"/>
    </row>
    <row r="61" spans="2:12">
      <c r="D61" s="14"/>
    </row>
    <row r="62" spans="2:12">
      <c r="D62" s="14"/>
    </row>
    <row r="63" spans="2:12">
      <c r="D63" s="14"/>
    </row>
    <row r="64" spans="2:12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4:4">
      <c r="D369" s="14"/>
    </row>
    <row r="370" spans="4:4">
      <c r="D370" s="14"/>
    </row>
    <row r="371" spans="4:4">
      <c r="D371" s="14"/>
    </row>
    <row r="372" spans="4:4">
      <c r="D372" s="14"/>
    </row>
    <row r="373" spans="4:4">
      <c r="D373" s="14"/>
    </row>
    <row r="374" spans="4:4">
      <c r="D374" s="14"/>
    </row>
    <row r="375" spans="4:4">
      <c r="D375" s="14"/>
    </row>
    <row r="376" spans="4:4">
      <c r="D376" s="14"/>
    </row>
    <row r="377" spans="4:4">
      <c r="D377" s="14"/>
    </row>
    <row r="378" spans="4:4">
      <c r="D378" s="14"/>
    </row>
    <row r="379" spans="4:4">
      <c r="D379" s="14"/>
    </row>
    <row r="380" spans="4:4">
      <c r="D380" s="14"/>
    </row>
    <row r="381" spans="4:4">
      <c r="D381" s="14"/>
    </row>
    <row r="382" spans="4:4">
      <c r="D382" s="14"/>
    </row>
    <row r="383" spans="4:4">
      <c r="D383" s="14"/>
    </row>
    <row r="384" spans="4:4">
      <c r="D384" s="14"/>
    </row>
    <row r="385" spans="4:4">
      <c r="D385" s="14"/>
    </row>
    <row r="386" spans="4:4">
      <c r="D386" s="14"/>
    </row>
    <row r="387" spans="4:4">
      <c r="D387" s="14"/>
    </row>
    <row r="388" spans="4:4">
      <c r="D388" s="14"/>
    </row>
    <row r="389" spans="4:4">
      <c r="D389" s="14"/>
    </row>
    <row r="390" spans="4:4">
      <c r="D390" s="14"/>
    </row>
    <row r="391" spans="4:4">
      <c r="D391" s="14"/>
    </row>
    <row r="392" spans="4:4">
      <c r="D392" s="14"/>
    </row>
    <row r="393" spans="4:4">
      <c r="D393" s="14"/>
    </row>
    <row r="394" spans="4:4">
      <c r="D394" s="14"/>
    </row>
    <row r="395" spans="4:4">
      <c r="D395" s="14"/>
    </row>
    <row r="396" spans="4:4">
      <c r="D396" s="14"/>
    </row>
    <row r="397" spans="4:4">
      <c r="D397" s="14"/>
    </row>
    <row r="398" spans="4:4">
      <c r="D398" s="14"/>
    </row>
    <row r="399" spans="4:4">
      <c r="D399" s="14"/>
    </row>
    <row r="400" spans="4:4">
      <c r="D400" s="14"/>
    </row>
    <row r="401" spans="4:4">
      <c r="D401" s="14"/>
    </row>
    <row r="402" spans="4:4">
      <c r="D402" s="14"/>
    </row>
    <row r="403" spans="4:4">
      <c r="D403" s="14"/>
    </row>
    <row r="404" spans="4:4">
      <c r="D404" s="14"/>
    </row>
    <row r="405" spans="4:4">
      <c r="D405" s="14"/>
    </row>
    <row r="406" spans="4:4">
      <c r="D406" s="14"/>
    </row>
    <row r="407" spans="4:4">
      <c r="D407" s="14"/>
    </row>
    <row r="408" spans="4:4">
      <c r="D408" s="14"/>
    </row>
    <row r="409" spans="4:4">
      <c r="D409" s="14"/>
    </row>
    <row r="410" spans="4:4">
      <c r="D410" s="14"/>
    </row>
    <row r="411" spans="4:4">
      <c r="D411" s="14"/>
    </row>
    <row r="412" spans="4:4">
      <c r="D412" s="14"/>
    </row>
    <row r="413" spans="4:4">
      <c r="D413" s="14"/>
    </row>
    <row r="414" spans="4:4">
      <c r="D414" s="14"/>
    </row>
    <row r="415" spans="4:4">
      <c r="D415" s="14"/>
    </row>
    <row r="416" spans="4:4">
      <c r="D416" s="14"/>
    </row>
    <row r="417" spans="4:4">
      <c r="D417" s="14"/>
    </row>
    <row r="418" spans="4:4">
      <c r="D418" s="14"/>
    </row>
    <row r="419" spans="4:4">
      <c r="D419" s="14"/>
    </row>
    <row r="420" spans="4:4">
      <c r="D420" s="14"/>
    </row>
    <row r="421" spans="4:4">
      <c r="D421" s="14"/>
    </row>
    <row r="422" spans="4:4">
      <c r="D422" s="14"/>
    </row>
    <row r="423" spans="4:4">
      <c r="D423" s="14"/>
    </row>
    <row r="424" spans="4:4">
      <c r="D424" s="14"/>
    </row>
    <row r="425" spans="4:4">
      <c r="D425" s="14"/>
    </row>
    <row r="426" spans="4:4">
      <c r="D426" s="14"/>
    </row>
    <row r="427" spans="4:4">
      <c r="D427" s="14"/>
    </row>
    <row r="428" spans="4:4">
      <c r="D428" s="14"/>
    </row>
    <row r="429" spans="4:4">
      <c r="D429" s="14"/>
    </row>
    <row r="430" spans="4:4">
      <c r="D430" s="14"/>
    </row>
    <row r="431" spans="4:4">
      <c r="D431" s="14"/>
    </row>
    <row r="432" spans="4:4">
      <c r="D432" s="14"/>
    </row>
    <row r="433" spans="4:4">
      <c r="D433" s="14"/>
    </row>
    <row r="434" spans="4:4">
      <c r="D434" s="14"/>
    </row>
    <row r="435" spans="4:4">
      <c r="D435" s="14"/>
    </row>
    <row r="436" spans="4:4">
      <c r="D436" s="14"/>
    </row>
    <row r="437" spans="4:4">
      <c r="D437" s="14"/>
    </row>
    <row r="438" spans="4:4">
      <c r="D438" s="14"/>
    </row>
    <row r="439" spans="4:4">
      <c r="D439" s="14"/>
    </row>
    <row r="440" spans="4:4">
      <c r="D440" s="14"/>
    </row>
    <row r="441" spans="4:4">
      <c r="D441" s="14"/>
    </row>
    <row r="442" spans="4:4">
      <c r="D442" s="14"/>
    </row>
    <row r="443" spans="4:4">
      <c r="D443" s="14"/>
    </row>
    <row r="444" spans="4:4">
      <c r="D444" s="14"/>
    </row>
    <row r="445" spans="4:4">
      <c r="D445" s="14"/>
    </row>
    <row r="446" spans="4:4">
      <c r="D446" s="14"/>
    </row>
    <row r="447" spans="4:4">
      <c r="D447" s="14"/>
    </row>
    <row r="448" spans="4:4">
      <c r="D448" s="14"/>
    </row>
    <row r="449" spans="4:4">
      <c r="D449" s="14"/>
    </row>
    <row r="450" spans="4:4">
      <c r="D450" s="14"/>
    </row>
    <row r="451" spans="4:4">
      <c r="D451" s="14"/>
    </row>
    <row r="452" spans="4:4">
      <c r="D452" s="14"/>
    </row>
    <row r="453" spans="4:4">
      <c r="D453" s="14"/>
    </row>
    <row r="454" spans="4:4">
      <c r="D454" s="14"/>
    </row>
    <row r="455" spans="4:4">
      <c r="D455" s="14"/>
    </row>
    <row r="456" spans="4:4">
      <c r="D456" s="14"/>
    </row>
    <row r="457" spans="4:4">
      <c r="D457" s="14"/>
    </row>
    <row r="458" spans="4:4">
      <c r="D458" s="14"/>
    </row>
    <row r="459" spans="4:4">
      <c r="D459" s="14"/>
    </row>
    <row r="460" spans="4:4">
      <c r="D460" s="14"/>
    </row>
    <row r="461" spans="4:4">
      <c r="D461" s="14"/>
    </row>
    <row r="462" spans="4:4">
      <c r="D462" s="14"/>
    </row>
    <row r="463" spans="4:4">
      <c r="D463" s="14"/>
    </row>
    <row r="464" spans="4:4">
      <c r="D464" s="14"/>
    </row>
    <row r="465" spans="4:4">
      <c r="D465" s="14"/>
    </row>
    <row r="466" spans="4:4">
      <c r="D466" s="14"/>
    </row>
    <row r="467" spans="4:4">
      <c r="D467" s="14"/>
    </row>
    <row r="468" spans="4:4">
      <c r="D468" s="14"/>
    </row>
    <row r="469" spans="4:4">
      <c r="D469" s="14"/>
    </row>
    <row r="470" spans="4:4">
      <c r="D470" s="14"/>
    </row>
    <row r="471" spans="4:4">
      <c r="D471" s="14"/>
    </row>
    <row r="472" spans="4:4">
      <c r="D472" s="14"/>
    </row>
    <row r="473" spans="4:4">
      <c r="D473" s="14"/>
    </row>
    <row r="474" spans="4:4">
      <c r="D474" s="14"/>
    </row>
    <row r="475" spans="4:4">
      <c r="D475" s="14"/>
    </row>
    <row r="476" spans="4:4">
      <c r="D476" s="14"/>
    </row>
    <row r="477" spans="4:4">
      <c r="D477" s="14"/>
    </row>
    <row r="478" spans="4:4">
      <c r="D478" s="14"/>
    </row>
    <row r="479" spans="4:4">
      <c r="D479" s="14"/>
    </row>
    <row r="480" spans="4:4">
      <c r="D480" s="14"/>
    </row>
    <row r="481" spans="4:5">
      <c r="D481" s="14"/>
    </row>
    <row r="482" spans="4:5">
      <c r="D482" s="14"/>
    </row>
    <row r="483" spans="4:5">
      <c r="D483" s="14"/>
    </row>
    <row r="484" spans="4:5">
      <c r="D484" s="14"/>
    </row>
    <row r="485" spans="4:5">
      <c r="D485" s="14"/>
    </row>
    <row r="486" spans="4:5">
      <c r="E486" s="13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1" width="10.7109375" style="14" customWidth="1"/>
    <col min="12" max="12" width="7.5703125" style="14" customWidth="1"/>
    <col min="13" max="13" width="6.7109375" style="14" customWidth="1"/>
    <col min="14" max="14" width="7.7109375" style="14" customWidth="1"/>
    <col min="15" max="15" width="7.140625" style="14" customWidth="1"/>
    <col min="16" max="16" width="6" style="14" customWidth="1"/>
    <col min="17" max="17" width="7.85546875" style="14" customWidth="1"/>
    <col min="18" max="18" width="8.140625" style="14" customWidth="1"/>
    <col min="19" max="19" width="6.28515625" style="14" customWidth="1"/>
    <col min="20" max="20" width="8" style="14" customWidth="1"/>
    <col min="21" max="21" width="8.7109375" style="14" customWidth="1"/>
    <col min="22" max="22" width="10" style="14" customWidth="1"/>
    <col min="23" max="23" width="9.5703125" style="14" customWidth="1"/>
    <col min="24" max="24" width="6.140625" style="14" customWidth="1"/>
    <col min="25" max="26" width="5.7109375" style="14" customWidth="1"/>
    <col min="27" max="27" width="6.85546875" style="14" customWidth="1"/>
    <col min="28" max="28" width="6.42578125" style="14" customWidth="1"/>
    <col min="29" max="29" width="6.7109375" style="14" customWidth="1"/>
    <col min="30" max="30" width="7.28515625" style="14" customWidth="1"/>
    <col min="31" max="42" width="5.7109375" style="14" customWidth="1"/>
    <col min="43" max="16384" width="9.140625" style="14"/>
  </cols>
  <sheetData>
    <row r="1" spans="2:49">
      <c r="B1" s="2" t="s">
        <v>0</v>
      </c>
      <c r="C1" t="s">
        <v>195</v>
      </c>
    </row>
    <row r="2" spans="2:49">
      <c r="B2" s="2" t="s">
        <v>1</v>
      </c>
    </row>
    <row r="3" spans="2:49">
      <c r="B3" s="2" t="s">
        <v>2</v>
      </c>
      <c r="C3" t="s">
        <v>196</v>
      </c>
    </row>
    <row r="4" spans="2:49">
      <c r="B4" s="2" t="s">
        <v>3</v>
      </c>
    </row>
    <row r="6" spans="2:49" ht="26.25" customHeight="1">
      <c r="B6" s="108" t="s">
        <v>134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49" ht="26.25" customHeight="1">
      <c r="B7" s="108" t="s">
        <v>141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49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55</v>
      </c>
      <c r="K8" s="34" t="s">
        <v>181</v>
      </c>
      <c r="L8" s="14"/>
      <c r="AW8" s="14"/>
    </row>
    <row r="9" spans="2:49" s="17" customFormat="1" ht="22.5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43" t="s">
        <v>7</v>
      </c>
      <c r="AW9" s="14"/>
    </row>
    <row r="10" spans="2:49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32" t="s">
        <v>62</v>
      </c>
      <c r="K10" s="32" t="s">
        <v>63</v>
      </c>
      <c r="AW10" s="14"/>
    </row>
    <row r="11" spans="2:49" s="21" customFormat="1" ht="18" customHeight="1">
      <c r="B11" s="22" t="s">
        <v>142</v>
      </c>
      <c r="C11" s="6"/>
      <c r="D11" s="6"/>
      <c r="E11" s="6"/>
      <c r="F11" s="6"/>
      <c r="G11" s="73">
        <v>-279243757.82999998</v>
      </c>
      <c r="H11" s="6"/>
      <c r="I11" s="73">
        <v>30860.546405770765</v>
      </c>
      <c r="J11" s="74">
        <v>1</v>
      </c>
      <c r="K11" s="74">
        <v>1.5E-3</v>
      </c>
      <c r="AW11" s="14"/>
    </row>
    <row r="12" spans="2:49">
      <c r="B12" s="77" t="s">
        <v>203</v>
      </c>
      <c r="C12" s="14"/>
      <c r="D12" s="14"/>
      <c r="G12" s="79">
        <v>-279243757.82999998</v>
      </c>
      <c r="I12" s="79">
        <v>30860.546405770765</v>
      </c>
      <c r="J12" s="78">
        <v>1</v>
      </c>
      <c r="K12" s="78">
        <v>1.5E-3</v>
      </c>
    </row>
    <row r="13" spans="2:49">
      <c r="B13" s="77" t="s">
        <v>3103</v>
      </c>
      <c r="C13" s="14"/>
      <c r="D13" s="14"/>
      <c r="G13" s="79">
        <v>0</v>
      </c>
      <c r="I13" s="79">
        <v>0</v>
      </c>
      <c r="J13" s="78">
        <v>0</v>
      </c>
      <c r="K13" s="78">
        <v>0</v>
      </c>
    </row>
    <row r="14" spans="2:49">
      <c r="B14" t="s">
        <v>266</v>
      </c>
      <c r="C14" t="s">
        <v>266</v>
      </c>
      <c r="D14" t="s">
        <v>266</v>
      </c>
      <c r="E14" t="s">
        <v>266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</row>
    <row r="15" spans="2:49">
      <c r="B15" s="77" t="s">
        <v>3104</v>
      </c>
      <c r="C15" s="14"/>
      <c r="D15" s="14"/>
      <c r="G15" s="79">
        <v>-275957477.82999998</v>
      </c>
      <c r="I15" s="79">
        <v>30986.445768138852</v>
      </c>
      <c r="J15" s="78">
        <v>1.0041</v>
      </c>
      <c r="K15" s="78">
        <v>1.5E-3</v>
      </c>
    </row>
    <row r="16" spans="2:49">
      <c r="B16" t="s">
        <v>3506</v>
      </c>
      <c r="C16" t="s">
        <v>3507</v>
      </c>
      <c r="D16" t="s">
        <v>121</v>
      </c>
      <c r="E16" t="s">
        <v>108</v>
      </c>
      <c r="F16" t="s">
        <v>560</v>
      </c>
      <c r="G16" s="75">
        <v>2000000</v>
      </c>
      <c r="H16" s="75">
        <v>1.0850224960985517</v>
      </c>
      <c r="I16" s="75">
        <v>21.7004499219709</v>
      </c>
      <c r="J16" s="76">
        <v>6.9999999999999999E-4</v>
      </c>
      <c r="K16" s="76">
        <v>0</v>
      </c>
    </row>
    <row r="17" spans="2:11">
      <c r="B17" t="s">
        <v>3508</v>
      </c>
      <c r="C17" t="s">
        <v>3509</v>
      </c>
      <c r="D17" t="s">
        <v>121</v>
      </c>
      <c r="E17" t="s">
        <v>108</v>
      </c>
      <c r="F17" t="s">
        <v>648</v>
      </c>
      <c r="G17" s="75">
        <v>-81193413</v>
      </c>
      <c r="H17" s="75">
        <v>-3.5001088967427521</v>
      </c>
      <c r="I17" s="75">
        <v>2841.8578719820798</v>
      </c>
      <c r="J17" s="76">
        <v>9.2100000000000001E-2</v>
      </c>
      <c r="K17" s="76">
        <v>1E-4</v>
      </c>
    </row>
    <row r="18" spans="2:11">
      <c r="B18" t="s">
        <v>3510</v>
      </c>
      <c r="C18" t="s">
        <v>3511</v>
      </c>
      <c r="D18" t="s">
        <v>121</v>
      </c>
      <c r="E18" t="s">
        <v>108</v>
      </c>
      <c r="F18" t="s">
        <v>338</v>
      </c>
      <c r="G18" s="75">
        <v>-340000</v>
      </c>
      <c r="H18" s="75">
        <v>-1.0141392408251146</v>
      </c>
      <c r="I18" s="75">
        <v>3.4480734188053899</v>
      </c>
      <c r="J18" s="76">
        <v>1E-4</v>
      </c>
      <c r="K18" s="76">
        <v>0</v>
      </c>
    </row>
    <row r="19" spans="2:11">
      <c r="B19" t="s">
        <v>3512</v>
      </c>
      <c r="C19" t="s">
        <v>3513</v>
      </c>
      <c r="D19" t="s">
        <v>121</v>
      </c>
      <c r="E19" t="s">
        <v>108</v>
      </c>
      <c r="F19" t="s">
        <v>323</v>
      </c>
      <c r="G19" s="75">
        <v>2900000</v>
      </c>
      <c r="H19" s="75">
        <v>-2.4918209465256855</v>
      </c>
      <c r="I19" s="75">
        <v>-72.262807449245201</v>
      </c>
      <c r="J19" s="76">
        <v>-2.3E-3</v>
      </c>
      <c r="K19" s="76">
        <v>0</v>
      </c>
    </row>
    <row r="20" spans="2:11">
      <c r="B20" t="s">
        <v>3514</v>
      </c>
      <c r="C20" t="s">
        <v>3515</v>
      </c>
      <c r="D20" t="s">
        <v>121</v>
      </c>
      <c r="E20" t="s">
        <v>108</v>
      </c>
      <c r="F20" t="s">
        <v>1231</v>
      </c>
      <c r="G20" s="75">
        <v>8375000</v>
      </c>
      <c r="H20" s="75">
        <v>-9.4549243429178436</v>
      </c>
      <c r="I20" s="75">
        <v>-791.84991371936906</v>
      </c>
      <c r="J20" s="76">
        <v>-2.5700000000000001E-2</v>
      </c>
      <c r="K20" s="76">
        <v>0</v>
      </c>
    </row>
    <row r="21" spans="2:11">
      <c r="B21" t="s">
        <v>3516</v>
      </c>
      <c r="C21" t="s">
        <v>3517</v>
      </c>
      <c r="D21" t="s">
        <v>121</v>
      </c>
      <c r="E21" t="s">
        <v>108</v>
      </c>
      <c r="F21" t="s">
        <v>743</v>
      </c>
      <c r="G21" s="75">
        <v>-12300000</v>
      </c>
      <c r="H21" s="75">
        <v>-29.775194866838511</v>
      </c>
      <c r="I21" s="75">
        <v>3662.3489686211401</v>
      </c>
      <c r="J21" s="76">
        <v>0.1187</v>
      </c>
      <c r="K21" s="76">
        <v>2.0000000000000001E-4</v>
      </c>
    </row>
    <row r="22" spans="2:11">
      <c r="B22" t="s">
        <v>3518</v>
      </c>
      <c r="C22" t="s">
        <v>3519</v>
      </c>
      <c r="D22" t="s">
        <v>121</v>
      </c>
      <c r="E22" t="s">
        <v>108</v>
      </c>
      <c r="F22" t="s">
        <v>743</v>
      </c>
      <c r="G22" s="75">
        <v>-14315000</v>
      </c>
      <c r="H22" s="75">
        <v>-30.2611059025832</v>
      </c>
      <c r="I22" s="75">
        <v>4331.8773099547798</v>
      </c>
      <c r="J22" s="76">
        <v>0.1404</v>
      </c>
      <c r="K22" s="76">
        <v>2.0000000000000001E-4</v>
      </c>
    </row>
    <row r="23" spans="2:11">
      <c r="B23" t="s">
        <v>3520</v>
      </c>
      <c r="C23" t="s">
        <v>3521</v>
      </c>
      <c r="D23" t="s">
        <v>121</v>
      </c>
      <c r="E23" t="s">
        <v>104</v>
      </c>
      <c r="F23" t="s">
        <v>294</v>
      </c>
      <c r="G23" s="75">
        <v>10000000</v>
      </c>
      <c r="H23" s="75">
        <v>-37.898897644816202</v>
      </c>
      <c r="I23" s="75">
        <v>-3789.8897644816202</v>
      </c>
      <c r="J23" s="76">
        <v>-0.12280000000000001</v>
      </c>
      <c r="K23" s="76">
        <v>-2.0000000000000001E-4</v>
      </c>
    </row>
    <row r="24" spans="2:11">
      <c r="B24" t="s">
        <v>3522</v>
      </c>
      <c r="C24" t="s">
        <v>3523</v>
      </c>
      <c r="D24" t="s">
        <v>121</v>
      </c>
      <c r="E24" t="s">
        <v>104</v>
      </c>
      <c r="F24" t="s">
        <v>338</v>
      </c>
      <c r="G24" s="75">
        <v>-1500000</v>
      </c>
      <c r="H24" s="75">
        <v>1.44220652572568</v>
      </c>
      <c r="I24" s="75">
        <v>-21.633097885885199</v>
      </c>
      <c r="J24" s="76">
        <v>-6.9999999999999999E-4</v>
      </c>
      <c r="K24" s="76">
        <v>0</v>
      </c>
    </row>
    <row r="25" spans="2:11">
      <c r="B25" t="s">
        <v>3524</v>
      </c>
      <c r="C25" t="s">
        <v>3525</v>
      </c>
      <c r="D25" t="s">
        <v>121</v>
      </c>
      <c r="E25" t="s">
        <v>104</v>
      </c>
      <c r="F25" t="s">
        <v>338</v>
      </c>
      <c r="G25" s="75">
        <v>3750000</v>
      </c>
      <c r="H25" s="75">
        <v>1.34276808021049</v>
      </c>
      <c r="I25" s="75">
        <v>50.353803007893603</v>
      </c>
      <c r="J25" s="76">
        <v>1.6000000000000001E-3</v>
      </c>
      <c r="K25" s="76">
        <v>0</v>
      </c>
    </row>
    <row r="26" spans="2:11">
      <c r="B26" t="s">
        <v>3526</v>
      </c>
      <c r="C26" t="s">
        <v>3527</v>
      </c>
      <c r="D26" t="s">
        <v>121</v>
      </c>
      <c r="E26" t="s">
        <v>104</v>
      </c>
      <c r="F26" t="s">
        <v>3383</v>
      </c>
      <c r="G26" s="75">
        <v>1800000</v>
      </c>
      <c r="H26" s="75">
        <v>-3.2711935118835944</v>
      </c>
      <c r="I26" s="75">
        <v>-58.881483213904701</v>
      </c>
      <c r="J26" s="76">
        <v>-1.9E-3</v>
      </c>
      <c r="K26" s="76">
        <v>0</v>
      </c>
    </row>
    <row r="27" spans="2:11">
      <c r="B27" t="s">
        <v>3528</v>
      </c>
      <c r="C27" t="s">
        <v>3529</v>
      </c>
      <c r="D27" t="s">
        <v>121</v>
      </c>
      <c r="E27" t="s">
        <v>104</v>
      </c>
      <c r="F27" t="s">
        <v>433</v>
      </c>
      <c r="G27" s="75">
        <v>7500000</v>
      </c>
      <c r="H27" s="75">
        <v>-4.4047949126671639</v>
      </c>
      <c r="I27" s="75">
        <v>-330.35961845003698</v>
      </c>
      <c r="J27" s="76">
        <v>-1.0699999999999999E-2</v>
      </c>
      <c r="K27" s="76">
        <v>0</v>
      </c>
    </row>
    <row r="28" spans="2:11">
      <c r="B28" t="s">
        <v>3530</v>
      </c>
      <c r="C28" t="s">
        <v>3531</v>
      </c>
      <c r="D28" t="s">
        <v>121</v>
      </c>
      <c r="E28" t="s">
        <v>104</v>
      </c>
      <c r="F28" t="s">
        <v>648</v>
      </c>
      <c r="G28" s="75">
        <v>-164370000</v>
      </c>
      <c r="H28" s="75">
        <v>-6.6123363185361042</v>
      </c>
      <c r="I28" s="75">
        <v>10868.697206777801</v>
      </c>
      <c r="J28" s="76">
        <v>0.35220000000000001</v>
      </c>
      <c r="K28" s="76">
        <v>5.0000000000000001E-4</v>
      </c>
    </row>
    <row r="29" spans="2:11">
      <c r="B29" t="s">
        <v>3532</v>
      </c>
      <c r="C29" t="s">
        <v>3533</v>
      </c>
      <c r="D29" t="s">
        <v>121</v>
      </c>
      <c r="E29" t="s">
        <v>104</v>
      </c>
      <c r="F29" t="s">
        <v>648</v>
      </c>
      <c r="G29" s="75">
        <v>-10359000</v>
      </c>
      <c r="H29" s="75">
        <v>-6.5731044535614513</v>
      </c>
      <c r="I29" s="75">
        <v>680.90789034443105</v>
      </c>
      <c r="J29" s="76">
        <v>2.2100000000000002E-2</v>
      </c>
      <c r="K29" s="76">
        <v>0</v>
      </c>
    </row>
    <row r="30" spans="2:11">
      <c r="B30" t="s">
        <v>3534</v>
      </c>
      <c r="C30" t="s">
        <v>3535</v>
      </c>
      <c r="D30" t="s">
        <v>121</v>
      </c>
      <c r="E30" t="s">
        <v>104</v>
      </c>
      <c r="F30" t="s">
        <v>323</v>
      </c>
      <c r="G30" s="75">
        <v>11000000</v>
      </c>
      <c r="H30" s="75">
        <v>-8.824531347972691</v>
      </c>
      <c r="I30" s="75">
        <v>-970.69844827699603</v>
      </c>
      <c r="J30" s="76">
        <v>-3.15E-2</v>
      </c>
      <c r="K30" s="76">
        <v>0</v>
      </c>
    </row>
    <row r="31" spans="2:11">
      <c r="B31" t="s">
        <v>3536</v>
      </c>
      <c r="C31" t="s">
        <v>3537</v>
      </c>
      <c r="D31" t="s">
        <v>121</v>
      </c>
      <c r="E31" t="s">
        <v>104</v>
      </c>
      <c r="F31" t="s">
        <v>323</v>
      </c>
      <c r="G31" s="75">
        <v>-8900000</v>
      </c>
      <c r="H31" s="75">
        <v>-8.9237303365765701</v>
      </c>
      <c r="I31" s="75">
        <v>794.21199995531504</v>
      </c>
      <c r="J31" s="76">
        <v>2.5700000000000001E-2</v>
      </c>
      <c r="K31" s="76">
        <v>0</v>
      </c>
    </row>
    <row r="32" spans="2:11">
      <c r="B32" t="s">
        <v>3538</v>
      </c>
      <c r="C32" t="s">
        <v>3539</v>
      </c>
      <c r="D32" t="s">
        <v>121</v>
      </c>
      <c r="E32" t="s">
        <v>104</v>
      </c>
      <c r="F32" t="s">
        <v>326</v>
      </c>
      <c r="G32" s="75">
        <v>1500000</v>
      </c>
      <c r="H32" s="75">
        <v>-8.9193174375952005</v>
      </c>
      <c r="I32" s="75">
        <v>-133.78976156392801</v>
      </c>
      <c r="J32" s="76">
        <v>-4.3E-3</v>
      </c>
      <c r="K32" s="76">
        <v>0</v>
      </c>
    </row>
    <row r="33" spans="2:11">
      <c r="B33" t="s">
        <v>3540</v>
      </c>
      <c r="C33" t="s">
        <v>3541</v>
      </c>
      <c r="D33" t="s">
        <v>121</v>
      </c>
      <c r="E33" t="s">
        <v>104</v>
      </c>
      <c r="F33" t="s">
        <v>312</v>
      </c>
      <c r="G33" s="75">
        <v>-12000000</v>
      </c>
      <c r="H33" s="75">
        <v>-8.8494904871246671</v>
      </c>
      <c r="I33" s="75">
        <v>1061.9388584549599</v>
      </c>
      <c r="J33" s="76">
        <v>3.44E-2</v>
      </c>
      <c r="K33" s="76">
        <v>1E-4</v>
      </c>
    </row>
    <row r="34" spans="2:11">
      <c r="B34" t="s">
        <v>3542</v>
      </c>
      <c r="C34" t="s">
        <v>3543</v>
      </c>
      <c r="D34" t="s">
        <v>121</v>
      </c>
      <c r="E34" t="s">
        <v>104</v>
      </c>
      <c r="F34" t="s">
        <v>627</v>
      </c>
      <c r="G34" s="75">
        <v>7500000</v>
      </c>
      <c r="H34" s="75">
        <v>-12.855998294799067</v>
      </c>
      <c r="I34" s="75">
        <v>-964.19987210992997</v>
      </c>
      <c r="J34" s="76">
        <v>-3.1199999999999999E-2</v>
      </c>
      <c r="K34" s="76">
        <v>0</v>
      </c>
    </row>
    <row r="35" spans="2:11">
      <c r="B35" t="s">
        <v>3544</v>
      </c>
      <c r="C35" t="s">
        <v>3545</v>
      </c>
      <c r="D35" t="s">
        <v>121</v>
      </c>
      <c r="E35" t="s">
        <v>104</v>
      </c>
      <c r="F35" t="s">
        <v>427</v>
      </c>
      <c r="G35" s="75">
        <v>9500000</v>
      </c>
      <c r="H35" s="75">
        <v>-19.350447436423998</v>
      </c>
      <c r="I35" s="75">
        <v>-1838.29250646028</v>
      </c>
      <c r="J35" s="76">
        <v>-5.96E-2</v>
      </c>
      <c r="K35" s="76">
        <v>-1E-4</v>
      </c>
    </row>
    <row r="36" spans="2:11">
      <c r="B36" t="s">
        <v>3546</v>
      </c>
      <c r="C36" t="s">
        <v>3547</v>
      </c>
      <c r="D36" t="s">
        <v>121</v>
      </c>
      <c r="E36" t="s">
        <v>104</v>
      </c>
      <c r="F36" t="s">
        <v>427</v>
      </c>
      <c r="G36" s="75">
        <v>3000000</v>
      </c>
      <c r="H36" s="75">
        <v>-19.5396815738759</v>
      </c>
      <c r="I36" s="75">
        <v>-586.19044721627699</v>
      </c>
      <c r="J36" s="76">
        <v>-1.9E-2</v>
      </c>
      <c r="K36" s="76">
        <v>0</v>
      </c>
    </row>
    <row r="37" spans="2:11">
      <c r="B37" t="s">
        <v>3548</v>
      </c>
      <c r="C37" t="s">
        <v>3549</v>
      </c>
      <c r="D37" t="s">
        <v>121</v>
      </c>
      <c r="E37" t="s">
        <v>104</v>
      </c>
      <c r="F37" t="s">
        <v>355</v>
      </c>
      <c r="G37" s="75">
        <v>16000000</v>
      </c>
      <c r="H37" s="75">
        <v>-20.845728048321874</v>
      </c>
      <c r="I37" s="75">
        <v>-3335.3164877314998</v>
      </c>
      <c r="J37" s="76">
        <v>-0.1081</v>
      </c>
      <c r="K37" s="76">
        <v>-2.0000000000000001E-4</v>
      </c>
    </row>
    <row r="38" spans="2:11">
      <c r="B38" t="s">
        <v>3550</v>
      </c>
      <c r="C38" t="s">
        <v>3551</v>
      </c>
      <c r="D38" t="s">
        <v>121</v>
      </c>
      <c r="E38" t="s">
        <v>104</v>
      </c>
      <c r="F38" t="s">
        <v>318</v>
      </c>
      <c r="G38" s="75">
        <v>6900000</v>
      </c>
      <c r="H38" s="75">
        <v>-24.0617796679329</v>
      </c>
      <c r="I38" s="75">
        <v>-1660.26279708737</v>
      </c>
      <c r="J38" s="76">
        <v>-5.3800000000000001E-2</v>
      </c>
      <c r="K38" s="76">
        <v>-1E-4</v>
      </c>
    </row>
    <row r="39" spans="2:11">
      <c r="B39" t="s">
        <v>3552</v>
      </c>
      <c r="C39" t="s">
        <v>3553</v>
      </c>
      <c r="D39" t="s">
        <v>121</v>
      </c>
      <c r="E39" t="s">
        <v>104</v>
      </c>
      <c r="F39" t="s">
        <v>444</v>
      </c>
      <c r="G39" s="75">
        <v>1400000</v>
      </c>
      <c r="H39" s="75">
        <v>-30.4946593722435</v>
      </c>
      <c r="I39" s="75">
        <v>-426.92523121140903</v>
      </c>
      <c r="J39" s="76">
        <v>-1.38E-2</v>
      </c>
      <c r="K39" s="76">
        <v>0</v>
      </c>
    </row>
    <row r="40" spans="2:11">
      <c r="B40" t="s">
        <v>3554</v>
      </c>
      <c r="C40" t="s">
        <v>3555</v>
      </c>
      <c r="D40" t="s">
        <v>121</v>
      </c>
      <c r="E40" t="s">
        <v>104</v>
      </c>
      <c r="F40" t="s">
        <v>294</v>
      </c>
      <c r="G40" s="75">
        <v>2875000</v>
      </c>
      <c r="H40" s="75">
        <v>-38.432754467441391</v>
      </c>
      <c r="I40" s="75">
        <v>-1104.9416909389399</v>
      </c>
      <c r="J40" s="76">
        <v>-3.5799999999999998E-2</v>
      </c>
      <c r="K40" s="76">
        <v>-1E-4</v>
      </c>
    </row>
    <row r="41" spans="2:11">
      <c r="B41" t="s">
        <v>3556</v>
      </c>
      <c r="C41" t="s">
        <v>3557</v>
      </c>
      <c r="D41" t="s">
        <v>121</v>
      </c>
      <c r="E41" t="s">
        <v>104</v>
      </c>
      <c r="F41" t="s">
        <v>1153</v>
      </c>
      <c r="G41" s="75">
        <v>1500000</v>
      </c>
      <c r="H41" s="75">
        <v>-38.525445078065935</v>
      </c>
      <c r="I41" s="75">
        <v>-577.88167617098895</v>
      </c>
      <c r="J41" s="76">
        <v>-1.8700000000000001E-2</v>
      </c>
      <c r="K41" s="76">
        <v>0</v>
      </c>
    </row>
    <row r="42" spans="2:11">
      <c r="B42" t="s">
        <v>3558</v>
      </c>
      <c r="C42" t="s">
        <v>3559</v>
      </c>
      <c r="D42" t="s">
        <v>121</v>
      </c>
      <c r="E42" t="s">
        <v>104</v>
      </c>
      <c r="F42" t="s">
        <v>743</v>
      </c>
      <c r="G42" s="75">
        <v>-20875000</v>
      </c>
      <c r="H42" s="75">
        <v>-41.187209206550222</v>
      </c>
      <c r="I42" s="75">
        <v>8597.8299218673601</v>
      </c>
      <c r="J42" s="76">
        <v>0.27860000000000001</v>
      </c>
      <c r="K42" s="76">
        <v>4.0000000000000002E-4</v>
      </c>
    </row>
    <row r="43" spans="2:11">
      <c r="B43" t="s">
        <v>3560</v>
      </c>
      <c r="C43" t="s">
        <v>3561</v>
      </c>
      <c r="D43" t="s">
        <v>121</v>
      </c>
      <c r="E43" t="s">
        <v>104</v>
      </c>
      <c r="F43" t="s">
        <v>743</v>
      </c>
      <c r="G43" s="75">
        <v>-10500000</v>
      </c>
      <c r="H43" s="75">
        <v>-41.303984553873867</v>
      </c>
      <c r="I43" s="75">
        <v>4336.9183781567599</v>
      </c>
      <c r="J43" s="76">
        <v>0.14050000000000001</v>
      </c>
      <c r="K43" s="76">
        <v>2.0000000000000001E-4</v>
      </c>
    </row>
    <row r="44" spans="2:11">
      <c r="B44" t="s">
        <v>3562</v>
      </c>
      <c r="C44" t="s">
        <v>3563</v>
      </c>
      <c r="D44" t="s">
        <v>121</v>
      </c>
      <c r="E44" t="s">
        <v>104</v>
      </c>
      <c r="F44" t="s">
        <v>743</v>
      </c>
      <c r="G44" s="75">
        <v>-24000000</v>
      </c>
      <c r="H44" s="75">
        <v>-41.521006054419544</v>
      </c>
      <c r="I44" s="75">
        <v>9965.0414530606904</v>
      </c>
      <c r="J44" s="76">
        <v>0.32290000000000002</v>
      </c>
      <c r="K44" s="76">
        <v>5.0000000000000001E-4</v>
      </c>
    </row>
    <row r="45" spans="2:11">
      <c r="B45" t="s">
        <v>3564</v>
      </c>
      <c r="C45" t="s">
        <v>3565</v>
      </c>
      <c r="D45" t="s">
        <v>121</v>
      </c>
      <c r="E45" t="s">
        <v>198</v>
      </c>
      <c r="F45" t="s">
        <v>582</v>
      </c>
      <c r="G45" s="75">
        <v>3700000</v>
      </c>
      <c r="H45" s="75">
        <v>7.5346914383072896</v>
      </c>
      <c r="I45" s="75">
        <v>278.78358321736999</v>
      </c>
      <c r="J45" s="76">
        <v>8.9999999999999993E-3</v>
      </c>
      <c r="K45" s="76">
        <v>0</v>
      </c>
    </row>
    <row r="46" spans="2:11">
      <c r="B46" t="s">
        <v>3566</v>
      </c>
      <c r="C46" t="s">
        <v>3567</v>
      </c>
      <c r="D46" t="s">
        <v>121</v>
      </c>
      <c r="E46" t="s">
        <v>198</v>
      </c>
      <c r="F46" t="s">
        <v>323</v>
      </c>
      <c r="G46" s="75">
        <v>-8050000</v>
      </c>
      <c r="H46" s="75">
        <v>3.7155345111118274</v>
      </c>
      <c r="I46" s="75">
        <v>-299.10052814450103</v>
      </c>
      <c r="J46" s="76">
        <v>-9.7000000000000003E-3</v>
      </c>
      <c r="K46" s="76">
        <v>0</v>
      </c>
    </row>
    <row r="47" spans="2:11">
      <c r="B47" t="s">
        <v>3568</v>
      </c>
      <c r="C47" t="s">
        <v>3569</v>
      </c>
      <c r="D47" t="s">
        <v>121</v>
      </c>
      <c r="E47" t="s">
        <v>111</v>
      </c>
      <c r="F47" t="s">
        <v>648</v>
      </c>
      <c r="G47" s="75">
        <v>-5277828</v>
      </c>
      <c r="H47" s="75">
        <v>-4.4202387265023431</v>
      </c>
      <c r="I47" s="75">
        <v>233.292597174186</v>
      </c>
      <c r="J47" s="76">
        <v>7.6E-3</v>
      </c>
      <c r="K47" s="76">
        <v>0</v>
      </c>
    </row>
    <row r="48" spans="2:11">
      <c r="B48" t="s">
        <v>3570</v>
      </c>
      <c r="C48" t="s">
        <v>3571</v>
      </c>
      <c r="D48" t="s">
        <v>121</v>
      </c>
      <c r="E48" t="s">
        <v>111</v>
      </c>
      <c r="F48" t="s">
        <v>3572</v>
      </c>
      <c r="G48" s="75">
        <v>-3177236.83</v>
      </c>
      <c r="H48" s="75">
        <v>-6.9152394389023888</v>
      </c>
      <c r="I48" s="75">
        <v>219.713534335492</v>
      </c>
      <c r="J48" s="76">
        <v>7.1000000000000004E-3</v>
      </c>
      <c r="K48" s="76">
        <v>0</v>
      </c>
    </row>
    <row r="49" spans="2:11">
      <c r="B49" s="77" t="s">
        <v>3505</v>
      </c>
      <c r="C49" s="14"/>
      <c r="D49" s="14"/>
      <c r="G49" s="79">
        <v>-3286280</v>
      </c>
      <c r="I49" s="79">
        <v>-125.899362368089</v>
      </c>
      <c r="J49" s="78">
        <v>-4.1000000000000003E-3</v>
      </c>
      <c r="K49" s="78">
        <v>0</v>
      </c>
    </row>
    <row r="50" spans="2:11">
      <c r="B50" t="s">
        <v>3573</v>
      </c>
      <c r="C50" t="s">
        <v>3574</v>
      </c>
      <c r="D50" t="s">
        <v>121</v>
      </c>
      <c r="E50" t="s">
        <v>111</v>
      </c>
      <c r="F50" t="s">
        <v>648</v>
      </c>
      <c r="G50" s="75">
        <v>-3286280</v>
      </c>
      <c r="H50" s="75">
        <v>3.8310601156349504</v>
      </c>
      <c r="I50" s="75">
        <v>-125.899362368089</v>
      </c>
      <c r="J50" s="76">
        <v>-4.1000000000000003E-3</v>
      </c>
      <c r="K50" s="76">
        <v>0</v>
      </c>
    </row>
    <row r="51" spans="2:11">
      <c r="B51" s="77" t="s">
        <v>3105</v>
      </c>
      <c r="C51" s="14"/>
      <c r="D51" s="14"/>
      <c r="G51" s="79">
        <v>0</v>
      </c>
      <c r="I51" s="79">
        <v>0</v>
      </c>
      <c r="J51" s="78">
        <v>0</v>
      </c>
      <c r="K51" s="78">
        <v>0</v>
      </c>
    </row>
    <row r="52" spans="2:11">
      <c r="B52" t="s">
        <v>266</v>
      </c>
      <c r="C52" t="s">
        <v>266</v>
      </c>
      <c r="D52" t="s">
        <v>266</v>
      </c>
      <c r="E52" t="s">
        <v>266</v>
      </c>
      <c r="G52" s="75">
        <v>0</v>
      </c>
      <c r="H52" s="75">
        <v>0</v>
      </c>
      <c r="I52" s="75">
        <v>0</v>
      </c>
      <c r="J52" s="76">
        <v>0</v>
      </c>
      <c r="K52" s="76">
        <v>0</v>
      </c>
    </row>
    <row r="53" spans="2:11">
      <c r="B53" s="77" t="s">
        <v>1754</v>
      </c>
      <c r="C53" s="14"/>
      <c r="D53" s="14"/>
      <c r="G53" s="79">
        <v>0</v>
      </c>
      <c r="I53" s="79">
        <v>0</v>
      </c>
      <c r="J53" s="78">
        <v>0</v>
      </c>
      <c r="K53" s="78">
        <v>0</v>
      </c>
    </row>
    <row r="54" spans="2:11">
      <c r="B54" t="s">
        <v>266</v>
      </c>
      <c r="C54" t="s">
        <v>266</v>
      </c>
      <c r="D54" t="s">
        <v>266</v>
      </c>
      <c r="E54" t="s">
        <v>266</v>
      </c>
      <c r="G54" s="75">
        <v>0</v>
      </c>
      <c r="H54" s="75">
        <v>0</v>
      </c>
      <c r="I54" s="75">
        <v>0</v>
      </c>
      <c r="J54" s="76">
        <v>0</v>
      </c>
      <c r="K54" s="76">
        <v>0</v>
      </c>
    </row>
    <row r="55" spans="2:11">
      <c r="B55" s="77" t="s">
        <v>271</v>
      </c>
      <c r="C55" s="14"/>
      <c r="D55" s="14"/>
      <c r="G55" s="79">
        <v>0</v>
      </c>
      <c r="I55" s="79">
        <v>0</v>
      </c>
      <c r="J55" s="78">
        <v>0</v>
      </c>
      <c r="K55" s="78">
        <v>0</v>
      </c>
    </row>
    <row r="56" spans="2:11">
      <c r="B56" s="77" t="s">
        <v>3103</v>
      </c>
      <c r="C56" s="14"/>
      <c r="D56" s="14"/>
      <c r="G56" s="79">
        <v>0</v>
      </c>
      <c r="I56" s="79">
        <v>0</v>
      </c>
      <c r="J56" s="78">
        <v>0</v>
      </c>
      <c r="K56" s="78">
        <v>0</v>
      </c>
    </row>
    <row r="57" spans="2:11">
      <c r="B57" t="s">
        <v>266</v>
      </c>
      <c r="C57" t="s">
        <v>266</v>
      </c>
      <c r="D57" t="s">
        <v>266</v>
      </c>
      <c r="E57" t="s">
        <v>266</v>
      </c>
      <c r="G57" s="75">
        <v>0</v>
      </c>
      <c r="H57" s="75">
        <v>0</v>
      </c>
      <c r="I57" s="75">
        <v>0</v>
      </c>
      <c r="J57" s="76">
        <v>0</v>
      </c>
      <c r="K57" s="76">
        <v>0</v>
      </c>
    </row>
    <row r="58" spans="2:11">
      <c r="B58" s="77" t="s">
        <v>3108</v>
      </c>
      <c r="C58" s="14"/>
      <c r="D58" s="14"/>
      <c r="G58" s="79">
        <v>0</v>
      </c>
      <c r="I58" s="79">
        <v>0</v>
      </c>
      <c r="J58" s="78">
        <v>0</v>
      </c>
      <c r="K58" s="78">
        <v>0</v>
      </c>
    </row>
    <row r="59" spans="2:11">
      <c r="B59" t="s">
        <v>266</v>
      </c>
      <c r="C59" t="s">
        <v>266</v>
      </c>
      <c r="D59" t="s">
        <v>266</v>
      </c>
      <c r="E59" t="s">
        <v>266</v>
      </c>
      <c r="G59" s="75">
        <v>0</v>
      </c>
      <c r="H59" s="75">
        <v>0</v>
      </c>
      <c r="I59" s="75">
        <v>0</v>
      </c>
      <c r="J59" s="76">
        <v>0</v>
      </c>
      <c r="K59" s="76">
        <v>0</v>
      </c>
    </row>
    <row r="60" spans="2:11">
      <c r="B60" s="77" t="s">
        <v>3105</v>
      </c>
      <c r="C60" s="14"/>
      <c r="D60" s="14"/>
      <c r="G60" s="79">
        <v>0</v>
      </c>
      <c r="I60" s="79">
        <v>0</v>
      </c>
      <c r="J60" s="78">
        <v>0</v>
      </c>
      <c r="K60" s="78">
        <v>0</v>
      </c>
    </row>
    <row r="61" spans="2:11">
      <c r="B61" t="s">
        <v>266</v>
      </c>
      <c r="C61" t="s">
        <v>266</v>
      </c>
      <c r="D61" t="s">
        <v>266</v>
      </c>
      <c r="E61" t="s">
        <v>266</v>
      </c>
      <c r="G61" s="75">
        <v>0</v>
      </c>
      <c r="H61" s="75">
        <v>0</v>
      </c>
      <c r="I61" s="75">
        <v>0</v>
      </c>
      <c r="J61" s="76">
        <v>0</v>
      </c>
      <c r="K61" s="76">
        <v>0</v>
      </c>
    </row>
    <row r="62" spans="2:11">
      <c r="B62" s="77" t="s">
        <v>1754</v>
      </c>
      <c r="C62" s="14"/>
      <c r="D62" s="14"/>
      <c r="G62" s="79">
        <v>0</v>
      </c>
      <c r="I62" s="79">
        <v>0</v>
      </c>
      <c r="J62" s="78">
        <v>0</v>
      </c>
      <c r="K62" s="78">
        <v>0</v>
      </c>
    </row>
    <row r="63" spans="2:11">
      <c r="B63" t="s">
        <v>266</v>
      </c>
      <c r="C63" t="s">
        <v>266</v>
      </c>
      <c r="D63" t="s">
        <v>266</v>
      </c>
      <c r="E63" t="s">
        <v>266</v>
      </c>
      <c r="G63" s="75">
        <v>0</v>
      </c>
      <c r="H63" s="75">
        <v>0</v>
      </c>
      <c r="I63" s="75">
        <v>0</v>
      </c>
      <c r="J63" s="76">
        <v>0</v>
      </c>
      <c r="K63" s="76">
        <v>0</v>
      </c>
    </row>
    <row r="64" spans="2:11">
      <c r="B64" t="s">
        <v>273</v>
      </c>
      <c r="C64" s="14"/>
      <c r="D64" s="14"/>
    </row>
    <row r="65" spans="2:4">
      <c r="B65" t="s">
        <v>488</v>
      </c>
      <c r="C65" s="14"/>
      <c r="D65" s="14"/>
    </row>
    <row r="66" spans="2:4">
      <c r="B66" t="s">
        <v>489</v>
      </c>
      <c r="C66" s="14"/>
      <c r="D66" s="14"/>
    </row>
    <row r="67" spans="2:4">
      <c r="B67" t="s">
        <v>490</v>
      </c>
      <c r="C67" s="14"/>
      <c r="D67" s="14"/>
    </row>
    <row r="68" spans="2:4">
      <c r="C68" s="14"/>
      <c r="D68" s="14"/>
    </row>
    <row r="69" spans="2:4">
      <c r="C69" s="14"/>
      <c r="D69" s="14"/>
    </row>
    <row r="70" spans="2:4">
      <c r="C70" s="14"/>
      <c r="D70" s="14"/>
    </row>
    <row r="71" spans="2:4">
      <c r="C71" s="14"/>
      <c r="D71" s="14"/>
    </row>
    <row r="72" spans="2:4">
      <c r="C72" s="14"/>
      <c r="D72" s="14"/>
    </row>
    <row r="73" spans="2:4">
      <c r="C73" s="14"/>
      <c r="D73" s="14"/>
    </row>
    <row r="74" spans="2:4">
      <c r="C74" s="14"/>
      <c r="D74" s="14"/>
    </row>
    <row r="75" spans="2:4">
      <c r="C75" s="14"/>
      <c r="D75" s="14"/>
    </row>
    <row r="76" spans="2:4">
      <c r="C76" s="14"/>
      <c r="D76" s="14"/>
    </row>
    <row r="77" spans="2:4">
      <c r="C77" s="14"/>
      <c r="D77" s="14"/>
    </row>
    <row r="78" spans="2:4">
      <c r="C78" s="14"/>
      <c r="D78" s="14"/>
    </row>
    <row r="79" spans="2:4">
      <c r="C79" s="14"/>
      <c r="D79" s="14"/>
    </row>
    <row r="80" spans="2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6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4" customWidth="1"/>
    <col min="2" max="2" width="37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7" width="10.7109375" style="14" customWidth="1"/>
    <col min="18" max="18" width="7.5703125" style="14" customWidth="1"/>
    <col min="19" max="19" width="6.7109375" style="14" customWidth="1"/>
    <col min="20" max="20" width="7.7109375" style="14" customWidth="1"/>
    <col min="21" max="21" width="7.140625" style="14" customWidth="1"/>
    <col min="22" max="22" width="6" style="14" customWidth="1"/>
    <col min="23" max="23" width="7.85546875" style="14" customWidth="1"/>
    <col min="24" max="24" width="8.140625" style="14" customWidth="1"/>
    <col min="25" max="25" width="6.28515625" style="14" customWidth="1"/>
    <col min="26" max="26" width="8" style="14" customWidth="1"/>
    <col min="27" max="27" width="8.7109375" style="14" customWidth="1"/>
    <col min="28" max="28" width="10" style="14" customWidth="1"/>
    <col min="29" max="29" width="9.5703125" style="14" customWidth="1"/>
    <col min="30" max="30" width="6.140625" style="14" customWidth="1"/>
    <col min="31" max="32" width="5.7109375" style="14" customWidth="1"/>
    <col min="33" max="33" width="6.85546875" style="14" customWidth="1"/>
    <col min="34" max="34" width="6.42578125" style="14" customWidth="1"/>
    <col min="35" max="35" width="6.7109375" style="14" customWidth="1"/>
    <col min="36" max="36" width="7.28515625" style="14" customWidth="1"/>
    <col min="37" max="48" width="5.7109375" style="14" customWidth="1"/>
    <col min="49" max="16384" width="9.140625" style="14"/>
  </cols>
  <sheetData>
    <row r="1" spans="2:78">
      <c r="B1" s="2" t="s">
        <v>0</v>
      </c>
      <c r="C1" t="s">
        <v>195</v>
      </c>
    </row>
    <row r="2" spans="2:78">
      <c r="B2" s="2" t="s">
        <v>1</v>
      </c>
    </row>
    <row r="3" spans="2:78">
      <c r="B3" s="2" t="s">
        <v>2</v>
      </c>
      <c r="C3" t="s">
        <v>196</v>
      </c>
    </row>
    <row r="4" spans="2:78">
      <c r="B4" s="2" t="s">
        <v>3</v>
      </c>
    </row>
    <row r="6" spans="2:78" ht="26.25" customHeight="1">
      <c r="B6" s="108" t="s">
        <v>134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78" ht="26.25" customHeight="1">
      <c r="B7" s="108" t="s">
        <v>143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78" s="17" customFormat="1" ht="63">
      <c r="B8" s="4" t="s">
        <v>94</v>
      </c>
      <c r="C8" s="26" t="s">
        <v>47</v>
      </c>
      <c r="D8" s="26" t="s">
        <v>132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26" t="s">
        <v>5</v>
      </c>
      <c r="O8" s="26" t="s">
        <v>71</v>
      </c>
      <c r="P8" s="26" t="s">
        <v>55</v>
      </c>
      <c r="Q8" s="34" t="s">
        <v>181</v>
      </c>
      <c r="R8" s="14"/>
      <c r="S8" s="14"/>
      <c r="T8" s="14"/>
      <c r="U8" s="14"/>
      <c r="V8" s="14"/>
    </row>
    <row r="9" spans="2:78" s="17" customFormat="1" ht="18.75" customHeight="1">
      <c r="B9" s="18"/>
      <c r="C9" s="19"/>
      <c r="D9" s="19"/>
      <c r="E9" s="19"/>
      <c r="F9" s="19"/>
      <c r="G9" s="19" t="s">
        <v>72</v>
      </c>
      <c r="H9" s="19" t="s">
        <v>73</v>
      </c>
      <c r="I9" s="19"/>
      <c r="J9" s="19" t="s">
        <v>7</v>
      </c>
      <c r="K9" s="19" t="s">
        <v>7</v>
      </c>
      <c r="L9" s="19" t="s">
        <v>182</v>
      </c>
      <c r="M9" s="19"/>
      <c r="N9" s="19" t="s">
        <v>6</v>
      </c>
      <c r="O9" s="19" t="s">
        <v>7</v>
      </c>
      <c r="P9" s="29" t="s">
        <v>7</v>
      </c>
      <c r="Q9" s="43" t="s">
        <v>7</v>
      </c>
      <c r="R9" s="14"/>
      <c r="S9" s="14"/>
      <c r="T9" s="14"/>
      <c r="U9" s="14"/>
      <c r="V9" s="14"/>
    </row>
    <row r="10" spans="2:7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2" t="s">
        <v>78</v>
      </c>
      <c r="R10" s="14"/>
      <c r="S10" s="14"/>
      <c r="T10" s="14"/>
      <c r="U10" s="14"/>
      <c r="V10" s="14"/>
    </row>
    <row r="11" spans="2:78" s="21" customFormat="1" ht="18" customHeight="1">
      <c r="B11" s="22" t="s">
        <v>133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6"/>
      <c r="N11" s="73">
        <v>0</v>
      </c>
      <c r="O11" s="6"/>
      <c r="P11" s="74">
        <v>0</v>
      </c>
      <c r="Q11" s="74">
        <v>0</v>
      </c>
      <c r="R11" s="14"/>
      <c r="S11" s="14"/>
      <c r="T11" s="14"/>
      <c r="U11" s="14"/>
      <c r="V11" s="14"/>
      <c r="BZ11" s="14"/>
    </row>
    <row r="12" spans="2:78">
      <c r="B12" s="77" t="s">
        <v>203</v>
      </c>
      <c r="D12" s="14"/>
      <c r="H12" s="79">
        <v>0</v>
      </c>
      <c r="K12" s="78">
        <v>0</v>
      </c>
      <c r="L12" s="79">
        <v>0</v>
      </c>
      <c r="N12" s="79">
        <v>0</v>
      </c>
      <c r="P12" s="78">
        <v>0</v>
      </c>
      <c r="Q12" s="78">
        <v>0</v>
      </c>
    </row>
    <row r="13" spans="2:78">
      <c r="B13" s="77" t="s">
        <v>3178</v>
      </c>
      <c r="D13" s="14"/>
      <c r="H13" s="79">
        <v>0</v>
      </c>
      <c r="K13" s="78">
        <v>0</v>
      </c>
      <c r="L13" s="79">
        <v>0</v>
      </c>
      <c r="N13" s="79">
        <v>0</v>
      </c>
      <c r="P13" s="78">
        <v>0</v>
      </c>
      <c r="Q13" s="78">
        <v>0</v>
      </c>
    </row>
    <row r="14" spans="2:78">
      <c r="B14" t="s">
        <v>266</v>
      </c>
      <c r="C14" t="s">
        <v>266</v>
      </c>
      <c r="D14" s="14"/>
      <c r="E14" t="s">
        <v>266</v>
      </c>
      <c r="H14" s="75">
        <v>0</v>
      </c>
      <c r="I14" t="s">
        <v>266</v>
      </c>
      <c r="J14" s="76">
        <v>0</v>
      </c>
      <c r="K14" s="76">
        <v>0</v>
      </c>
      <c r="L14" s="75">
        <v>0</v>
      </c>
      <c r="M14" s="75">
        <v>0</v>
      </c>
      <c r="N14" s="75">
        <v>0</v>
      </c>
      <c r="O14" s="76">
        <v>0</v>
      </c>
      <c r="P14" s="76">
        <v>0</v>
      </c>
      <c r="Q14" s="76">
        <v>0</v>
      </c>
    </row>
    <row r="15" spans="2:78">
      <c r="B15" s="77" t="s">
        <v>3179</v>
      </c>
      <c r="D15" s="14"/>
      <c r="H15" s="79">
        <v>0</v>
      </c>
      <c r="K15" s="78">
        <v>0</v>
      </c>
      <c r="L15" s="79">
        <v>0</v>
      </c>
      <c r="N15" s="79">
        <v>0</v>
      </c>
      <c r="P15" s="78">
        <v>0</v>
      </c>
      <c r="Q15" s="78">
        <v>0</v>
      </c>
    </row>
    <row r="16" spans="2:78">
      <c r="B16" t="s">
        <v>266</v>
      </c>
      <c r="C16" t="s">
        <v>266</v>
      </c>
      <c r="D16" s="14"/>
      <c r="E16" t="s">
        <v>266</v>
      </c>
      <c r="H16" s="75">
        <v>0</v>
      </c>
      <c r="I16" t="s">
        <v>266</v>
      </c>
      <c r="J16" s="76">
        <v>0</v>
      </c>
      <c r="K16" s="76">
        <v>0</v>
      </c>
      <c r="L16" s="75">
        <v>0</v>
      </c>
      <c r="M16" s="75">
        <v>0</v>
      </c>
      <c r="N16" s="75">
        <v>0</v>
      </c>
      <c r="O16" s="76">
        <v>0</v>
      </c>
      <c r="P16" s="76">
        <v>0</v>
      </c>
      <c r="Q16" s="76">
        <v>0</v>
      </c>
    </row>
    <row r="17" spans="2:17">
      <c r="B17" s="77" t="s">
        <v>3180</v>
      </c>
      <c r="D17" s="14"/>
      <c r="H17" s="79">
        <v>0</v>
      </c>
      <c r="K17" s="78">
        <v>0</v>
      </c>
      <c r="L17" s="79">
        <v>0</v>
      </c>
      <c r="N17" s="79">
        <v>0</v>
      </c>
      <c r="P17" s="78">
        <v>0</v>
      </c>
      <c r="Q17" s="78">
        <v>0</v>
      </c>
    </row>
    <row r="18" spans="2:17">
      <c r="B18" s="77" t="s">
        <v>3181</v>
      </c>
      <c r="D18" s="14"/>
      <c r="H18" s="79">
        <v>0</v>
      </c>
      <c r="K18" s="78">
        <v>0</v>
      </c>
      <c r="L18" s="79">
        <v>0</v>
      </c>
      <c r="N18" s="79">
        <v>0</v>
      </c>
      <c r="P18" s="78">
        <v>0</v>
      </c>
      <c r="Q18" s="78">
        <v>0</v>
      </c>
    </row>
    <row r="19" spans="2:17">
      <c r="B19" t="s">
        <v>266</v>
      </c>
      <c r="C19" t="s">
        <v>266</v>
      </c>
      <c r="D19" s="14"/>
      <c r="E19" t="s">
        <v>266</v>
      </c>
      <c r="H19" s="75">
        <v>0</v>
      </c>
      <c r="I19" t="s">
        <v>266</v>
      </c>
      <c r="J19" s="76">
        <v>0</v>
      </c>
      <c r="K19" s="76">
        <v>0</v>
      </c>
      <c r="L19" s="75">
        <v>0</v>
      </c>
      <c r="M19" s="75">
        <v>0</v>
      </c>
      <c r="N19" s="75">
        <v>0</v>
      </c>
      <c r="O19" s="76">
        <v>0</v>
      </c>
      <c r="P19" s="76">
        <v>0</v>
      </c>
      <c r="Q19" s="76">
        <v>0</v>
      </c>
    </row>
    <row r="20" spans="2:17">
      <c r="B20" s="77" t="s">
        <v>3182</v>
      </c>
      <c r="D20" s="14"/>
      <c r="H20" s="79">
        <v>0</v>
      </c>
      <c r="K20" s="78">
        <v>0</v>
      </c>
      <c r="L20" s="79">
        <v>0</v>
      </c>
      <c r="N20" s="79">
        <v>0</v>
      </c>
      <c r="P20" s="78">
        <v>0</v>
      </c>
      <c r="Q20" s="78">
        <v>0</v>
      </c>
    </row>
    <row r="21" spans="2:17">
      <c r="B21" t="s">
        <v>266</v>
      </c>
      <c r="C21" t="s">
        <v>266</v>
      </c>
      <c r="D21" s="14"/>
      <c r="E21" t="s">
        <v>266</v>
      </c>
      <c r="H21" s="75">
        <v>0</v>
      </c>
      <c r="I21" t="s">
        <v>266</v>
      </c>
      <c r="J21" s="76">
        <v>0</v>
      </c>
      <c r="K21" s="76">
        <v>0</v>
      </c>
      <c r="L21" s="75">
        <v>0</v>
      </c>
      <c r="M21" s="75">
        <v>0</v>
      </c>
      <c r="N21" s="75">
        <v>0</v>
      </c>
      <c r="O21" s="76">
        <v>0</v>
      </c>
      <c r="P21" s="76">
        <v>0</v>
      </c>
      <c r="Q21" s="76">
        <v>0</v>
      </c>
    </row>
    <row r="22" spans="2:17">
      <c r="B22" s="77" t="s">
        <v>3183</v>
      </c>
      <c r="D22" s="14"/>
      <c r="H22" s="79">
        <v>0</v>
      </c>
      <c r="K22" s="78">
        <v>0</v>
      </c>
      <c r="L22" s="79">
        <v>0</v>
      </c>
      <c r="N22" s="79">
        <v>0</v>
      </c>
      <c r="P22" s="78">
        <v>0</v>
      </c>
      <c r="Q22" s="78">
        <v>0</v>
      </c>
    </row>
    <row r="23" spans="2:17">
      <c r="B23" t="s">
        <v>266</v>
      </c>
      <c r="C23" t="s">
        <v>266</v>
      </c>
      <c r="D23" s="14"/>
      <c r="E23" t="s">
        <v>266</v>
      </c>
      <c r="H23" s="75">
        <v>0</v>
      </c>
      <c r="I23" t="s">
        <v>266</v>
      </c>
      <c r="J23" s="76">
        <v>0</v>
      </c>
      <c r="K23" s="76">
        <v>0</v>
      </c>
      <c r="L23" s="75">
        <v>0</v>
      </c>
      <c r="M23" s="75">
        <v>0</v>
      </c>
      <c r="N23" s="75">
        <v>0</v>
      </c>
      <c r="O23" s="76">
        <v>0</v>
      </c>
      <c r="P23" s="76">
        <v>0</v>
      </c>
      <c r="Q23" s="76">
        <v>0</v>
      </c>
    </row>
    <row r="24" spans="2:17">
      <c r="B24" s="77" t="s">
        <v>3184</v>
      </c>
      <c r="D24" s="14"/>
      <c r="H24" s="79">
        <v>0</v>
      </c>
      <c r="K24" s="78">
        <v>0</v>
      </c>
      <c r="L24" s="79">
        <v>0</v>
      </c>
      <c r="N24" s="79">
        <v>0</v>
      </c>
      <c r="P24" s="78">
        <v>0</v>
      </c>
      <c r="Q24" s="78">
        <v>0</v>
      </c>
    </row>
    <row r="25" spans="2:17">
      <c r="B25" t="s">
        <v>266</v>
      </c>
      <c r="C25" t="s">
        <v>266</v>
      </c>
      <c r="D25" s="14"/>
      <c r="E25" t="s">
        <v>266</v>
      </c>
      <c r="H25" s="75">
        <v>0</v>
      </c>
      <c r="I25" t="s">
        <v>266</v>
      </c>
      <c r="J25" s="76">
        <v>0</v>
      </c>
      <c r="K25" s="76">
        <v>0</v>
      </c>
      <c r="L25" s="75">
        <v>0</v>
      </c>
      <c r="M25" s="75">
        <v>0</v>
      </c>
      <c r="N25" s="75">
        <v>0</v>
      </c>
      <c r="O25" s="76">
        <v>0</v>
      </c>
      <c r="P25" s="76">
        <v>0</v>
      </c>
      <c r="Q25" s="76">
        <v>0</v>
      </c>
    </row>
    <row r="26" spans="2:17">
      <c r="B26" s="77" t="s">
        <v>271</v>
      </c>
      <c r="D26" s="14"/>
      <c r="H26" s="79">
        <v>0</v>
      </c>
      <c r="K26" s="78">
        <v>0</v>
      </c>
      <c r="L26" s="79">
        <v>0</v>
      </c>
      <c r="N26" s="79">
        <v>0</v>
      </c>
      <c r="P26" s="78">
        <v>0</v>
      </c>
      <c r="Q26" s="78">
        <v>0</v>
      </c>
    </row>
    <row r="27" spans="2:17">
      <c r="B27" s="77" t="s">
        <v>3178</v>
      </c>
      <c r="D27" s="14"/>
      <c r="H27" s="79">
        <v>0</v>
      </c>
      <c r="K27" s="78">
        <v>0</v>
      </c>
      <c r="L27" s="79">
        <v>0</v>
      </c>
      <c r="N27" s="79">
        <v>0</v>
      </c>
      <c r="P27" s="78">
        <v>0</v>
      </c>
      <c r="Q27" s="78">
        <v>0</v>
      </c>
    </row>
    <row r="28" spans="2:17">
      <c r="B28" t="s">
        <v>266</v>
      </c>
      <c r="C28" t="s">
        <v>266</v>
      </c>
      <c r="D28" s="14"/>
      <c r="E28" t="s">
        <v>266</v>
      </c>
      <c r="H28" s="75">
        <v>0</v>
      </c>
      <c r="I28" t="s">
        <v>266</v>
      </c>
      <c r="J28" s="76">
        <v>0</v>
      </c>
      <c r="K28" s="76">
        <v>0</v>
      </c>
      <c r="L28" s="75">
        <v>0</v>
      </c>
      <c r="M28" s="75">
        <v>0</v>
      </c>
      <c r="N28" s="75">
        <v>0</v>
      </c>
      <c r="O28" s="76">
        <v>0</v>
      </c>
      <c r="P28" s="76">
        <v>0</v>
      </c>
      <c r="Q28" s="76">
        <v>0</v>
      </c>
    </row>
    <row r="29" spans="2:17">
      <c r="B29" s="77" t="s">
        <v>3179</v>
      </c>
      <c r="D29" s="14"/>
      <c r="H29" s="79">
        <v>0</v>
      </c>
      <c r="K29" s="78">
        <v>0</v>
      </c>
      <c r="L29" s="79">
        <v>0</v>
      </c>
      <c r="N29" s="79">
        <v>0</v>
      </c>
      <c r="P29" s="78">
        <v>0</v>
      </c>
      <c r="Q29" s="78">
        <v>0</v>
      </c>
    </row>
    <row r="30" spans="2:17">
      <c r="B30" t="s">
        <v>266</v>
      </c>
      <c r="C30" t="s">
        <v>266</v>
      </c>
      <c r="D30" s="14"/>
      <c r="E30" t="s">
        <v>266</v>
      </c>
      <c r="H30" s="75">
        <v>0</v>
      </c>
      <c r="I30" t="s">
        <v>266</v>
      </c>
      <c r="J30" s="76">
        <v>0</v>
      </c>
      <c r="K30" s="76">
        <v>0</v>
      </c>
      <c r="L30" s="75">
        <v>0</v>
      </c>
      <c r="M30" s="75">
        <v>0</v>
      </c>
      <c r="N30" s="75">
        <v>0</v>
      </c>
      <c r="O30" s="76">
        <v>0</v>
      </c>
      <c r="P30" s="76">
        <v>0</v>
      </c>
      <c r="Q30" s="76">
        <v>0</v>
      </c>
    </row>
    <row r="31" spans="2:17">
      <c r="B31" s="77" t="s">
        <v>3180</v>
      </c>
      <c r="D31" s="14"/>
      <c r="H31" s="79">
        <v>0</v>
      </c>
      <c r="K31" s="78">
        <v>0</v>
      </c>
      <c r="L31" s="79">
        <v>0</v>
      </c>
      <c r="N31" s="79">
        <v>0</v>
      </c>
      <c r="P31" s="78">
        <v>0</v>
      </c>
      <c r="Q31" s="78">
        <v>0</v>
      </c>
    </row>
    <row r="32" spans="2:17">
      <c r="B32" s="77" t="s">
        <v>3181</v>
      </c>
      <c r="D32" s="14"/>
      <c r="H32" s="79">
        <v>0</v>
      </c>
      <c r="K32" s="78">
        <v>0</v>
      </c>
      <c r="L32" s="79">
        <v>0</v>
      </c>
      <c r="N32" s="79">
        <v>0</v>
      </c>
      <c r="P32" s="78">
        <v>0</v>
      </c>
      <c r="Q32" s="78">
        <v>0</v>
      </c>
    </row>
    <row r="33" spans="2:17">
      <c r="B33" t="s">
        <v>266</v>
      </c>
      <c r="C33" t="s">
        <v>266</v>
      </c>
      <c r="D33" s="14"/>
      <c r="E33" t="s">
        <v>266</v>
      </c>
      <c r="H33" s="75">
        <v>0</v>
      </c>
      <c r="I33" t="s">
        <v>266</v>
      </c>
      <c r="J33" s="76">
        <v>0</v>
      </c>
      <c r="K33" s="76">
        <v>0</v>
      </c>
      <c r="L33" s="75">
        <v>0</v>
      </c>
      <c r="M33" s="75">
        <v>0</v>
      </c>
      <c r="N33" s="75">
        <v>0</v>
      </c>
      <c r="O33" s="76">
        <v>0</v>
      </c>
      <c r="P33" s="76">
        <v>0</v>
      </c>
      <c r="Q33" s="76">
        <v>0</v>
      </c>
    </row>
    <row r="34" spans="2:17">
      <c r="B34" s="77" t="s">
        <v>3182</v>
      </c>
      <c r="D34" s="14"/>
      <c r="H34" s="79">
        <v>0</v>
      </c>
      <c r="K34" s="78">
        <v>0</v>
      </c>
      <c r="L34" s="79">
        <v>0</v>
      </c>
      <c r="N34" s="79">
        <v>0</v>
      </c>
      <c r="P34" s="78">
        <v>0</v>
      </c>
      <c r="Q34" s="78">
        <v>0</v>
      </c>
    </row>
    <row r="35" spans="2:17">
      <c r="B35" t="s">
        <v>266</v>
      </c>
      <c r="C35" t="s">
        <v>266</v>
      </c>
      <c r="D35" s="14"/>
      <c r="E35" t="s">
        <v>266</v>
      </c>
      <c r="H35" s="75">
        <v>0</v>
      </c>
      <c r="I35" t="s">
        <v>266</v>
      </c>
      <c r="J35" s="76">
        <v>0</v>
      </c>
      <c r="K35" s="76">
        <v>0</v>
      </c>
      <c r="L35" s="75">
        <v>0</v>
      </c>
      <c r="M35" s="75">
        <v>0</v>
      </c>
      <c r="N35" s="75">
        <v>0</v>
      </c>
      <c r="O35" s="76">
        <v>0</v>
      </c>
      <c r="P35" s="76">
        <v>0</v>
      </c>
      <c r="Q35" s="76">
        <v>0</v>
      </c>
    </row>
    <row r="36" spans="2:17">
      <c r="B36" s="77" t="s">
        <v>3183</v>
      </c>
      <c r="D36" s="14"/>
      <c r="H36" s="79">
        <v>0</v>
      </c>
      <c r="K36" s="78">
        <v>0</v>
      </c>
      <c r="L36" s="79">
        <v>0</v>
      </c>
      <c r="N36" s="79">
        <v>0</v>
      </c>
      <c r="P36" s="78">
        <v>0</v>
      </c>
      <c r="Q36" s="78">
        <v>0</v>
      </c>
    </row>
    <row r="37" spans="2:17">
      <c r="B37" t="s">
        <v>266</v>
      </c>
      <c r="C37" t="s">
        <v>266</v>
      </c>
      <c r="D37" s="14"/>
      <c r="E37" t="s">
        <v>266</v>
      </c>
      <c r="H37" s="75">
        <v>0</v>
      </c>
      <c r="I37" t="s">
        <v>266</v>
      </c>
      <c r="J37" s="76">
        <v>0</v>
      </c>
      <c r="K37" s="76">
        <v>0</v>
      </c>
      <c r="L37" s="75">
        <v>0</v>
      </c>
      <c r="M37" s="75">
        <v>0</v>
      </c>
      <c r="N37" s="75">
        <v>0</v>
      </c>
      <c r="O37" s="76">
        <v>0</v>
      </c>
      <c r="P37" s="76">
        <v>0</v>
      </c>
      <c r="Q37" s="76">
        <v>0</v>
      </c>
    </row>
    <row r="38" spans="2:17">
      <c r="B38" s="77" t="s">
        <v>3184</v>
      </c>
      <c r="D38" s="14"/>
      <c r="H38" s="79">
        <v>0</v>
      </c>
      <c r="K38" s="78">
        <v>0</v>
      </c>
      <c r="L38" s="79">
        <v>0</v>
      </c>
      <c r="N38" s="79">
        <v>0</v>
      </c>
      <c r="P38" s="78">
        <v>0</v>
      </c>
      <c r="Q38" s="78">
        <v>0</v>
      </c>
    </row>
    <row r="39" spans="2:17">
      <c r="B39" t="s">
        <v>266</v>
      </c>
      <c r="C39" t="s">
        <v>266</v>
      </c>
      <c r="D39" s="14"/>
      <c r="E39" t="s">
        <v>266</v>
      </c>
      <c r="H39" s="75">
        <v>0</v>
      </c>
      <c r="I39" t="s">
        <v>266</v>
      </c>
      <c r="J39" s="76">
        <v>0</v>
      </c>
      <c r="K39" s="76">
        <v>0</v>
      </c>
      <c r="L39" s="75">
        <v>0</v>
      </c>
      <c r="M39" s="75">
        <v>0</v>
      </c>
      <c r="N39" s="75">
        <v>0</v>
      </c>
      <c r="O39" s="76">
        <v>0</v>
      </c>
      <c r="P39" s="76">
        <v>0</v>
      </c>
      <c r="Q39" s="76">
        <v>0</v>
      </c>
    </row>
    <row r="40" spans="2:17">
      <c r="B40" t="s">
        <v>273</v>
      </c>
      <c r="D40" s="14"/>
    </row>
    <row r="41" spans="2:17">
      <c r="B41" t="s">
        <v>488</v>
      </c>
      <c r="D41" s="14"/>
    </row>
    <row r="42" spans="2:17">
      <c r="B42" t="s">
        <v>489</v>
      </c>
      <c r="D42" s="14"/>
    </row>
    <row r="43" spans="2:17">
      <c r="B43" t="s">
        <v>490</v>
      </c>
      <c r="D43" s="14"/>
    </row>
    <row r="44" spans="2:17">
      <c r="D44" s="14"/>
    </row>
    <row r="45" spans="2:17">
      <c r="D45" s="14"/>
    </row>
    <row r="46" spans="2:17">
      <c r="D46" s="14"/>
    </row>
    <row r="47" spans="2:17">
      <c r="D47" s="14"/>
    </row>
    <row r="48" spans="2:17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4:4">
      <c r="D369" s="14"/>
    </row>
    <row r="370" spans="4:4">
      <c r="D370" s="14"/>
    </row>
    <row r="371" spans="4:4">
      <c r="D371" s="14"/>
    </row>
    <row r="372" spans="4:4">
      <c r="D372" s="14"/>
    </row>
    <row r="373" spans="4:4">
      <c r="D373" s="14"/>
    </row>
    <row r="374" spans="4:4">
      <c r="D374" s="14"/>
    </row>
    <row r="375" spans="4:4">
      <c r="D375" s="14"/>
    </row>
    <row r="376" spans="4:4">
      <c r="D376" s="14"/>
    </row>
    <row r="377" spans="4:4">
      <c r="D377" s="14"/>
    </row>
    <row r="378" spans="4:4">
      <c r="D378" s="14"/>
    </row>
    <row r="379" spans="4:4">
      <c r="D379" s="14"/>
    </row>
    <row r="380" spans="4:4">
      <c r="D380" s="14"/>
    </row>
    <row r="381" spans="4:4">
      <c r="D381" s="14"/>
    </row>
    <row r="382" spans="4:4">
      <c r="D382" s="14"/>
    </row>
    <row r="383" spans="4:4">
      <c r="D383" s="14"/>
    </row>
    <row r="384" spans="4:4">
      <c r="D384" s="14"/>
    </row>
    <row r="385" spans="4:4">
      <c r="D385" s="14"/>
    </row>
    <row r="386" spans="4:4">
      <c r="D386" s="14"/>
    </row>
    <row r="387" spans="4:4">
      <c r="D387" s="14"/>
    </row>
    <row r="388" spans="4:4">
      <c r="D388" s="14"/>
    </row>
    <row r="389" spans="4:4">
      <c r="D389" s="14"/>
    </row>
    <row r="390" spans="4:4">
      <c r="D390" s="14"/>
    </row>
    <row r="391" spans="4:4">
      <c r="D391" s="14"/>
    </row>
    <row r="392" spans="4:4">
      <c r="D392" s="14"/>
    </row>
    <row r="393" spans="4:4">
      <c r="D393" s="14"/>
    </row>
    <row r="394" spans="4:4">
      <c r="D394" s="14"/>
    </row>
    <row r="395" spans="4:4">
      <c r="D395" s="14"/>
    </row>
    <row r="396" spans="4:4">
      <c r="D396" s="14"/>
    </row>
    <row r="397" spans="4:4">
      <c r="D397" s="14"/>
    </row>
    <row r="398" spans="4:4">
      <c r="D398" s="14"/>
    </row>
    <row r="399" spans="4:4">
      <c r="D399" s="14"/>
    </row>
    <row r="400" spans="4:4">
      <c r="D400" s="14"/>
    </row>
    <row r="401" spans="4:4">
      <c r="D401" s="14"/>
    </row>
    <row r="402" spans="4:4">
      <c r="D402" s="14"/>
    </row>
    <row r="403" spans="4:4">
      <c r="D403" s="14"/>
    </row>
    <row r="404" spans="4:4">
      <c r="D404" s="14"/>
    </row>
    <row r="405" spans="4:4">
      <c r="D405" s="14"/>
    </row>
    <row r="406" spans="4:4">
      <c r="D406" s="14"/>
    </row>
    <row r="407" spans="4:4">
      <c r="D407" s="14"/>
    </row>
    <row r="408" spans="4:4">
      <c r="D408" s="14"/>
    </row>
    <row r="409" spans="4:4">
      <c r="D409" s="14"/>
    </row>
    <row r="410" spans="4:4">
      <c r="D410" s="14"/>
    </row>
    <row r="411" spans="4:4">
      <c r="D411" s="14"/>
    </row>
    <row r="412" spans="4:4">
      <c r="D412" s="14"/>
    </row>
    <row r="413" spans="4:4">
      <c r="D413" s="14"/>
    </row>
    <row r="414" spans="4:4">
      <c r="D414" s="14"/>
    </row>
    <row r="415" spans="4:4">
      <c r="D415" s="14"/>
    </row>
    <row r="416" spans="4:4">
      <c r="D416" s="14"/>
    </row>
    <row r="417" spans="4:4">
      <c r="D417" s="14"/>
    </row>
    <row r="418" spans="4:4">
      <c r="D418" s="14"/>
    </row>
    <row r="419" spans="4:4">
      <c r="D419" s="14"/>
    </row>
    <row r="420" spans="4:4">
      <c r="D420" s="14"/>
    </row>
    <row r="421" spans="4:4">
      <c r="D421" s="14"/>
    </row>
    <row r="422" spans="4:4">
      <c r="D422" s="14"/>
    </row>
    <row r="423" spans="4:4">
      <c r="D423" s="14"/>
    </row>
    <row r="424" spans="4:4">
      <c r="D424" s="14"/>
    </row>
    <row r="425" spans="4:4">
      <c r="D425" s="14"/>
    </row>
    <row r="426" spans="4:4">
      <c r="D426" s="14"/>
    </row>
    <row r="427" spans="4:4">
      <c r="D427" s="14"/>
    </row>
    <row r="428" spans="4:4">
      <c r="D428" s="14"/>
    </row>
    <row r="429" spans="4:4">
      <c r="D429" s="14"/>
    </row>
    <row r="430" spans="4:4">
      <c r="D430" s="14"/>
    </row>
    <row r="431" spans="4:4">
      <c r="D431" s="14"/>
    </row>
    <row r="432" spans="4:4">
      <c r="D432" s="14"/>
    </row>
    <row r="433" spans="4:4">
      <c r="D433" s="14"/>
    </row>
    <row r="434" spans="4:4">
      <c r="D434" s="14"/>
    </row>
    <row r="435" spans="4:4">
      <c r="D435" s="14"/>
    </row>
    <row r="436" spans="4:4">
      <c r="D436" s="14"/>
    </row>
    <row r="437" spans="4:4">
      <c r="D437" s="14"/>
    </row>
    <row r="438" spans="4:4">
      <c r="D438" s="14"/>
    </row>
    <row r="439" spans="4:4">
      <c r="D439" s="14"/>
    </row>
    <row r="440" spans="4:4">
      <c r="D440" s="14"/>
    </row>
    <row r="441" spans="4:4">
      <c r="D441" s="14"/>
    </row>
    <row r="442" spans="4:4">
      <c r="D442" s="14"/>
    </row>
    <row r="443" spans="4:4">
      <c r="D443" s="14"/>
    </row>
    <row r="444" spans="4:4">
      <c r="D444" s="14"/>
    </row>
    <row r="445" spans="4:4">
      <c r="D445" s="14"/>
    </row>
    <row r="446" spans="4:4">
      <c r="D446" s="14"/>
    </row>
    <row r="447" spans="4:4">
      <c r="D447" s="14"/>
    </row>
    <row r="448" spans="4:4">
      <c r="D448" s="14"/>
    </row>
    <row r="449" spans="4:4">
      <c r="D449" s="14"/>
    </row>
    <row r="450" spans="4:4">
      <c r="D450" s="14"/>
    </row>
    <row r="451" spans="4:4">
      <c r="D451" s="14"/>
    </row>
    <row r="452" spans="4:4">
      <c r="D452" s="14"/>
    </row>
    <row r="453" spans="4:4">
      <c r="D453" s="14"/>
    </row>
    <row r="454" spans="4:4">
      <c r="D454" s="14"/>
    </row>
    <row r="455" spans="4:4">
      <c r="D455" s="14"/>
    </row>
    <row r="456" spans="4:4">
      <c r="D456" s="14"/>
    </row>
    <row r="457" spans="4:4">
      <c r="D457" s="14"/>
    </row>
    <row r="458" spans="4:4">
      <c r="D458" s="14"/>
    </row>
    <row r="459" spans="4:4">
      <c r="D459" s="14"/>
    </row>
    <row r="460" spans="4:4">
      <c r="D460" s="14"/>
    </row>
    <row r="461" spans="4:4">
      <c r="D461" s="14"/>
    </row>
    <row r="462" spans="4:4">
      <c r="D462" s="14"/>
    </row>
    <row r="463" spans="4:4">
      <c r="D463" s="14"/>
    </row>
    <row r="464" spans="4:4">
      <c r="D464" s="14"/>
    </row>
    <row r="465" spans="4:4">
      <c r="D465" s="14"/>
    </row>
    <row r="466" spans="4:4">
      <c r="D466" s="14"/>
    </row>
    <row r="467" spans="4:4">
      <c r="D467" s="14"/>
    </row>
    <row r="468" spans="4:4">
      <c r="D468" s="14"/>
    </row>
    <row r="469" spans="4:4">
      <c r="D469" s="14"/>
    </row>
    <row r="470" spans="4:4">
      <c r="D470" s="14"/>
    </row>
    <row r="471" spans="4:4">
      <c r="D471" s="14"/>
    </row>
    <row r="472" spans="4:4">
      <c r="D472" s="14"/>
    </row>
    <row r="473" spans="4:4">
      <c r="D473" s="14"/>
    </row>
    <row r="474" spans="4:4">
      <c r="D474" s="14"/>
    </row>
    <row r="475" spans="4:4">
      <c r="D475" s="14"/>
    </row>
    <row r="476" spans="4:4">
      <c r="D476" s="14"/>
    </row>
    <row r="477" spans="4:4">
      <c r="D477" s="14"/>
    </row>
    <row r="478" spans="4:4">
      <c r="D478" s="14"/>
    </row>
    <row r="479" spans="4:4">
      <c r="D479" s="14"/>
    </row>
    <row r="480" spans="4:4">
      <c r="D480" s="14"/>
    </row>
    <row r="481" spans="4:4">
      <c r="D481" s="14"/>
    </row>
    <row r="482" spans="4:4">
      <c r="D482" s="14"/>
    </row>
    <row r="483" spans="4:4">
      <c r="D483" s="14"/>
    </row>
    <row r="484" spans="4:4">
      <c r="D484" s="14"/>
    </row>
    <row r="485" spans="4:4">
      <c r="D485" s="14"/>
    </row>
    <row r="486" spans="4:4">
      <c r="D486" s="14"/>
    </row>
    <row r="487" spans="4:4">
      <c r="D487" s="14"/>
    </row>
    <row r="488" spans="4:4">
      <c r="D488" s="14"/>
    </row>
    <row r="489" spans="4:4">
      <c r="D489" s="14"/>
    </row>
    <row r="490" spans="4:4">
      <c r="D490" s="14"/>
    </row>
    <row r="491" spans="4:4">
      <c r="D491" s="14"/>
    </row>
    <row r="492" spans="4:4">
      <c r="D492" s="14"/>
    </row>
    <row r="493" spans="4:4">
      <c r="D493" s="14"/>
    </row>
    <row r="494" spans="4:4">
      <c r="D494" s="14"/>
    </row>
    <row r="495" spans="4:4">
      <c r="D495" s="14"/>
    </row>
    <row r="496" spans="4:4">
      <c r="D496" s="14"/>
    </row>
    <row r="497" spans="4:4">
      <c r="D497" s="14"/>
    </row>
    <row r="498" spans="4:4">
      <c r="D498" s="14"/>
    </row>
    <row r="499" spans="4:4">
      <c r="D499" s="14"/>
    </row>
    <row r="500" spans="4:4">
      <c r="D500" s="14"/>
    </row>
    <row r="501" spans="4:4">
      <c r="D501" s="14"/>
    </row>
    <row r="502" spans="4:4">
      <c r="D502" s="14"/>
    </row>
    <row r="503" spans="4:4">
      <c r="D503" s="14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1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8"/>
  <sheetViews>
    <sheetView rightToLeft="1" topLeftCell="A7" workbookViewId="0">
      <selection activeCell="E33" sqref="E33"/>
    </sheetView>
  </sheetViews>
  <sheetFormatPr defaultColWidth="9.140625" defaultRowHeight="18"/>
  <cols>
    <col min="1" max="1" width="6.28515625" style="14" customWidth="1"/>
    <col min="2" max="2" width="38.7109375" style="13" customWidth="1"/>
    <col min="3" max="4" width="10.7109375" style="13" customWidth="1"/>
    <col min="5" max="7" width="10.7109375" style="14" customWidth="1"/>
    <col min="8" max="8" width="12.85546875" style="14" customWidth="1"/>
    <col min="9" max="10" width="10.7109375" style="14" customWidth="1"/>
    <col min="11" max="11" width="13.855468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5" width="10.7109375" style="14" customWidth="1"/>
    <col min="16" max="16" width="16.140625" style="14" customWidth="1"/>
    <col min="17" max="17" width="11.7109375" style="14" customWidth="1"/>
    <col min="18" max="18" width="13.14062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60">
      <c r="B1" s="2" t="s">
        <v>0</v>
      </c>
      <c r="C1" s="2" t="s">
        <v>195</v>
      </c>
    </row>
    <row r="2" spans="2:60">
      <c r="B2" s="2" t="s">
        <v>1</v>
      </c>
      <c r="C2" s="2"/>
    </row>
    <row r="3" spans="2:60">
      <c r="B3" s="2" t="s">
        <v>2</v>
      </c>
      <c r="C3" s="2" t="s">
        <v>196</v>
      </c>
    </row>
    <row r="4" spans="2:60">
      <c r="B4" s="2" t="s">
        <v>3</v>
      </c>
      <c r="C4" s="2"/>
    </row>
    <row r="5" spans="2:60">
      <c r="B5" s="2"/>
      <c r="C5" s="2"/>
    </row>
    <row r="6" spans="2:60">
      <c r="B6" s="2"/>
      <c r="C6" s="2"/>
    </row>
    <row r="7" spans="2:60" ht="26.25" customHeight="1">
      <c r="B7" s="108" t="s">
        <v>144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</row>
    <row r="8" spans="2:60" s="17" customFormat="1" ht="63">
      <c r="B8" s="4" t="s">
        <v>94</v>
      </c>
      <c r="C8" s="26" t="s">
        <v>145</v>
      </c>
      <c r="D8" s="26" t="s">
        <v>47</v>
      </c>
      <c r="E8" s="27" t="s">
        <v>48</v>
      </c>
      <c r="F8" s="27" t="s">
        <v>49</v>
      </c>
      <c r="G8" s="27" t="s">
        <v>69</v>
      </c>
      <c r="H8" s="27" t="s">
        <v>50</v>
      </c>
      <c r="I8" s="26" t="s">
        <v>70</v>
      </c>
      <c r="J8" s="26" t="s">
        <v>194</v>
      </c>
      <c r="K8" s="26" t="s">
        <v>51</v>
      </c>
      <c r="L8" s="16" t="s">
        <v>146</v>
      </c>
      <c r="M8" s="27" t="s">
        <v>53</v>
      </c>
      <c r="N8" s="26" t="s">
        <v>185</v>
      </c>
      <c r="O8" s="26" t="s">
        <v>186</v>
      </c>
      <c r="P8" s="26" t="s">
        <v>5</v>
      </c>
      <c r="Q8" s="26" t="s">
        <v>55</v>
      </c>
      <c r="R8" s="34" t="s">
        <v>181</v>
      </c>
      <c r="S8" s="14"/>
      <c r="T8" s="14"/>
      <c r="U8" s="14"/>
      <c r="V8" s="14"/>
      <c r="BG8" s="17" t="s">
        <v>147</v>
      </c>
      <c r="BH8" s="17" t="s">
        <v>100</v>
      </c>
    </row>
    <row r="9" spans="2:60" s="17" customFormat="1" ht="24" customHeight="1">
      <c r="B9" s="18"/>
      <c r="C9" s="47"/>
      <c r="D9" s="19"/>
      <c r="E9" s="19"/>
      <c r="F9" s="19"/>
      <c r="G9" s="19" t="s">
        <v>72</v>
      </c>
      <c r="H9" s="19"/>
      <c r="I9" s="19" t="s">
        <v>73</v>
      </c>
      <c r="J9" s="19"/>
      <c r="K9" s="19"/>
      <c r="L9" s="19" t="s">
        <v>7</v>
      </c>
      <c r="M9" s="19" t="s">
        <v>7</v>
      </c>
      <c r="N9" s="19" t="s">
        <v>182</v>
      </c>
      <c r="O9" s="19"/>
      <c r="P9" s="19" t="s">
        <v>183</v>
      </c>
      <c r="Q9" s="29" t="s">
        <v>7</v>
      </c>
      <c r="R9" s="43" t="s">
        <v>7</v>
      </c>
      <c r="S9" s="14"/>
      <c r="T9" s="14"/>
      <c r="U9" s="14"/>
      <c r="V9" s="14"/>
      <c r="BG9" s="17" t="s">
        <v>148</v>
      </c>
      <c r="BH9" s="17" t="s">
        <v>104</v>
      </c>
    </row>
    <row r="10" spans="2:60" s="21" customFormat="1" ht="18" customHeight="1">
      <c r="B10" s="20"/>
      <c r="C10" s="16" t="s">
        <v>8</v>
      </c>
      <c r="D10" s="16" t="s">
        <v>9</v>
      </c>
      <c r="E10" s="16" t="s">
        <v>57</v>
      </c>
      <c r="F10" s="16" t="s">
        <v>58</v>
      </c>
      <c r="G10" s="6" t="s">
        <v>59</v>
      </c>
      <c r="H10" s="6" t="s">
        <v>60</v>
      </c>
      <c r="I10" s="6" t="s">
        <v>61</v>
      </c>
      <c r="J10" s="6"/>
      <c r="K10" s="6" t="s">
        <v>62</v>
      </c>
      <c r="L10" s="6" t="s">
        <v>63</v>
      </c>
      <c r="M10" s="6" t="s">
        <v>64</v>
      </c>
      <c r="N10" s="32" t="s">
        <v>74</v>
      </c>
      <c r="O10" s="32" t="s">
        <v>75</v>
      </c>
      <c r="P10" s="32" t="s">
        <v>76</v>
      </c>
      <c r="Q10" s="32" t="s">
        <v>77</v>
      </c>
      <c r="R10" s="32" t="s">
        <v>78</v>
      </c>
      <c r="S10" s="14"/>
      <c r="T10" s="14"/>
      <c r="U10" s="14"/>
      <c r="V10" s="14"/>
      <c r="BG10" s="21" t="s">
        <v>149</v>
      </c>
      <c r="BH10" s="21" t="s">
        <v>108</v>
      </c>
    </row>
    <row r="11" spans="2:60" s="21" customFormat="1" ht="18" customHeight="1">
      <c r="B11" s="22" t="s">
        <v>150</v>
      </c>
      <c r="C11" s="16"/>
      <c r="D11" s="16"/>
      <c r="E11" s="16"/>
      <c r="F11" s="16"/>
      <c r="G11" s="16"/>
      <c r="H11" s="16"/>
      <c r="I11" s="73">
        <v>2.35</v>
      </c>
      <c r="J11" s="16"/>
      <c r="K11" s="16"/>
      <c r="L11" s="16"/>
      <c r="M11" s="74">
        <v>7.7999999999999996E-3</v>
      </c>
      <c r="N11" s="73">
        <v>214134930.05899999</v>
      </c>
      <c r="O11" s="6"/>
      <c r="P11" s="73">
        <v>259255.68699094743</v>
      </c>
      <c r="Q11" s="74">
        <f>P11/$P$11</f>
        <v>1</v>
      </c>
      <c r="R11" s="74">
        <f>P11/'סכום נכסי הקרן'!$C$42</f>
        <v>1.2408316498793334E-2</v>
      </c>
      <c r="S11" s="14"/>
      <c r="T11" s="14"/>
      <c r="U11" s="14"/>
      <c r="V11" s="14"/>
      <c r="BG11" s="14" t="s">
        <v>121</v>
      </c>
      <c r="BH11" s="21" t="s">
        <v>111</v>
      </c>
    </row>
    <row r="12" spans="2:60">
      <c r="B12" s="77" t="s">
        <v>203</v>
      </c>
      <c r="I12" s="79">
        <v>2.4900000000000002</v>
      </c>
      <c r="M12" s="78">
        <v>8.2000000000000007E-3</v>
      </c>
      <c r="N12" s="79">
        <v>210242584.05899999</v>
      </c>
      <c r="P12" s="79">
        <v>245006.85493678681</v>
      </c>
      <c r="Q12" s="78">
        <f t="shared" ref="Q12:Q44" si="0">P12/$P$11</f>
        <v>0.94503946193219612</v>
      </c>
      <c r="R12" s="78">
        <f>P12/'סכום נכסי הקרן'!$C$42</f>
        <v>1.1726348747504042E-2</v>
      </c>
    </row>
    <row r="13" spans="2:60">
      <c r="B13" s="77" t="s">
        <v>3575</v>
      </c>
      <c r="I13" s="79">
        <v>2.94</v>
      </c>
      <c r="M13" s="78">
        <v>0</v>
      </c>
      <c r="N13" s="79">
        <v>168691015.48899999</v>
      </c>
      <c r="P13" s="79">
        <v>203032.22890107043</v>
      </c>
      <c r="Q13" s="78">
        <f t="shared" si="0"/>
        <v>0.78313510209772108</v>
      </c>
      <c r="R13" s="78">
        <f>P13/'סכום נכסי הקרן'!$C$42</f>
        <v>9.7173882081433537E-3</v>
      </c>
    </row>
    <row r="14" spans="2:60" s="87" customFormat="1">
      <c r="B14" s="89" t="s">
        <v>3678</v>
      </c>
      <c r="C14" s="80" t="s">
        <v>3576</v>
      </c>
      <c r="D14" s="80" t="s">
        <v>3582</v>
      </c>
      <c r="F14" s="80" t="s">
        <v>3578</v>
      </c>
      <c r="G14" s="80" t="s">
        <v>3583</v>
      </c>
      <c r="H14" s="80" t="s">
        <v>3579</v>
      </c>
      <c r="I14" s="88">
        <v>1.86</v>
      </c>
      <c r="J14" s="80" t="s">
        <v>3580</v>
      </c>
      <c r="K14" s="80" t="s">
        <v>100</v>
      </c>
      <c r="L14" s="84">
        <v>0</v>
      </c>
      <c r="M14" s="84">
        <v>0</v>
      </c>
      <c r="N14" s="88">
        <v>93803.437000000005</v>
      </c>
      <c r="O14" s="88">
        <v>121.98696977456167</v>
      </c>
      <c r="P14" s="88">
        <v>114.42797034069</v>
      </c>
      <c r="Q14" s="84">
        <f t="shared" si="0"/>
        <v>4.4137110999877715E-4</v>
      </c>
      <c r="R14" s="84">
        <f>P14/'סכום נכסי הקרן'!$C$42</f>
        <v>5.4766724262885538E-6</v>
      </c>
    </row>
    <row r="15" spans="2:60" s="87" customFormat="1">
      <c r="B15" s="89" t="s">
        <v>3679</v>
      </c>
      <c r="C15" s="80" t="s">
        <v>3576</v>
      </c>
      <c r="D15" s="80" t="s">
        <v>3581</v>
      </c>
      <c r="F15" s="80" t="s">
        <v>3578</v>
      </c>
      <c r="G15" s="80" t="s">
        <v>410</v>
      </c>
      <c r="H15" s="80" t="s">
        <v>3579</v>
      </c>
      <c r="I15" s="88">
        <v>2.5035966491755657</v>
      </c>
      <c r="J15" s="80" t="s">
        <v>3580</v>
      </c>
      <c r="K15" s="80" t="s">
        <v>100</v>
      </c>
      <c r="L15" s="84">
        <v>0</v>
      </c>
      <c r="M15" s="84">
        <v>0</v>
      </c>
      <c r="N15" s="75">
        <v>1745038.6149999998</v>
      </c>
      <c r="O15" s="88">
        <v>128.7384146073407</v>
      </c>
      <c r="P15" s="88">
        <v>2194.9300006365329</v>
      </c>
      <c r="Q15" s="90">
        <f t="shared" si="0"/>
        <v>8.4662752285668257E-3</v>
      </c>
      <c r="R15" s="90">
        <f>P15/'סכום נכסי הקרן'!$C$42</f>
        <v>1.0505222260195104E-4</v>
      </c>
    </row>
    <row r="16" spans="2:60" s="87" customFormat="1">
      <c r="B16" s="89" t="s">
        <v>3680</v>
      </c>
      <c r="C16" s="80" t="s">
        <v>3576</v>
      </c>
      <c r="D16" s="80" t="s">
        <v>3577</v>
      </c>
      <c r="F16" s="80" t="s">
        <v>3578</v>
      </c>
      <c r="G16" s="80" t="s">
        <v>1318</v>
      </c>
      <c r="H16" s="80" t="s">
        <v>3579</v>
      </c>
      <c r="I16" s="91">
        <v>2.9434326062336793</v>
      </c>
      <c r="J16" s="80" t="s">
        <v>3580</v>
      </c>
      <c r="K16" s="80" t="s">
        <v>100</v>
      </c>
      <c r="L16" s="84">
        <v>0</v>
      </c>
      <c r="M16" s="84">
        <v>0</v>
      </c>
      <c r="N16" s="75">
        <f>N13-N14-N15</f>
        <v>166852173.43699998</v>
      </c>
      <c r="O16" s="88">
        <v>120.31095039175561</v>
      </c>
      <c r="P16" s="75">
        <f>P13-P14-P15</f>
        <v>200722.87093009322</v>
      </c>
      <c r="Q16" s="90">
        <f t="shared" si="0"/>
        <v>0.77422745575915553</v>
      </c>
      <c r="R16" s="90">
        <f>P16/'סכום נכסי הקרן'!$C$42</f>
        <v>9.6068593131151143E-3</v>
      </c>
    </row>
    <row r="17" spans="2:18">
      <c r="B17" s="77" t="s">
        <v>3584</v>
      </c>
      <c r="I17" s="79">
        <v>0</v>
      </c>
      <c r="M17" s="78">
        <v>0</v>
      </c>
      <c r="N17" s="79">
        <v>0</v>
      </c>
      <c r="P17" s="79">
        <v>0</v>
      </c>
      <c r="Q17" s="78">
        <f t="shared" si="0"/>
        <v>0</v>
      </c>
      <c r="R17" s="78">
        <f>P17/'סכום נכסי הקרן'!$C$42</f>
        <v>0</v>
      </c>
    </row>
    <row r="18" spans="2:18">
      <c r="B18" t="s">
        <v>266</v>
      </c>
      <c r="D18" t="s">
        <v>266</v>
      </c>
      <c r="F18" t="s">
        <v>266</v>
      </c>
      <c r="I18" s="75">
        <v>0</v>
      </c>
      <c r="J18" t="s">
        <v>266</v>
      </c>
      <c r="K18" t="s">
        <v>266</v>
      </c>
      <c r="L18" s="76">
        <v>0</v>
      </c>
      <c r="M18" s="76">
        <v>0</v>
      </c>
      <c r="N18" s="75">
        <v>0</v>
      </c>
      <c r="O18" s="75">
        <v>0</v>
      </c>
      <c r="P18" s="75">
        <v>0</v>
      </c>
      <c r="Q18" s="76">
        <f t="shared" si="0"/>
        <v>0</v>
      </c>
      <c r="R18" s="76">
        <f>P18/'סכום נכסי הקרן'!$C$42</f>
        <v>0</v>
      </c>
    </row>
    <row r="19" spans="2:18">
      <c r="B19" s="77" t="s">
        <v>3585</v>
      </c>
      <c r="I19" s="79">
        <v>0</v>
      </c>
      <c r="M19" s="78">
        <v>0</v>
      </c>
      <c r="N19" s="79">
        <v>0</v>
      </c>
      <c r="P19" s="79">
        <v>0</v>
      </c>
      <c r="Q19" s="78">
        <f t="shared" si="0"/>
        <v>0</v>
      </c>
      <c r="R19" s="78">
        <f>P19/'סכום נכסי הקרן'!$C$42</f>
        <v>0</v>
      </c>
    </row>
    <row r="20" spans="2:18">
      <c r="B20" t="s">
        <v>266</v>
      </c>
      <c r="D20" t="s">
        <v>266</v>
      </c>
      <c r="F20" t="s">
        <v>266</v>
      </c>
      <c r="I20" s="75">
        <v>0</v>
      </c>
      <c r="J20" t="s">
        <v>266</v>
      </c>
      <c r="K20" t="s">
        <v>266</v>
      </c>
      <c r="L20" s="76">
        <v>0</v>
      </c>
      <c r="M20" s="76">
        <v>0</v>
      </c>
      <c r="N20" s="75">
        <v>0</v>
      </c>
      <c r="O20" s="75">
        <v>0</v>
      </c>
      <c r="P20" s="75">
        <v>0</v>
      </c>
      <c r="Q20" s="76">
        <f t="shared" si="0"/>
        <v>0</v>
      </c>
      <c r="R20" s="76">
        <f>P20/'סכום נכסי הקרן'!$C$42</f>
        <v>0</v>
      </c>
    </row>
    <row r="21" spans="2:18">
      <c r="B21" s="77" t="s">
        <v>3586</v>
      </c>
      <c r="I21" s="79">
        <v>0.11</v>
      </c>
      <c r="M21" s="78">
        <v>5.0000000000000001E-3</v>
      </c>
      <c r="N21" s="79">
        <v>17612852.109999999</v>
      </c>
      <c r="P21" s="79">
        <v>18520.660890318399</v>
      </c>
      <c r="Q21" s="78">
        <f t="shared" si="0"/>
        <v>7.1437819186450841E-2</v>
      </c>
      <c r="R21" s="78">
        <f>P21/'סכום נכסי הקרן'!$C$42</f>
        <v>8.8642307044905296E-4</v>
      </c>
    </row>
    <row r="22" spans="2:18">
      <c r="B22" t="s">
        <v>3587</v>
      </c>
      <c r="C22" t="s">
        <v>3576</v>
      </c>
      <c r="D22" t="s">
        <v>3588</v>
      </c>
      <c r="E22" t="s">
        <v>3343</v>
      </c>
      <c r="F22" t="s">
        <v>3589</v>
      </c>
      <c r="G22" t="s">
        <v>3590</v>
      </c>
      <c r="H22" t="s">
        <v>3579</v>
      </c>
      <c r="I22" s="75">
        <v>0</v>
      </c>
      <c r="J22" t="s">
        <v>960</v>
      </c>
      <c r="K22" t="s">
        <v>100</v>
      </c>
      <c r="L22" s="76">
        <v>7.0000000000000007E-2</v>
      </c>
      <c r="M22" s="76">
        <v>0</v>
      </c>
      <c r="N22" s="75">
        <v>16583215.109999999</v>
      </c>
      <c r="O22" s="75">
        <v>105.30862100000004</v>
      </c>
      <c r="P22" s="75">
        <v>17463.555149804699</v>
      </c>
      <c r="Q22" s="76">
        <f t="shared" si="0"/>
        <v>6.7360355147829343E-2</v>
      </c>
      <c r="R22" s="76">
        <f>P22/'סכום נכסי הקרן'!$C$42</f>
        <v>8.3582860614538925E-4</v>
      </c>
    </row>
    <row r="23" spans="2:18">
      <c r="B23" t="s">
        <v>3591</v>
      </c>
      <c r="C23" t="s">
        <v>3576</v>
      </c>
      <c r="D23" t="s">
        <v>3592</v>
      </c>
      <c r="E23" t="s">
        <v>3359</v>
      </c>
      <c r="F23" t="s">
        <v>266</v>
      </c>
      <c r="G23" t="s">
        <v>3593</v>
      </c>
      <c r="H23" t="s">
        <v>1036</v>
      </c>
      <c r="I23" s="75">
        <v>1.91</v>
      </c>
      <c r="J23" t="s">
        <v>845</v>
      </c>
      <c r="K23" t="s">
        <v>100</v>
      </c>
      <c r="L23" s="76">
        <v>0.10249999999999999</v>
      </c>
      <c r="M23" s="76">
        <v>8.7300000000000003E-2</v>
      </c>
      <c r="N23" s="75">
        <v>1029637</v>
      </c>
      <c r="O23" s="75">
        <v>102.66780821917807</v>
      </c>
      <c r="P23" s="75">
        <v>1057.1057405137001</v>
      </c>
      <c r="Q23" s="76">
        <f t="shared" si="0"/>
        <v>4.0774640386215004E-3</v>
      </c>
      <c r="R23" s="76">
        <f>P23/'סכום נכסי הקרן'!$C$42</f>
        <v>5.0594464303663663E-5</v>
      </c>
    </row>
    <row r="24" spans="2:18">
      <c r="B24" s="77" t="s">
        <v>3594</v>
      </c>
      <c r="I24" s="79">
        <v>0</v>
      </c>
      <c r="M24" s="78">
        <v>0</v>
      </c>
      <c r="N24" s="79">
        <v>0</v>
      </c>
      <c r="P24" s="79">
        <v>0</v>
      </c>
      <c r="Q24" s="78">
        <f t="shared" si="0"/>
        <v>0</v>
      </c>
      <c r="R24" s="78">
        <f>P24/'סכום נכסי הקרן'!$C$42</f>
        <v>0</v>
      </c>
    </row>
    <row r="25" spans="2:18">
      <c r="B25" t="s">
        <v>266</v>
      </c>
      <c r="D25" t="s">
        <v>266</v>
      </c>
      <c r="F25" t="s">
        <v>266</v>
      </c>
      <c r="I25" s="75">
        <v>0</v>
      </c>
      <c r="J25" t="s">
        <v>266</v>
      </c>
      <c r="K25" t="s">
        <v>266</v>
      </c>
      <c r="L25" s="76">
        <v>0</v>
      </c>
      <c r="M25" s="76">
        <v>0</v>
      </c>
      <c r="N25" s="75">
        <v>0</v>
      </c>
      <c r="O25" s="75">
        <v>0</v>
      </c>
      <c r="P25" s="75">
        <v>0</v>
      </c>
      <c r="Q25" s="76">
        <f t="shared" si="0"/>
        <v>0</v>
      </c>
      <c r="R25" s="76">
        <f>P25/'סכום נכסי הקרן'!$C$42</f>
        <v>0</v>
      </c>
    </row>
    <row r="26" spans="2:18">
      <c r="B26" s="77" t="s">
        <v>3595</v>
      </c>
      <c r="I26" s="79">
        <v>0</v>
      </c>
      <c r="M26" s="78">
        <v>0</v>
      </c>
      <c r="N26" s="79">
        <v>0</v>
      </c>
      <c r="P26" s="79">
        <v>0</v>
      </c>
      <c r="Q26" s="78">
        <f t="shared" si="0"/>
        <v>0</v>
      </c>
      <c r="R26" s="78">
        <f>P26/'סכום נכסי הקרן'!$C$42</f>
        <v>0</v>
      </c>
    </row>
    <row r="27" spans="2:18">
      <c r="B27" s="77" t="s">
        <v>3596</v>
      </c>
      <c r="I27" s="79">
        <v>0</v>
      </c>
      <c r="M27" s="78">
        <v>0</v>
      </c>
      <c r="N27" s="79">
        <v>0</v>
      </c>
      <c r="P27" s="79">
        <v>0</v>
      </c>
      <c r="Q27" s="78">
        <f t="shared" si="0"/>
        <v>0</v>
      </c>
      <c r="R27" s="78">
        <f>P27/'סכום נכסי הקרן'!$C$42</f>
        <v>0</v>
      </c>
    </row>
    <row r="28" spans="2:18">
      <c r="B28" t="s">
        <v>266</v>
      </c>
      <c r="D28" t="s">
        <v>266</v>
      </c>
      <c r="F28" t="s">
        <v>266</v>
      </c>
      <c r="I28" s="75">
        <v>0</v>
      </c>
      <c r="J28" t="s">
        <v>266</v>
      </c>
      <c r="K28" t="s">
        <v>266</v>
      </c>
      <c r="L28" s="76">
        <v>0</v>
      </c>
      <c r="M28" s="76">
        <v>0</v>
      </c>
      <c r="N28" s="75">
        <v>0</v>
      </c>
      <c r="O28" s="75">
        <v>0</v>
      </c>
      <c r="P28" s="75">
        <v>0</v>
      </c>
      <c r="Q28" s="76">
        <f t="shared" si="0"/>
        <v>0</v>
      </c>
      <c r="R28" s="76">
        <f>P28/'סכום נכסי הקרן'!$C$42</f>
        <v>0</v>
      </c>
    </row>
    <row r="29" spans="2:18">
      <c r="B29" s="77" t="s">
        <v>3597</v>
      </c>
      <c r="I29" s="79">
        <v>0</v>
      </c>
      <c r="M29" s="78">
        <v>0</v>
      </c>
      <c r="N29" s="79">
        <v>0</v>
      </c>
      <c r="P29" s="79">
        <v>0</v>
      </c>
      <c r="Q29" s="78">
        <f t="shared" si="0"/>
        <v>0</v>
      </c>
      <c r="R29" s="78">
        <f>P29/'סכום נכסי הקרן'!$C$42</f>
        <v>0</v>
      </c>
    </row>
    <row r="30" spans="2:18">
      <c r="B30" t="s">
        <v>266</v>
      </c>
      <c r="D30" t="s">
        <v>266</v>
      </c>
      <c r="F30" t="s">
        <v>266</v>
      </c>
      <c r="I30" s="75">
        <v>0</v>
      </c>
      <c r="J30" t="s">
        <v>266</v>
      </c>
      <c r="K30" t="s">
        <v>266</v>
      </c>
      <c r="L30" s="76">
        <v>0</v>
      </c>
      <c r="M30" s="76">
        <v>0</v>
      </c>
      <c r="N30" s="75">
        <v>0</v>
      </c>
      <c r="O30" s="75">
        <v>0</v>
      </c>
      <c r="P30" s="75">
        <v>0</v>
      </c>
      <c r="Q30" s="76">
        <f t="shared" si="0"/>
        <v>0</v>
      </c>
      <c r="R30" s="76">
        <f>P30/'סכום נכסי הקרן'!$C$42</f>
        <v>0</v>
      </c>
    </row>
    <row r="31" spans="2:18">
      <c r="B31" s="77" t="s">
        <v>3598</v>
      </c>
      <c r="I31" s="79">
        <v>0</v>
      </c>
      <c r="M31" s="78">
        <v>0</v>
      </c>
      <c r="N31" s="79">
        <v>0</v>
      </c>
      <c r="P31" s="79">
        <v>0</v>
      </c>
      <c r="Q31" s="78">
        <f t="shared" si="0"/>
        <v>0</v>
      </c>
      <c r="R31" s="78">
        <f>P31/'סכום נכסי הקרן'!$C$42</f>
        <v>0</v>
      </c>
    </row>
    <row r="32" spans="2:18">
      <c r="B32" t="s">
        <v>266</v>
      </c>
      <c r="D32" t="s">
        <v>266</v>
      </c>
      <c r="F32" t="s">
        <v>266</v>
      </c>
      <c r="I32" s="75">
        <v>0</v>
      </c>
      <c r="J32" t="s">
        <v>266</v>
      </c>
      <c r="K32" t="s">
        <v>266</v>
      </c>
      <c r="L32" s="76">
        <v>0</v>
      </c>
      <c r="M32" s="76">
        <v>0</v>
      </c>
      <c r="N32" s="75">
        <v>0</v>
      </c>
      <c r="O32" s="75">
        <v>0</v>
      </c>
      <c r="P32" s="75">
        <v>0</v>
      </c>
      <c r="Q32" s="76">
        <f t="shared" si="0"/>
        <v>0</v>
      </c>
      <c r="R32" s="76">
        <f>P32/'סכום נכסי הקרן'!$C$42</f>
        <v>0</v>
      </c>
    </row>
    <row r="33" spans="2:18">
      <c r="B33" s="77" t="s">
        <v>3599</v>
      </c>
      <c r="I33" s="79">
        <v>0.46</v>
      </c>
      <c r="M33" s="78">
        <v>8.2199999999999995E-2</v>
      </c>
      <c r="N33" s="79">
        <v>23938716.460000001</v>
      </c>
      <c r="P33" s="79">
        <v>23453.965145398</v>
      </c>
      <c r="Q33" s="78">
        <f t="shared" si="0"/>
        <v>9.0466540648024257E-2</v>
      </c>
      <c r="R33" s="78">
        <f>P33/'סכום נכסי הקרן'!$C$42</f>
        <v>1.1225374689116372E-3</v>
      </c>
    </row>
    <row r="34" spans="2:18">
      <c r="B34" t="s">
        <v>3600</v>
      </c>
      <c r="C34" t="s">
        <v>3576</v>
      </c>
      <c r="D34" t="s">
        <v>3601</v>
      </c>
      <c r="E34" t="s">
        <v>3602</v>
      </c>
      <c r="F34" t="s">
        <v>846</v>
      </c>
      <c r="G34" t="s">
        <v>3603</v>
      </c>
      <c r="H34" t="s">
        <v>148</v>
      </c>
      <c r="I34" s="75">
        <v>0.25</v>
      </c>
      <c r="J34" t="s">
        <v>1186</v>
      </c>
      <c r="K34" t="s">
        <v>100</v>
      </c>
      <c r="L34" s="76">
        <v>5.1799999999999999E-2</v>
      </c>
      <c r="M34" s="76">
        <v>7.4999999999999997E-2</v>
      </c>
      <c r="N34" s="75">
        <v>20000000</v>
      </c>
      <c r="O34" s="75">
        <v>99.52</v>
      </c>
      <c r="P34" s="75">
        <v>19904</v>
      </c>
      <c r="Q34" s="76">
        <f t="shared" si="0"/>
        <v>7.6773629273154564E-2</v>
      </c>
      <c r="R34" s="76">
        <f>P34/'סכום נכסי הקרן'!$C$42</f>
        <v>9.5263149078232668E-4</v>
      </c>
    </row>
    <row r="35" spans="2:18">
      <c r="B35" t="s">
        <v>3604</v>
      </c>
      <c r="C35" t="s">
        <v>3576</v>
      </c>
      <c r="D35" t="s">
        <v>3605</v>
      </c>
      <c r="E35" t="s">
        <v>3334</v>
      </c>
      <c r="F35" t="s">
        <v>266</v>
      </c>
      <c r="G35" t="s">
        <v>3606</v>
      </c>
      <c r="H35" t="s">
        <v>1036</v>
      </c>
      <c r="I35" s="75">
        <v>1.63</v>
      </c>
      <c r="J35" t="s">
        <v>566</v>
      </c>
      <c r="K35" t="s">
        <v>100</v>
      </c>
      <c r="L35" s="76">
        <v>5.2999999999999999E-2</v>
      </c>
      <c r="M35" s="76">
        <v>0.1225</v>
      </c>
      <c r="N35" s="75">
        <v>3938716.46</v>
      </c>
      <c r="O35" s="75">
        <v>90.13</v>
      </c>
      <c r="P35" s="75">
        <v>3549.965145398</v>
      </c>
      <c r="Q35" s="76">
        <f t="shared" si="0"/>
        <v>1.3692911374869689E-2</v>
      </c>
      <c r="R35" s="76">
        <f>P35/'סכום נכסי הקרן'!$C$42</f>
        <v>1.6990597812931049E-4</v>
      </c>
    </row>
    <row r="36" spans="2:18">
      <c r="B36" s="77" t="s">
        <v>271</v>
      </c>
      <c r="I36" s="79">
        <v>0</v>
      </c>
      <c r="M36" s="78">
        <v>0</v>
      </c>
      <c r="N36" s="79">
        <v>3892346</v>
      </c>
      <c r="P36" s="79">
        <v>14248.832054160601</v>
      </c>
      <c r="Q36" s="78">
        <f t="shared" si="0"/>
        <v>5.4960538067803828E-2</v>
      </c>
      <c r="R36" s="78">
        <f>P36/'סכום נכסי הקרן'!$C$42</f>
        <v>6.8196775128928936E-4</v>
      </c>
    </row>
    <row r="37" spans="2:18">
      <c r="B37" s="77" t="s">
        <v>3607</v>
      </c>
      <c r="I37" s="79">
        <v>0</v>
      </c>
      <c r="M37" s="78">
        <v>0</v>
      </c>
      <c r="N37" s="79">
        <v>0</v>
      </c>
      <c r="P37" s="79">
        <v>0</v>
      </c>
      <c r="Q37" s="78">
        <f t="shared" si="0"/>
        <v>0</v>
      </c>
      <c r="R37" s="78">
        <f>P37/'סכום נכסי הקרן'!$C$42</f>
        <v>0</v>
      </c>
    </row>
    <row r="38" spans="2:18">
      <c r="B38" t="s">
        <v>266</v>
      </c>
      <c r="D38" t="s">
        <v>266</v>
      </c>
      <c r="F38" t="s">
        <v>266</v>
      </c>
      <c r="I38" s="75">
        <v>0</v>
      </c>
      <c r="J38" t="s">
        <v>266</v>
      </c>
      <c r="K38" t="s">
        <v>266</v>
      </c>
      <c r="L38" s="76">
        <v>0</v>
      </c>
      <c r="M38" s="76">
        <v>0</v>
      </c>
      <c r="N38" s="75">
        <v>0</v>
      </c>
      <c r="O38" s="75">
        <v>0</v>
      </c>
      <c r="P38" s="75">
        <v>0</v>
      </c>
      <c r="Q38" s="76">
        <f t="shared" si="0"/>
        <v>0</v>
      </c>
      <c r="R38" s="76">
        <f>P38/'סכום נכסי הקרן'!$C$42</f>
        <v>0</v>
      </c>
    </row>
    <row r="39" spans="2:18">
      <c r="B39" s="77" t="s">
        <v>3585</v>
      </c>
      <c r="I39" s="79">
        <v>0</v>
      </c>
      <c r="M39" s="78">
        <v>0</v>
      </c>
      <c r="N39" s="79">
        <v>0</v>
      </c>
      <c r="P39" s="79">
        <v>0</v>
      </c>
      <c r="Q39" s="78">
        <f t="shared" si="0"/>
        <v>0</v>
      </c>
      <c r="R39" s="78">
        <f>P39/'סכום נכסי הקרן'!$C$42</f>
        <v>0</v>
      </c>
    </row>
    <row r="40" spans="2:18">
      <c r="B40" t="s">
        <v>266</v>
      </c>
      <c r="D40" t="s">
        <v>266</v>
      </c>
      <c r="F40" t="s">
        <v>266</v>
      </c>
      <c r="I40" s="75">
        <v>0</v>
      </c>
      <c r="J40" t="s">
        <v>266</v>
      </c>
      <c r="K40" t="s">
        <v>266</v>
      </c>
      <c r="L40" s="76">
        <v>0</v>
      </c>
      <c r="M40" s="76">
        <v>0</v>
      </c>
      <c r="N40" s="75">
        <v>0</v>
      </c>
      <c r="O40" s="75">
        <v>0</v>
      </c>
      <c r="P40" s="75">
        <v>0</v>
      </c>
      <c r="Q40" s="76">
        <f t="shared" si="0"/>
        <v>0</v>
      </c>
      <c r="R40" s="76">
        <f>P40/'סכום נכסי הקרן'!$C$42</f>
        <v>0</v>
      </c>
    </row>
    <row r="41" spans="2:18">
      <c r="B41" s="77" t="s">
        <v>3586</v>
      </c>
      <c r="I41" s="79">
        <v>0</v>
      </c>
      <c r="M41" s="78">
        <v>0</v>
      </c>
      <c r="N41" s="79">
        <v>3892346</v>
      </c>
      <c r="P41" s="79">
        <v>14248.832054160601</v>
      </c>
      <c r="Q41" s="78">
        <f t="shared" si="0"/>
        <v>5.4960538067803828E-2</v>
      </c>
      <c r="R41" s="78">
        <f>P41/'סכום נכסי הקרן'!$C$42</f>
        <v>6.8196775128928936E-4</v>
      </c>
    </row>
    <row r="42" spans="2:18">
      <c r="B42" t="s">
        <v>3608</v>
      </c>
      <c r="C42" t="s">
        <v>3576</v>
      </c>
      <c r="D42" t="s">
        <v>3609</v>
      </c>
      <c r="E42" t="s">
        <v>1523</v>
      </c>
      <c r="F42" t="s">
        <v>975</v>
      </c>
      <c r="G42" t="s">
        <v>338</v>
      </c>
      <c r="H42" t="s">
        <v>209</v>
      </c>
      <c r="J42" t="s">
        <v>1190</v>
      </c>
      <c r="K42" t="s">
        <v>104</v>
      </c>
      <c r="L42" s="76">
        <v>0.1008</v>
      </c>
      <c r="M42" s="76">
        <v>0</v>
      </c>
      <c r="N42" s="75">
        <v>3892346</v>
      </c>
      <c r="O42" s="75">
        <v>100.93</v>
      </c>
      <c r="P42" s="75">
        <v>14248.832054160601</v>
      </c>
      <c r="Q42" s="76">
        <f t="shared" si="0"/>
        <v>5.4960538067803828E-2</v>
      </c>
      <c r="R42" s="76">
        <f>P42/'סכום נכסי הקרן'!$C$42</f>
        <v>6.8196775128928936E-4</v>
      </c>
    </row>
    <row r="43" spans="2:18">
      <c r="B43" s="77" t="s">
        <v>3599</v>
      </c>
      <c r="I43" s="79">
        <v>0</v>
      </c>
      <c r="M43" s="78">
        <v>0</v>
      </c>
      <c r="N43" s="79">
        <v>0</v>
      </c>
      <c r="P43" s="79">
        <v>0</v>
      </c>
      <c r="Q43" s="78">
        <f t="shared" si="0"/>
        <v>0</v>
      </c>
      <c r="R43" s="78">
        <f>P43/'סכום נכסי הקרן'!$C$42</f>
        <v>0</v>
      </c>
    </row>
    <row r="44" spans="2:18">
      <c r="B44" t="s">
        <v>266</v>
      </c>
      <c r="D44" t="s">
        <v>266</v>
      </c>
      <c r="F44" t="s">
        <v>266</v>
      </c>
      <c r="I44" s="75">
        <v>0</v>
      </c>
      <c r="J44" t="s">
        <v>266</v>
      </c>
      <c r="K44" t="s">
        <v>266</v>
      </c>
      <c r="L44" s="76">
        <v>0</v>
      </c>
      <c r="M44" s="76">
        <v>0</v>
      </c>
      <c r="N44" s="75">
        <v>0</v>
      </c>
      <c r="O44" s="75">
        <v>0</v>
      </c>
      <c r="P44" s="75">
        <v>0</v>
      </c>
      <c r="Q44" s="76">
        <f t="shared" si="0"/>
        <v>0</v>
      </c>
      <c r="R44" s="76">
        <f>P44/'סכום נכסי הקרן'!$C$42</f>
        <v>0</v>
      </c>
    </row>
    <row r="45" spans="2:18">
      <c r="B45" t="s">
        <v>273</v>
      </c>
    </row>
    <row r="46" spans="2:18">
      <c r="B46" t="s">
        <v>488</v>
      </c>
    </row>
    <row r="47" spans="2:18">
      <c r="B47" t="s">
        <v>489</v>
      </c>
    </row>
    <row r="48" spans="2:18">
      <c r="B48" t="s">
        <v>490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1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10" width="10.7109375" style="14" customWidth="1"/>
    <col min="11" max="12" width="14.7109375" style="14" customWidth="1"/>
    <col min="13" max="15" width="10.7109375" style="14" customWidth="1"/>
    <col min="16" max="16" width="7.5703125" style="14" customWidth="1"/>
    <col min="17" max="17" width="6.7109375" style="14" customWidth="1"/>
    <col min="18" max="18" width="7.7109375" style="14" customWidth="1"/>
    <col min="19" max="19" width="7.140625" style="14" customWidth="1"/>
    <col min="20" max="20" width="6" style="14" customWidth="1"/>
    <col min="21" max="21" width="7.85546875" style="14" customWidth="1"/>
    <col min="22" max="22" width="8.140625" style="14" customWidth="1"/>
    <col min="23" max="23" width="6.28515625" style="14" customWidth="1"/>
    <col min="24" max="24" width="8" style="14" customWidth="1"/>
    <col min="25" max="25" width="8.7109375" style="14" customWidth="1"/>
    <col min="26" max="26" width="10" style="14" customWidth="1"/>
    <col min="27" max="27" width="9.5703125" style="14" customWidth="1"/>
    <col min="28" max="28" width="6.140625" style="14" customWidth="1"/>
    <col min="29" max="30" width="5.7109375" style="14" customWidth="1"/>
    <col min="31" max="31" width="6.85546875" style="14" customWidth="1"/>
    <col min="32" max="32" width="6.42578125" style="14" customWidth="1"/>
    <col min="33" max="33" width="6.7109375" style="14" customWidth="1"/>
    <col min="34" max="34" width="7.28515625" style="14" customWidth="1"/>
    <col min="35" max="46" width="5.7109375" style="14" customWidth="1"/>
    <col min="47" max="16384" width="9.140625" style="14"/>
  </cols>
  <sheetData>
    <row r="1" spans="2:64">
      <c r="B1" s="2" t="s">
        <v>0</v>
      </c>
      <c r="C1" t="s">
        <v>195</v>
      </c>
    </row>
    <row r="2" spans="2:64">
      <c r="B2" s="2" t="s">
        <v>1</v>
      </c>
    </row>
    <row r="3" spans="2:64">
      <c r="B3" s="2" t="s">
        <v>2</v>
      </c>
      <c r="C3" t="s">
        <v>196</v>
      </c>
    </row>
    <row r="4" spans="2:64">
      <c r="B4" s="2" t="s">
        <v>3</v>
      </c>
    </row>
    <row r="5" spans="2:64">
      <c r="B5" s="2"/>
    </row>
    <row r="7" spans="2:64" ht="26.25" customHeight="1">
      <c r="B7" s="108" t="s">
        <v>151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64" s="17" customFormat="1" ht="63">
      <c r="B8" s="48" t="s">
        <v>94</v>
      </c>
      <c r="C8" s="49" t="s">
        <v>47</v>
      </c>
      <c r="D8" s="49" t="s">
        <v>48</v>
      </c>
      <c r="E8" s="49" t="s">
        <v>49</v>
      </c>
      <c r="F8" s="49" t="s">
        <v>50</v>
      </c>
      <c r="G8" s="49" t="s">
        <v>70</v>
      </c>
      <c r="H8" s="49" t="s">
        <v>51</v>
      </c>
      <c r="I8" s="49" t="s">
        <v>152</v>
      </c>
      <c r="J8" s="49" t="s">
        <v>53</v>
      </c>
      <c r="K8" s="49" t="s">
        <v>185</v>
      </c>
      <c r="L8" s="49" t="s">
        <v>186</v>
      </c>
      <c r="M8" s="49" t="s">
        <v>5</v>
      </c>
      <c r="N8" s="49" t="s">
        <v>55</v>
      </c>
      <c r="O8" s="50" t="s">
        <v>181</v>
      </c>
      <c r="P8" s="14"/>
      <c r="Q8" s="14"/>
      <c r="R8" s="14"/>
      <c r="S8" s="14"/>
      <c r="T8" s="14"/>
      <c r="U8" s="14"/>
    </row>
    <row r="9" spans="2:64" s="17" customFormat="1" ht="24.75" customHeight="1">
      <c r="B9" s="18"/>
      <c r="C9" s="29"/>
      <c r="D9" s="29"/>
      <c r="E9" s="29"/>
      <c r="F9" s="29"/>
      <c r="G9" s="29" t="s">
        <v>73</v>
      </c>
      <c r="H9" s="29"/>
      <c r="I9" s="29" t="s">
        <v>7</v>
      </c>
      <c r="J9" s="29" t="s">
        <v>7</v>
      </c>
      <c r="K9" s="29" t="s">
        <v>182</v>
      </c>
      <c r="L9" s="29"/>
      <c r="M9" s="29" t="s">
        <v>6</v>
      </c>
      <c r="N9" s="29" t="s">
        <v>7</v>
      </c>
      <c r="O9" s="43" t="s">
        <v>7</v>
      </c>
      <c r="P9" s="14"/>
      <c r="Q9" s="14"/>
      <c r="R9" s="14"/>
      <c r="S9" s="14"/>
      <c r="T9" s="14"/>
      <c r="U9" s="14"/>
    </row>
    <row r="10" spans="2:64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32" t="s">
        <v>75</v>
      </c>
      <c r="O10" s="32" t="s">
        <v>76</v>
      </c>
      <c r="P10" s="14"/>
      <c r="Q10" s="14"/>
      <c r="R10" s="14"/>
      <c r="S10" s="14"/>
      <c r="T10" s="14"/>
      <c r="U10" s="14"/>
    </row>
    <row r="11" spans="2:64" s="21" customFormat="1" ht="18" customHeight="1">
      <c r="B11" s="22" t="s">
        <v>153</v>
      </c>
      <c r="C11" s="6"/>
      <c r="D11" s="6"/>
      <c r="E11" s="6"/>
      <c r="F11" s="6"/>
      <c r="G11" s="73">
        <v>0.22</v>
      </c>
      <c r="H11" s="6"/>
      <c r="I11" s="6"/>
      <c r="J11" s="74">
        <v>1.14E-2</v>
      </c>
      <c r="K11" s="73">
        <v>32170000</v>
      </c>
      <c r="L11" s="6"/>
      <c r="M11" s="73">
        <v>57772.947815069703</v>
      </c>
      <c r="N11" s="74">
        <v>1</v>
      </c>
      <c r="O11" s="74">
        <v>2.8E-3</v>
      </c>
      <c r="P11" s="14"/>
      <c r="Q11" s="14"/>
      <c r="R11" s="14"/>
      <c r="S11" s="14"/>
      <c r="T11" s="14"/>
      <c r="U11" s="14"/>
      <c r="BL11" s="14"/>
    </row>
    <row r="12" spans="2:64">
      <c r="B12" s="77" t="s">
        <v>203</v>
      </c>
      <c r="G12" s="79">
        <v>0.22</v>
      </c>
      <c r="J12" s="78">
        <v>1.14E-2</v>
      </c>
      <c r="K12" s="79">
        <v>32170000</v>
      </c>
      <c r="M12" s="79">
        <v>57772.947815069703</v>
      </c>
      <c r="N12" s="78">
        <v>1</v>
      </c>
      <c r="O12" s="78">
        <v>2.8E-3</v>
      </c>
    </row>
    <row r="13" spans="2:64">
      <c r="B13" s="77" t="s">
        <v>3227</v>
      </c>
      <c r="G13" s="79">
        <v>0</v>
      </c>
      <c r="J13" s="78">
        <v>0</v>
      </c>
      <c r="K13" s="79">
        <v>0</v>
      </c>
      <c r="M13" s="79">
        <v>0</v>
      </c>
      <c r="N13" s="78">
        <v>0</v>
      </c>
      <c r="O13" s="78">
        <v>0</v>
      </c>
    </row>
    <row r="14" spans="2:64">
      <c r="B14" t="s">
        <v>266</v>
      </c>
      <c r="C14" t="s">
        <v>266</v>
      </c>
      <c r="E14" t="s">
        <v>266</v>
      </c>
      <c r="G14" s="75">
        <v>0</v>
      </c>
      <c r="H14" t="s">
        <v>266</v>
      </c>
      <c r="I14" s="76">
        <v>0</v>
      </c>
      <c r="J14" s="76">
        <v>0</v>
      </c>
      <c r="K14" s="75">
        <v>0</v>
      </c>
      <c r="L14" s="75">
        <v>0</v>
      </c>
      <c r="M14" s="75">
        <v>0</v>
      </c>
      <c r="N14" s="76">
        <v>0</v>
      </c>
      <c r="O14" s="76">
        <v>0</v>
      </c>
    </row>
    <row r="15" spans="2:64">
      <c r="B15" s="77" t="s">
        <v>3228</v>
      </c>
      <c r="G15" s="79">
        <v>0.41</v>
      </c>
      <c r="J15" s="78">
        <v>7.7000000000000002E-3</v>
      </c>
      <c r="K15" s="79">
        <v>23200000</v>
      </c>
      <c r="M15" s="79">
        <v>24332.16</v>
      </c>
      <c r="N15" s="78">
        <v>0.42120000000000002</v>
      </c>
      <c r="O15" s="78">
        <v>1.1999999999999999E-3</v>
      </c>
    </row>
    <row r="16" spans="2:64">
      <c r="B16" t="s">
        <v>3610</v>
      </c>
      <c r="C16" t="s">
        <v>3611</v>
      </c>
      <c r="D16" t="s">
        <v>207</v>
      </c>
      <c r="E16" t="s">
        <v>208</v>
      </c>
      <c r="F16" t="s">
        <v>209</v>
      </c>
      <c r="G16" s="75">
        <v>0.41</v>
      </c>
      <c r="H16" t="s">
        <v>100</v>
      </c>
      <c r="I16" s="76">
        <v>5.1999999999999998E-2</v>
      </c>
      <c r="J16" s="76">
        <v>7.7000000000000002E-3</v>
      </c>
      <c r="K16" s="75">
        <v>23200000</v>
      </c>
      <c r="L16" s="75">
        <v>104.88</v>
      </c>
      <c r="M16" s="75">
        <v>24332.16</v>
      </c>
      <c r="N16" s="76">
        <v>0.42120000000000002</v>
      </c>
      <c r="O16" s="76">
        <v>1.1999999999999999E-3</v>
      </c>
    </row>
    <row r="17" spans="2:15">
      <c r="B17" s="77" t="s">
        <v>3612</v>
      </c>
      <c r="G17" s="79">
        <v>0</v>
      </c>
      <c r="J17" s="78">
        <v>0</v>
      </c>
      <c r="K17" s="79">
        <v>7000000</v>
      </c>
      <c r="M17" s="79">
        <v>26233.728299999999</v>
      </c>
      <c r="N17" s="78">
        <v>0.4541</v>
      </c>
      <c r="O17" s="78">
        <v>1.2999999999999999E-3</v>
      </c>
    </row>
    <row r="18" spans="2:15">
      <c r="B18" t="s">
        <v>3613</v>
      </c>
      <c r="C18" t="s">
        <v>3614</v>
      </c>
      <c r="D18" t="s">
        <v>218</v>
      </c>
      <c r="E18" t="s">
        <v>208</v>
      </c>
      <c r="F18" t="s">
        <v>209</v>
      </c>
      <c r="H18" t="s">
        <v>104</v>
      </c>
      <c r="I18" s="76">
        <v>6.2E-2</v>
      </c>
      <c r="J18" s="76">
        <v>0</v>
      </c>
      <c r="K18" s="75">
        <v>2000000</v>
      </c>
      <c r="L18" s="75">
        <v>105.78</v>
      </c>
      <c r="M18" s="75">
        <v>7673.2812000000004</v>
      </c>
      <c r="N18" s="76">
        <v>0.1328</v>
      </c>
      <c r="O18" s="76">
        <v>4.0000000000000002E-4</v>
      </c>
    </row>
    <row r="19" spans="2:15">
      <c r="B19" t="s">
        <v>3615</v>
      </c>
      <c r="C19" t="s">
        <v>3616</v>
      </c>
      <c r="D19" t="s">
        <v>218</v>
      </c>
      <c r="E19" t="s">
        <v>208</v>
      </c>
      <c r="F19" t="s">
        <v>209</v>
      </c>
      <c r="H19" t="s">
        <v>104</v>
      </c>
      <c r="I19" s="76">
        <v>6.3E-2</v>
      </c>
      <c r="J19" s="76">
        <v>0</v>
      </c>
      <c r="K19" s="75">
        <v>1000000</v>
      </c>
      <c r="L19" s="75">
        <v>100.37</v>
      </c>
      <c r="M19" s="75">
        <v>3640.4198999999999</v>
      </c>
      <c r="N19" s="76">
        <v>6.3E-2</v>
      </c>
      <c r="O19" s="76">
        <v>2.0000000000000001E-4</v>
      </c>
    </row>
    <row r="20" spans="2:15">
      <c r="B20" t="s">
        <v>3617</v>
      </c>
      <c r="C20" t="s">
        <v>3618</v>
      </c>
      <c r="D20" t="s">
        <v>218</v>
      </c>
      <c r="E20" t="s">
        <v>208</v>
      </c>
      <c r="F20" t="s">
        <v>209</v>
      </c>
      <c r="H20" t="s">
        <v>104</v>
      </c>
      <c r="I20" s="76">
        <v>6.8000000000000005E-2</v>
      </c>
      <c r="J20" s="76">
        <v>0</v>
      </c>
      <c r="K20" s="75">
        <v>2000000</v>
      </c>
      <c r="L20" s="75">
        <v>102.47</v>
      </c>
      <c r="M20" s="75">
        <v>7433.1737999999996</v>
      </c>
      <c r="N20" s="76">
        <v>0.12870000000000001</v>
      </c>
      <c r="O20" s="76">
        <v>4.0000000000000002E-4</v>
      </c>
    </row>
    <row r="21" spans="2:15">
      <c r="B21" t="s">
        <v>3619</v>
      </c>
      <c r="C21" t="s">
        <v>3620</v>
      </c>
      <c r="D21" t="s">
        <v>218</v>
      </c>
      <c r="E21" t="s">
        <v>208</v>
      </c>
      <c r="F21" t="s">
        <v>209</v>
      </c>
      <c r="H21" t="s">
        <v>104</v>
      </c>
      <c r="I21" s="76">
        <v>6.9000000000000006E-2</v>
      </c>
      <c r="J21" s="76">
        <v>0</v>
      </c>
      <c r="K21" s="75">
        <v>2000000</v>
      </c>
      <c r="L21" s="75">
        <v>103.21</v>
      </c>
      <c r="M21" s="75">
        <v>7486.8534</v>
      </c>
      <c r="N21" s="76">
        <v>0.12959999999999999</v>
      </c>
      <c r="O21" s="76">
        <v>4.0000000000000002E-4</v>
      </c>
    </row>
    <row r="22" spans="2:15">
      <c r="B22" s="77" t="s">
        <v>3621</v>
      </c>
      <c r="G22" s="79">
        <v>0.37</v>
      </c>
      <c r="J22" s="78">
        <v>6.5100000000000005E-2</v>
      </c>
      <c r="K22" s="79">
        <v>1970000</v>
      </c>
      <c r="M22" s="79">
        <v>7207.0595150697</v>
      </c>
      <c r="N22" s="78">
        <v>0.12470000000000001</v>
      </c>
      <c r="O22" s="78">
        <v>2.9999999999999997E-4</v>
      </c>
    </row>
    <row r="23" spans="2:15">
      <c r="B23" t="s">
        <v>3622</v>
      </c>
      <c r="C23" t="s">
        <v>3623</v>
      </c>
      <c r="D23" t="s">
        <v>218</v>
      </c>
      <c r="E23" t="s">
        <v>266</v>
      </c>
      <c r="F23" t="s">
        <v>1036</v>
      </c>
      <c r="G23" s="75">
        <v>0.37</v>
      </c>
      <c r="H23" t="s">
        <v>104</v>
      </c>
      <c r="I23" s="76">
        <v>6.4500000000000002E-2</v>
      </c>
      <c r="J23" s="76">
        <v>6.5100000000000005E-2</v>
      </c>
      <c r="K23" s="75">
        <v>1970000</v>
      </c>
      <c r="L23" s="75">
        <v>100.86589039678316</v>
      </c>
      <c r="M23" s="75">
        <v>7207.0595150697</v>
      </c>
      <c r="N23" s="76">
        <v>0.12470000000000001</v>
      </c>
      <c r="O23" s="76">
        <v>2.9999999999999997E-4</v>
      </c>
    </row>
    <row r="24" spans="2:15">
      <c r="B24" s="77" t="s">
        <v>1754</v>
      </c>
      <c r="G24" s="79">
        <v>0</v>
      </c>
      <c r="J24" s="78">
        <v>0</v>
      </c>
      <c r="K24" s="79">
        <v>0</v>
      </c>
      <c r="M24" s="79">
        <v>0</v>
      </c>
      <c r="N24" s="78">
        <v>0</v>
      </c>
      <c r="O24" s="78">
        <v>0</v>
      </c>
    </row>
    <row r="25" spans="2:15">
      <c r="B25" t="s">
        <v>266</v>
      </c>
      <c r="C25" t="s">
        <v>266</v>
      </c>
      <c r="E25" t="s">
        <v>266</v>
      </c>
      <c r="G25" s="75">
        <v>0</v>
      </c>
      <c r="H25" t="s">
        <v>266</v>
      </c>
      <c r="I25" s="76">
        <v>0</v>
      </c>
      <c r="J25" s="76">
        <v>0</v>
      </c>
      <c r="K25" s="75">
        <v>0</v>
      </c>
      <c r="L25" s="75">
        <v>0</v>
      </c>
      <c r="M25" s="75">
        <v>0</v>
      </c>
      <c r="N25" s="76">
        <v>0</v>
      </c>
      <c r="O25" s="76">
        <v>0</v>
      </c>
    </row>
    <row r="26" spans="2:15">
      <c r="B26" s="77" t="s">
        <v>271</v>
      </c>
      <c r="G26" s="79">
        <v>0</v>
      </c>
      <c r="J26" s="78">
        <v>0</v>
      </c>
      <c r="K26" s="79">
        <v>0</v>
      </c>
      <c r="M26" s="79">
        <v>0</v>
      </c>
      <c r="N26" s="78">
        <v>0</v>
      </c>
      <c r="O26" s="78">
        <v>0</v>
      </c>
    </row>
    <row r="27" spans="2:15">
      <c r="B27" t="s">
        <v>266</v>
      </c>
      <c r="C27" t="s">
        <v>266</v>
      </c>
      <c r="E27" t="s">
        <v>266</v>
      </c>
      <c r="G27" s="75">
        <v>0</v>
      </c>
      <c r="H27" t="s">
        <v>266</v>
      </c>
      <c r="I27" s="76">
        <v>0</v>
      </c>
      <c r="J27" s="76">
        <v>0</v>
      </c>
      <c r="K27" s="75">
        <v>0</v>
      </c>
      <c r="L27" s="75">
        <v>0</v>
      </c>
      <c r="M27" s="75">
        <v>0</v>
      </c>
      <c r="N27" s="76">
        <v>0</v>
      </c>
      <c r="O27" s="76">
        <v>0</v>
      </c>
    </row>
    <row r="28" spans="2:15">
      <c r="B28" t="s">
        <v>273</v>
      </c>
    </row>
    <row r="29" spans="2:15">
      <c r="B29" t="s">
        <v>488</v>
      </c>
    </row>
    <row r="30" spans="2:15">
      <c r="B30" t="s">
        <v>489</v>
      </c>
    </row>
    <row r="31" spans="2:15">
      <c r="B31" t="s">
        <v>490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6" width="10.7109375" style="14" customWidth="1"/>
    <col min="7" max="7" width="12.7109375" style="14" customWidth="1"/>
    <col min="8" max="9" width="10.7109375" style="14" customWidth="1"/>
    <col min="10" max="10" width="29.140625" style="17" customWidth="1"/>
    <col min="11" max="11" width="6.7109375" style="17" customWidth="1"/>
    <col min="12" max="12" width="7.7109375" style="17" customWidth="1"/>
    <col min="13" max="13" width="7.140625" style="17" customWidth="1"/>
    <col min="14" max="14" width="6" style="17" customWidth="1"/>
    <col min="15" max="15" width="7.85546875" style="17" customWidth="1"/>
    <col min="16" max="16" width="8.140625" style="17" customWidth="1"/>
    <col min="17" max="17" width="6.28515625" style="17" customWidth="1"/>
    <col min="18" max="18" width="8" style="17" customWidth="1"/>
    <col min="19" max="19" width="8.7109375" style="17" customWidth="1"/>
    <col min="20" max="20" width="10" style="17" customWidth="1"/>
    <col min="21" max="21" width="9.5703125" style="17" customWidth="1"/>
    <col min="22" max="22" width="6.140625" style="17" customWidth="1"/>
    <col min="23" max="24" width="5.7109375" style="17" customWidth="1"/>
    <col min="25" max="25" width="6.85546875" style="17" customWidth="1"/>
    <col min="26" max="26" width="6.42578125" style="17" customWidth="1"/>
    <col min="27" max="27" width="6.7109375" style="17" customWidth="1"/>
    <col min="28" max="28" width="7.28515625" style="17" customWidth="1"/>
    <col min="29" max="40" width="5.7109375" style="17" customWidth="1"/>
    <col min="41" max="55" width="9.140625" style="17"/>
    <col min="56" max="16384" width="9.140625" style="14"/>
  </cols>
  <sheetData>
    <row r="1" spans="2:55">
      <c r="B1" s="2" t="s">
        <v>0</v>
      </c>
      <c r="C1" t="s">
        <v>195</v>
      </c>
    </row>
    <row r="2" spans="2:55">
      <c r="B2" s="2" t="s">
        <v>1</v>
      </c>
    </row>
    <row r="3" spans="2:55">
      <c r="B3" s="2" t="s">
        <v>2</v>
      </c>
      <c r="C3" t="s">
        <v>196</v>
      </c>
    </row>
    <row r="4" spans="2:55">
      <c r="B4" s="2" t="s">
        <v>3</v>
      </c>
    </row>
    <row r="5" spans="2:55">
      <c r="B5" s="2"/>
    </row>
    <row r="7" spans="2:55" ht="26.25" customHeight="1">
      <c r="B7" s="108" t="s">
        <v>154</v>
      </c>
      <c r="C7" s="109"/>
      <c r="D7" s="109"/>
      <c r="E7" s="109"/>
      <c r="F7" s="109"/>
      <c r="G7" s="109"/>
      <c r="H7" s="109"/>
      <c r="I7" s="109"/>
      <c r="J7" s="110"/>
    </row>
    <row r="8" spans="2:55" s="17" customFormat="1" ht="63">
      <c r="B8" s="48" t="s">
        <v>94</v>
      </c>
      <c r="C8" s="51" t="s">
        <v>155</v>
      </c>
      <c r="D8" s="51" t="s">
        <v>156</v>
      </c>
      <c r="E8" s="51" t="s">
        <v>157</v>
      </c>
      <c r="F8" s="51" t="s">
        <v>51</v>
      </c>
      <c r="G8" s="51" t="s">
        <v>158</v>
      </c>
      <c r="H8" s="51" t="s">
        <v>55</v>
      </c>
      <c r="I8" s="52" t="s">
        <v>56</v>
      </c>
      <c r="J8" s="72" t="s">
        <v>179</v>
      </c>
    </row>
    <row r="9" spans="2:55" s="17" customFormat="1" ht="22.5" customHeight="1">
      <c r="B9" s="18"/>
      <c r="C9" s="19" t="s">
        <v>72</v>
      </c>
      <c r="D9" s="19"/>
      <c r="E9" s="19" t="s">
        <v>7</v>
      </c>
      <c r="F9" s="19"/>
      <c r="G9" s="19" t="s">
        <v>180</v>
      </c>
      <c r="H9" s="29" t="s">
        <v>7</v>
      </c>
      <c r="I9" s="43" t="s">
        <v>7</v>
      </c>
      <c r="J9" s="43"/>
    </row>
    <row r="10" spans="2:5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32" t="s">
        <v>60</v>
      </c>
      <c r="I10" s="32" t="s">
        <v>61</v>
      </c>
      <c r="J10" s="32" t="s">
        <v>62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</row>
    <row r="11" spans="2:55" s="21" customFormat="1" ht="18" customHeight="1">
      <c r="B11" s="22" t="s">
        <v>159</v>
      </c>
      <c r="C11" s="6"/>
      <c r="D11" s="6"/>
      <c r="E11" s="74">
        <v>0</v>
      </c>
      <c r="F11" s="6"/>
      <c r="G11" s="73">
        <v>326179.19285906322</v>
      </c>
      <c r="H11" s="74">
        <v>1</v>
      </c>
      <c r="I11" s="74">
        <v>1.5699999999999999E-2</v>
      </c>
      <c r="J11" s="32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</row>
    <row r="12" spans="2:55">
      <c r="B12" s="77" t="s">
        <v>203</v>
      </c>
      <c r="E12" s="78">
        <v>0</v>
      </c>
      <c r="F12" s="17"/>
      <c r="G12" s="79">
        <v>326179.19285906322</v>
      </c>
      <c r="H12" s="78">
        <v>1</v>
      </c>
      <c r="I12" s="78">
        <v>1.5699999999999999E-2</v>
      </c>
    </row>
    <row r="13" spans="2:55">
      <c r="B13" s="77" t="s">
        <v>3624</v>
      </c>
      <c r="E13" s="78">
        <v>0</v>
      </c>
      <c r="F13" s="17"/>
      <c r="G13" s="79">
        <v>326179.19285906322</v>
      </c>
      <c r="H13" s="78">
        <v>1</v>
      </c>
      <c r="I13" s="78">
        <v>1.5699999999999999E-2</v>
      </c>
    </row>
    <row r="14" spans="2:55">
      <c r="B14" t="s">
        <v>3625</v>
      </c>
      <c r="C14" t="s">
        <v>612</v>
      </c>
      <c r="D14" t="s">
        <v>3626</v>
      </c>
      <c r="E14" s="76">
        <v>0</v>
      </c>
      <c r="F14" t="s">
        <v>100</v>
      </c>
      <c r="G14" s="75">
        <v>90684.193059337194</v>
      </c>
      <c r="H14" s="76">
        <v>0.27800000000000002</v>
      </c>
      <c r="I14" s="76">
        <v>4.4000000000000003E-3</v>
      </c>
      <c r="J14" t="s">
        <v>3627</v>
      </c>
    </row>
    <row r="15" spans="2:55">
      <c r="B15" t="s">
        <v>3628</v>
      </c>
      <c r="C15" t="s">
        <v>612</v>
      </c>
      <c r="D15" t="s">
        <v>3626</v>
      </c>
      <c r="E15" s="76">
        <v>0</v>
      </c>
      <c r="F15" t="s">
        <v>100</v>
      </c>
      <c r="G15" s="75">
        <v>235494.99979972601</v>
      </c>
      <c r="H15" s="76">
        <v>0.72199999999999998</v>
      </c>
      <c r="I15" s="76">
        <v>1.1299999999999999E-2</v>
      </c>
      <c r="J15" t="s">
        <v>3627</v>
      </c>
    </row>
    <row r="16" spans="2:55">
      <c r="B16" s="77" t="s">
        <v>3629</v>
      </c>
      <c r="E16" s="78">
        <v>0</v>
      </c>
      <c r="F16" s="17"/>
      <c r="G16" s="79">
        <v>0</v>
      </c>
      <c r="H16" s="78">
        <v>0</v>
      </c>
      <c r="I16" s="78">
        <v>0</v>
      </c>
    </row>
    <row r="17" spans="2:9">
      <c r="B17" t="s">
        <v>266</v>
      </c>
      <c r="E17" s="76">
        <v>0</v>
      </c>
      <c r="F17" t="s">
        <v>266</v>
      </c>
      <c r="G17" s="75">
        <v>0</v>
      </c>
      <c r="H17" s="76">
        <v>0</v>
      </c>
      <c r="I17" s="76">
        <v>0</v>
      </c>
    </row>
    <row r="18" spans="2:9">
      <c r="B18" s="77" t="s">
        <v>271</v>
      </c>
      <c r="E18" s="78">
        <v>0</v>
      </c>
      <c r="F18" s="17"/>
      <c r="G18" s="79">
        <v>0</v>
      </c>
      <c r="H18" s="78">
        <v>0</v>
      </c>
      <c r="I18" s="78">
        <v>0</v>
      </c>
    </row>
    <row r="19" spans="2:9">
      <c r="B19" s="77" t="s">
        <v>3624</v>
      </c>
      <c r="E19" s="78">
        <v>0</v>
      </c>
      <c r="F19" s="17"/>
      <c r="G19" s="79">
        <v>0</v>
      </c>
      <c r="H19" s="78">
        <v>0</v>
      </c>
      <c r="I19" s="78">
        <v>0</v>
      </c>
    </row>
    <row r="20" spans="2:9">
      <c r="B20" t="s">
        <v>266</v>
      </c>
      <c r="E20" s="76">
        <v>0</v>
      </c>
      <c r="F20" t="s">
        <v>266</v>
      </c>
      <c r="G20" s="75">
        <v>0</v>
      </c>
      <c r="H20" s="76">
        <v>0</v>
      </c>
      <c r="I20" s="76">
        <v>0</v>
      </c>
    </row>
    <row r="21" spans="2:9">
      <c r="B21" s="77" t="s">
        <v>3629</v>
      </c>
      <c r="E21" s="78">
        <v>0</v>
      </c>
      <c r="F21" s="17"/>
      <c r="G21" s="79">
        <v>0</v>
      </c>
      <c r="H21" s="78">
        <v>0</v>
      </c>
      <c r="I21" s="78">
        <v>0</v>
      </c>
    </row>
    <row r="22" spans="2:9">
      <c r="B22" t="s">
        <v>266</v>
      </c>
      <c r="E22" s="76">
        <v>0</v>
      </c>
      <c r="F22" t="s">
        <v>266</v>
      </c>
      <c r="G22" s="75">
        <v>0</v>
      </c>
      <c r="H22" s="76">
        <v>0</v>
      </c>
      <c r="I22" s="76">
        <v>0</v>
      </c>
    </row>
    <row r="23" spans="2:9">
      <c r="F23" s="17"/>
      <c r="G23" s="17"/>
      <c r="H23" s="17"/>
    </row>
    <row r="24" spans="2:9">
      <c r="F24" s="17"/>
      <c r="G24" s="17"/>
      <c r="H24" s="17"/>
    </row>
    <row r="25" spans="2:9">
      <c r="F25" s="17"/>
      <c r="G25" s="17"/>
      <c r="H25" s="17"/>
    </row>
    <row r="26" spans="2:9">
      <c r="F26" s="17"/>
      <c r="G26" s="17"/>
      <c r="H26" s="17"/>
    </row>
    <row r="27" spans="2:9">
      <c r="F27" s="17"/>
      <c r="G27" s="17"/>
      <c r="H27" s="17"/>
    </row>
    <row r="28" spans="2:9">
      <c r="F28" s="17"/>
      <c r="G28" s="17"/>
      <c r="H28" s="17"/>
    </row>
    <row r="29" spans="2:9">
      <c r="F29" s="17"/>
      <c r="G29" s="17"/>
      <c r="H29" s="17"/>
    </row>
    <row r="30" spans="2:9">
      <c r="F30" s="17"/>
      <c r="G30" s="17"/>
      <c r="H30" s="17"/>
    </row>
    <row r="31" spans="2:9">
      <c r="F31" s="17"/>
      <c r="G31" s="17"/>
      <c r="H31" s="17"/>
    </row>
    <row r="32" spans="2:9">
      <c r="F32" s="17"/>
      <c r="G32" s="17"/>
      <c r="H32" s="17"/>
    </row>
    <row r="33" spans="6:8">
      <c r="F33" s="17"/>
      <c r="G33" s="17"/>
      <c r="H33" s="17"/>
    </row>
    <row r="34" spans="6:8">
      <c r="F34" s="17"/>
      <c r="G34" s="17"/>
      <c r="H34" s="17"/>
    </row>
    <row r="35" spans="6:8">
      <c r="F35" s="17"/>
      <c r="G35" s="17"/>
      <c r="H35" s="17"/>
    </row>
    <row r="36" spans="6:8">
      <c r="F36" s="17"/>
      <c r="G36" s="17"/>
      <c r="H36" s="17"/>
    </row>
    <row r="37" spans="6:8">
      <c r="F37" s="17"/>
      <c r="G37" s="17"/>
      <c r="H37" s="17"/>
    </row>
    <row r="38" spans="6:8">
      <c r="F38" s="17"/>
      <c r="G38" s="17"/>
      <c r="H38" s="17"/>
    </row>
    <row r="39" spans="6:8">
      <c r="F39" s="17"/>
      <c r="G39" s="17"/>
      <c r="H39" s="17"/>
    </row>
    <row r="40" spans="6:8">
      <c r="F40" s="17"/>
      <c r="G40" s="17"/>
      <c r="H40" s="17"/>
    </row>
    <row r="41" spans="6:8">
      <c r="F41" s="17"/>
      <c r="G41" s="17"/>
      <c r="H41" s="17"/>
    </row>
    <row r="42" spans="6:8">
      <c r="F42" s="17"/>
      <c r="G42" s="17"/>
      <c r="H42" s="17"/>
    </row>
    <row r="43" spans="6:8">
      <c r="F43" s="17"/>
      <c r="G43" s="17"/>
      <c r="H43" s="17"/>
    </row>
    <row r="44" spans="6:8">
      <c r="F44" s="17"/>
      <c r="G44" s="17"/>
      <c r="H44" s="17"/>
    </row>
    <row r="45" spans="6:8">
      <c r="F45" s="17"/>
      <c r="G45" s="17"/>
      <c r="H45" s="17"/>
    </row>
    <row r="46" spans="6:8">
      <c r="F46" s="17"/>
      <c r="G46" s="17"/>
      <c r="H46" s="17"/>
    </row>
    <row r="47" spans="6:8">
      <c r="F47" s="17"/>
      <c r="G47" s="17"/>
      <c r="H47" s="17"/>
    </row>
    <row r="48" spans="6:8">
      <c r="F48" s="17"/>
      <c r="G48" s="17"/>
      <c r="H48" s="17"/>
    </row>
    <row r="49" spans="6:8">
      <c r="F49" s="17"/>
      <c r="G49" s="17"/>
      <c r="H49" s="17"/>
    </row>
    <row r="50" spans="6:8">
      <c r="F50" s="17"/>
      <c r="G50" s="17"/>
      <c r="H50" s="17"/>
    </row>
    <row r="51" spans="6:8">
      <c r="F51" s="17"/>
      <c r="G51" s="17"/>
      <c r="H51" s="17"/>
    </row>
    <row r="52" spans="6:8">
      <c r="F52" s="17"/>
      <c r="G52" s="17"/>
      <c r="H52" s="17"/>
    </row>
    <row r="53" spans="6:8">
      <c r="F53" s="17"/>
      <c r="G53" s="17"/>
      <c r="H53" s="17"/>
    </row>
    <row r="54" spans="6:8">
      <c r="F54" s="17"/>
      <c r="G54" s="17"/>
      <c r="H54" s="17"/>
    </row>
    <row r="55" spans="6:8">
      <c r="F55" s="17"/>
      <c r="G55" s="17"/>
      <c r="H55" s="17"/>
    </row>
    <row r="56" spans="6:8">
      <c r="F56" s="17"/>
      <c r="G56" s="17"/>
      <c r="H56" s="17"/>
    </row>
    <row r="57" spans="6:8">
      <c r="F57" s="17"/>
      <c r="G57" s="17"/>
      <c r="H57" s="17"/>
    </row>
    <row r="58" spans="6:8">
      <c r="F58" s="17"/>
      <c r="G58" s="17"/>
      <c r="H58" s="17"/>
    </row>
    <row r="59" spans="6:8">
      <c r="F59" s="17"/>
      <c r="G59" s="17"/>
      <c r="H59" s="17"/>
    </row>
    <row r="60" spans="6:8">
      <c r="F60" s="17"/>
      <c r="G60" s="17"/>
      <c r="H60" s="17"/>
    </row>
    <row r="61" spans="6:8">
      <c r="F61" s="17"/>
      <c r="G61" s="17"/>
      <c r="H61" s="17"/>
    </row>
    <row r="62" spans="6:8">
      <c r="F62" s="17"/>
      <c r="G62" s="17"/>
      <c r="H62" s="17"/>
    </row>
    <row r="63" spans="6:8">
      <c r="F63" s="17"/>
      <c r="G63" s="17"/>
      <c r="H63" s="17"/>
    </row>
    <row r="64" spans="6:8">
      <c r="F64" s="17"/>
      <c r="G64" s="17"/>
      <c r="H64" s="17"/>
    </row>
    <row r="65" spans="6:8">
      <c r="F65" s="17"/>
      <c r="G65" s="17"/>
      <c r="H65" s="17"/>
    </row>
    <row r="66" spans="6:8">
      <c r="F66" s="17"/>
      <c r="G66" s="17"/>
      <c r="H66" s="17"/>
    </row>
    <row r="67" spans="6:8">
      <c r="F67" s="17"/>
      <c r="G67" s="17"/>
      <c r="H67" s="17"/>
    </row>
    <row r="68" spans="6:8">
      <c r="F68" s="17"/>
      <c r="G68" s="17"/>
      <c r="H68" s="17"/>
    </row>
    <row r="69" spans="6:8">
      <c r="F69" s="17"/>
      <c r="G69" s="17"/>
      <c r="H69" s="17"/>
    </row>
    <row r="70" spans="6:8">
      <c r="F70" s="17"/>
      <c r="G70" s="17"/>
      <c r="H70" s="17"/>
    </row>
    <row r="71" spans="6:8">
      <c r="F71" s="17"/>
      <c r="G71" s="17"/>
      <c r="H71" s="17"/>
    </row>
    <row r="72" spans="6:8">
      <c r="F72" s="17"/>
      <c r="G72" s="17"/>
      <c r="H72" s="17"/>
    </row>
    <row r="73" spans="6:8">
      <c r="F73" s="17"/>
      <c r="G73" s="17"/>
      <c r="H73" s="17"/>
    </row>
    <row r="74" spans="6:8">
      <c r="F74" s="17"/>
      <c r="G74" s="17"/>
      <c r="H74" s="17"/>
    </row>
    <row r="75" spans="6:8">
      <c r="F75" s="17"/>
      <c r="G75" s="17"/>
      <c r="H75" s="17"/>
    </row>
    <row r="76" spans="6:8">
      <c r="F76" s="17"/>
      <c r="G76" s="17"/>
      <c r="H76" s="17"/>
    </row>
    <row r="77" spans="6:8">
      <c r="F77" s="17"/>
      <c r="G77" s="17"/>
      <c r="H77" s="17"/>
    </row>
    <row r="78" spans="6:8">
      <c r="F78" s="17"/>
      <c r="G78" s="17"/>
      <c r="H78" s="17"/>
    </row>
    <row r="79" spans="6:8">
      <c r="F79" s="17"/>
      <c r="G79" s="17"/>
      <c r="H79" s="17"/>
    </row>
    <row r="80" spans="6:8">
      <c r="F80" s="17"/>
      <c r="G80" s="17"/>
      <c r="H80" s="17"/>
    </row>
    <row r="81" spans="6:8">
      <c r="F81" s="17"/>
      <c r="G81" s="17"/>
      <c r="H81" s="17"/>
    </row>
    <row r="82" spans="6:8">
      <c r="F82" s="17"/>
      <c r="G82" s="17"/>
      <c r="H82" s="17"/>
    </row>
    <row r="83" spans="6:8">
      <c r="F83" s="17"/>
      <c r="G83" s="17"/>
      <c r="H83" s="17"/>
    </row>
    <row r="84" spans="6:8">
      <c r="F84" s="17"/>
      <c r="G84" s="17"/>
      <c r="H84" s="17"/>
    </row>
    <row r="85" spans="6:8">
      <c r="F85" s="17"/>
      <c r="G85" s="17"/>
      <c r="H85" s="17"/>
    </row>
    <row r="86" spans="6:8">
      <c r="F86" s="17"/>
      <c r="G86" s="17"/>
      <c r="H86" s="17"/>
    </row>
    <row r="87" spans="6:8">
      <c r="F87" s="17"/>
      <c r="G87" s="17"/>
      <c r="H87" s="17"/>
    </row>
    <row r="88" spans="6:8">
      <c r="F88" s="17"/>
      <c r="G88" s="17"/>
      <c r="H88" s="17"/>
    </row>
    <row r="89" spans="6:8">
      <c r="F89" s="17"/>
      <c r="G89" s="17"/>
      <c r="H89" s="17"/>
    </row>
    <row r="90" spans="6:8">
      <c r="F90" s="17"/>
      <c r="G90" s="17"/>
      <c r="H90" s="17"/>
    </row>
    <row r="91" spans="6:8">
      <c r="F91" s="17"/>
      <c r="G91" s="17"/>
      <c r="H91" s="17"/>
    </row>
    <row r="92" spans="6:8">
      <c r="F92" s="17"/>
      <c r="G92" s="17"/>
      <c r="H92" s="17"/>
    </row>
    <row r="93" spans="6:8">
      <c r="F93" s="17"/>
      <c r="G93" s="17"/>
      <c r="H93" s="17"/>
    </row>
    <row r="94" spans="6:8">
      <c r="F94" s="17"/>
      <c r="G94" s="17"/>
      <c r="H94" s="17"/>
    </row>
    <row r="95" spans="6:8">
      <c r="F95" s="17"/>
      <c r="G95" s="17"/>
      <c r="H95" s="17"/>
    </row>
    <row r="96" spans="6:8">
      <c r="F96" s="17"/>
      <c r="G96" s="17"/>
      <c r="H96" s="17"/>
    </row>
    <row r="97" spans="6:8">
      <c r="F97" s="17"/>
      <c r="G97" s="17"/>
      <c r="H97" s="17"/>
    </row>
    <row r="98" spans="6:8">
      <c r="F98" s="17"/>
      <c r="G98" s="17"/>
      <c r="H98" s="17"/>
    </row>
    <row r="99" spans="6:8">
      <c r="F99" s="17"/>
      <c r="G99" s="17"/>
      <c r="H99" s="17"/>
    </row>
    <row r="100" spans="6:8">
      <c r="F100" s="17"/>
      <c r="G100" s="17"/>
      <c r="H100" s="17"/>
    </row>
    <row r="101" spans="6:8">
      <c r="F101" s="17"/>
      <c r="G101" s="17"/>
      <c r="H101" s="17"/>
    </row>
    <row r="102" spans="6:8">
      <c r="F102" s="17"/>
      <c r="G102" s="17"/>
      <c r="H102" s="17"/>
    </row>
    <row r="103" spans="6:8">
      <c r="F103" s="17"/>
      <c r="G103" s="17"/>
      <c r="H103" s="17"/>
    </row>
    <row r="104" spans="6:8">
      <c r="F104" s="17"/>
      <c r="G104" s="17"/>
      <c r="H104" s="17"/>
    </row>
    <row r="105" spans="6:8">
      <c r="F105" s="17"/>
      <c r="G105" s="17"/>
      <c r="H105" s="17"/>
    </row>
    <row r="106" spans="6:8">
      <c r="F106" s="17"/>
      <c r="G106" s="17"/>
      <c r="H106" s="17"/>
    </row>
    <row r="107" spans="6:8">
      <c r="F107" s="17"/>
      <c r="G107" s="17"/>
      <c r="H107" s="17"/>
    </row>
    <row r="108" spans="6:8">
      <c r="F108" s="17"/>
      <c r="G108" s="17"/>
      <c r="H108" s="17"/>
    </row>
    <row r="109" spans="6:8">
      <c r="F109" s="17"/>
      <c r="G109" s="17"/>
      <c r="H109" s="17"/>
    </row>
    <row r="110" spans="6:8">
      <c r="F110" s="17"/>
      <c r="G110" s="17"/>
      <c r="H110" s="17"/>
    </row>
    <row r="111" spans="6:8">
      <c r="F111" s="17"/>
      <c r="G111" s="17"/>
      <c r="H111" s="17"/>
    </row>
    <row r="112" spans="6:8">
      <c r="F112" s="17"/>
      <c r="G112" s="17"/>
      <c r="H112" s="17"/>
    </row>
    <row r="113" spans="6:8">
      <c r="F113" s="17"/>
      <c r="G113" s="17"/>
      <c r="H113" s="17"/>
    </row>
    <row r="114" spans="6:8">
      <c r="F114" s="17"/>
      <c r="G114" s="17"/>
      <c r="H114" s="17"/>
    </row>
    <row r="115" spans="6:8">
      <c r="F115" s="17"/>
      <c r="G115" s="17"/>
      <c r="H115" s="17"/>
    </row>
    <row r="116" spans="6:8">
      <c r="F116" s="17"/>
      <c r="G116" s="17"/>
      <c r="H116" s="17"/>
    </row>
    <row r="117" spans="6:8">
      <c r="F117" s="17"/>
      <c r="G117" s="17"/>
      <c r="H117" s="17"/>
    </row>
    <row r="118" spans="6:8">
      <c r="F118" s="17"/>
      <c r="G118" s="17"/>
      <c r="H118" s="17"/>
    </row>
    <row r="119" spans="6:8">
      <c r="F119" s="17"/>
      <c r="G119" s="17"/>
      <c r="H119" s="17"/>
    </row>
    <row r="120" spans="6:8">
      <c r="F120" s="17"/>
      <c r="G120" s="17"/>
      <c r="H120" s="17"/>
    </row>
    <row r="121" spans="6:8">
      <c r="F121" s="17"/>
      <c r="G121" s="17"/>
      <c r="H121" s="17"/>
    </row>
    <row r="122" spans="6:8">
      <c r="F122" s="17"/>
      <c r="G122" s="17"/>
      <c r="H122" s="17"/>
    </row>
    <row r="123" spans="6:8">
      <c r="F123" s="17"/>
      <c r="G123" s="17"/>
      <c r="H123" s="17"/>
    </row>
    <row r="124" spans="6:8">
      <c r="F124" s="17"/>
      <c r="G124" s="17"/>
      <c r="H124" s="17"/>
    </row>
    <row r="125" spans="6:8">
      <c r="F125" s="17"/>
      <c r="G125" s="17"/>
      <c r="H125" s="17"/>
    </row>
    <row r="126" spans="6:8">
      <c r="F126" s="17"/>
      <c r="G126" s="17"/>
      <c r="H126" s="17"/>
    </row>
    <row r="127" spans="6:8">
      <c r="F127" s="17"/>
      <c r="G127" s="17"/>
      <c r="H127" s="17"/>
    </row>
    <row r="128" spans="6:8">
      <c r="F128" s="17"/>
      <c r="G128" s="17"/>
      <c r="H128" s="17"/>
    </row>
    <row r="129" spans="6:8">
      <c r="F129" s="17"/>
      <c r="G129" s="17"/>
      <c r="H129" s="17"/>
    </row>
    <row r="130" spans="6:8">
      <c r="F130" s="17"/>
      <c r="G130" s="17"/>
      <c r="H130" s="17"/>
    </row>
    <row r="131" spans="6:8">
      <c r="F131" s="17"/>
      <c r="G131" s="17"/>
      <c r="H131" s="17"/>
    </row>
    <row r="132" spans="6:8">
      <c r="F132" s="17"/>
      <c r="G132" s="17"/>
      <c r="H132" s="17"/>
    </row>
    <row r="133" spans="6:8">
      <c r="F133" s="17"/>
      <c r="G133" s="17"/>
      <c r="H133" s="17"/>
    </row>
    <row r="134" spans="6:8">
      <c r="F134" s="17"/>
      <c r="G134" s="17"/>
      <c r="H134" s="17"/>
    </row>
    <row r="135" spans="6:8">
      <c r="F135" s="17"/>
      <c r="G135" s="17"/>
      <c r="H135" s="17"/>
    </row>
    <row r="136" spans="6:8">
      <c r="F136" s="17"/>
      <c r="G136" s="17"/>
      <c r="H136" s="17"/>
    </row>
    <row r="137" spans="6:8">
      <c r="F137" s="17"/>
      <c r="G137" s="17"/>
      <c r="H137" s="17"/>
    </row>
    <row r="138" spans="6:8">
      <c r="F138" s="17"/>
      <c r="G138" s="17"/>
      <c r="H138" s="17"/>
    </row>
    <row r="139" spans="6:8">
      <c r="F139" s="17"/>
      <c r="G139" s="17"/>
      <c r="H139" s="17"/>
    </row>
    <row r="140" spans="6:8">
      <c r="F140" s="17"/>
      <c r="G140" s="17"/>
      <c r="H140" s="17"/>
    </row>
    <row r="141" spans="6:8">
      <c r="F141" s="17"/>
      <c r="G141" s="17"/>
      <c r="H141" s="17"/>
    </row>
    <row r="142" spans="6:8">
      <c r="F142" s="17"/>
      <c r="G142" s="17"/>
      <c r="H142" s="17"/>
    </row>
    <row r="143" spans="6:8">
      <c r="F143" s="17"/>
      <c r="G143" s="17"/>
      <c r="H143" s="17"/>
    </row>
    <row r="144" spans="6:8">
      <c r="F144" s="17"/>
      <c r="G144" s="17"/>
      <c r="H144" s="17"/>
    </row>
    <row r="145" spans="6:8">
      <c r="F145" s="17"/>
      <c r="G145" s="17"/>
      <c r="H145" s="17"/>
    </row>
    <row r="146" spans="6:8">
      <c r="F146" s="17"/>
      <c r="G146" s="17"/>
      <c r="H146" s="17"/>
    </row>
    <row r="147" spans="6:8">
      <c r="F147" s="17"/>
      <c r="G147" s="17"/>
      <c r="H147" s="17"/>
    </row>
    <row r="148" spans="6:8">
      <c r="F148" s="17"/>
      <c r="G148" s="17"/>
      <c r="H148" s="17"/>
    </row>
    <row r="149" spans="6:8">
      <c r="F149" s="17"/>
      <c r="G149" s="17"/>
      <c r="H149" s="17"/>
    </row>
    <row r="150" spans="6:8">
      <c r="F150" s="17"/>
      <c r="G150" s="17"/>
      <c r="H150" s="17"/>
    </row>
    <row r="151" spans="6:8">
      <c r="F151" s="17"/>
      <c r="G151" s="17"/>
      <c r="H151" s="17"/>
    </row>
    <row r="152" spans="6:8">
      <c r="F152" s="17"/>
      <c r="G152" s="17"/>
      <c r="H152" s="17"/>
    </row>
    <row r="153" spans="6:8">
      <c r="F153" s="17"/>
      <c r="G153" s="17"/>
      <c r="H153" s="17"/>
    </row>
    <row r="154" spans="6:8">
      <c r="F154" s="17"/>
      <c r="G154" s="17"/>
      <c r="H154" s="17"/>
    </row>
    <row r="155" spans="6:8">
      <c r="F155" s="17"/>
      <c r="G155" s="17"/>
      <c r="H155" s="17"/>
    </row>
    <row r="156" spans="6:8">
      <c r="F156" s="17"/>
      <c r="G156" s="17"/>
      <c r="H156" s="17"/>
    </row>
    <row r="157" spans="6:8">
      <c r="F157" s="17"/>
      <c r="G157" s="17"/>
      <c r="H157" s="17"/>
    </row>
    <row r="158" spans="6:8">
      <c r="F158" s="17"/>
      <c r="G158" s="17"/>
      <c r="H158" s="17"/>
    </row>
    <row r="159" spans="6:8">
      <c r="F159" s="17"/>
      <c r="G159" s="17"/>
      <c r="H159" s="17"/>
    </row>
    <row r="160" spans="6:8">
      <c r="F160" s="17"/>
      <c r="G160" s="17"/>
      <c r="H160" s="17"/>
    </row>
    <row r="161" spans="6:8">
      <c r="F161" s="17"/>
      <c r="G161" s="17"/>
      <c r="H161" s="17"/>
    </row>
    <row r="162" spans="6:8">
      <c r="F162" s="17"/>
      <c r="G162" s="17"/>
      <c r="H162" s="17"/>
    </row>
    <row r="163" spans="6:8">
      <c r="F163" s="17"/>
      <c r="G163" s="17"/>
      <c r="H163" s="17"/>
    </row>
    <row r="164" spans="6:8">
      <c r="F164" s="17"/>
      <c r="G164" s="17"/>
      <c r="H164" s="17"/>
    </row>
    <row r="165" spans="6:8">
      <c r="F165" s="17"/>
      <c r="G165" s="17"/>
      <c r="H165" s="17"/>
    </row>
    <row r="166" spans="6:8">
      <c r="F166" s="17"/>
      <c r="G166" s="17"/>
      <c r="H166" s="17"/>
    </row>
    <row r="167" spans="6:8">
      <c r="F167" s="17"/>
      <c r="G167" s="17"/>
      <c r="H167" s="17"/>
    </row>
    <row r="168" spans="6:8">
      <c r="F168" s="17"/>
      <c r="G168" s="17"/>
      <c r="H168" s="17"/>
    </row>
    <row r="169" spans="6:8">
      <c r="F169" s="17"/>
      <c r="G169" s="17"/>
      <c r="H169" s="17"/>
    </row>
    <row r="170" spans="6:8">
      <c r="F170" s="17"/>
      <c r="G170" s="17"/>
      <c r="H170" s="17"/>
    </row>
    <row r="171" spans="6:8">
      <c r="F171" s="17"/>
      <c r="G171" s="17"/>
      <c r="H171" s="17"/>
    </row>
    <row r="172" spans="6:8">
      <c r="F172" s="17"/>
      <c r="G172" s="17"/>
      <c r="H172" s="17"/>
    </row>
    <row r="173" spans="6:8">
      <c r="F173" s="17"/>
      <c r="G173" s="17"/>
      <c r="H173" s="17"/>
    </row>
    <row r="174" spans="6:8">
      <c r="F174" s="17"/>
      <c r="G174" s="17"/>
      <c r="H174" s="17"/>
    </row>
    <row r="175" spans="6:8">
      <c r="F175" s="17"/>
      <c r="G175" s="17"/>
      <c r="H175" s="17"/>
    </row>
    <row r="176" spans="6:8">
      <c r="F176" s="17"/>
      <c r="G176" s="17"/>
      <c r="H176" s="17"/>
    </row>
    <row r="177" spans="6:8">
      <c r="F177" s="17"/>
      <c r="G177" s="17"/>
      <c r="H177" s="17"/>
    </row>
    <row r="178" spans="6:8">
      <c r="F178" s="17"/>
      <c r="G178" s="17"/>
      <c r="H178" s="17"/>
    </row>
    <row r="179" spans="6:8">
      <c r="F179" s="17"/>
      <c r="G179" s="17"/>
      <c r="H179" s="17"/>
    </row>
    <row r="180" spans="6:8">
      <c r="F180" s="17"/>
      <c r="G180" s="17"/>
      <c r="H180" s="17"/>
    </row>
    <row r="181" spans="6:8">
      <c r="F181" s="17"/>
      <c r="G181" s="17"/>
      <c r="H181" s="17"/>
    </row>
    <row r="182" spans="6:8">
      <c r="F182" s="17"/>
      <c r="G182" s="17"/>
      <c r="H182" s="17"/>
    </row>
    <row r="183" spans="6:8">
      <c r="F183" s="17"/>
      <c r="G183" s="17"/>
      <c r="H183" s="17"/>
    </row>
    <row r="184" spans="6:8">
      <c r="F184" s="17"/>
      <c r="G184" s="17"/>
      <c r="H184" s="17"/>
    </row>
    <row r="185" spans="6:8">
      <c r="F185" s="17"/>
      <c r="G185" s="17"/>
      <c r="H185" s="17"/>
    </row>
    <row r="186" spans="6:8">
      <c r="F186" s="17"/>
      <c r="G186" s="17"/>
      <c r="H186" s="17"/>
    </row>
    <row r="187" spans="6:8">
      <c r="F187" s="17"/>
      <c r="G187" s="17"/>
      <c r="H187" s="17"/>
    </row>
    <row r="188" spans="6:8">
      <c r="F188" s="17"/>
      <c r="G188" s="17"/>
      <c r="H188" s="17"/>
    </row>
    <row r="189" spans="6:8">
      <c r="F189" s="17"/>
      <c r="G189" s="17"/>
      <c r="H189" s="17"/>
    </row>
    <row r="190" spans="6:8">
      <c r="F190" s="17"/>
      <c r="G190" s="17"/>
      <c r="H190" s="17"/>
    </row>
    <row r="191" spans="6:8">
      <c r="F191" s="17"/>
      <c r="G191" s="17"/>
      <c r="H191" s="17"/>
    </row>
    <row r="192" spans="6:8">
      <c r="F192" s="17"/>
      <c r="G192" s="17"/>
      <c r="H192" s="17"/>
    </row>
    <row r="193" spans="6:8">
      <c r="F193" s="17"/>
      <c r="G193" s="17"/>
      <c r="H193" s="17"/>
    </row>
    <row r="194" spans="6:8">
      <c r="F194" s="17"/>
      <c r="G194" s="17"/>
      <c r="H194" s="17"/>
    </row>
    <row r="195" spans="6:8">
      <c r="F195" s="17"/>
      <c r="G195" s="17"/>
      <c r="H195" s="17"/>
    </row>
    <row r="196" spans="6:8">
      <c r="F196" s="17"/>
      <c r="G196" s="17"/>
      <c r="H196" s="17"/>
    </row>
    <row r="197" spans="6:8">
      <c r="F197" s="17"/>
      <c r="G197" s="17"/>
      <c r="H197" s="17"/>
    </row>
    <row r="198" spans="6:8">
      <c r="F198" s="17"/>
      <c r="G198" s="17"/>
      <c r="H198" s="17"/>
    </row>
    <row r="199" spans="6:8">
      <c r="F199" s="17"/>
      <c r="G199" s="17"/>
      <c r="H199" s="17"/>
    </row>
    <row r="200" spans="6:8">
      <c r="F200" s="17"/>
      <c r="G200" s="17"/>
      <c r="H200" s="17"/>
    </row>
    <row r="201" spans="6:8">
      <c r="F201" s="17"/>
      <c r="G201" s="17"/>
      <c r="H201" s="17"/>
    </row>
    <row r="202" spans="6:8">
      <c r="F202" s="17"/>
      <c r="G202" s="17"/>
      <c r="H202" s="17"/>
    </row>
    <row r="203" spans="6:8">
      <c r="F203" s="17"/>
      <c r="G203" s="17"/>
      <c r="H203" s="17"/>
    </row>
    <row r="204" spans="6:8">
      <c r="F204" s="17"/>
      <c r="G204" s="17"/>
      <c r="H204" s="17"/>
    </row>
    <row r="205" spans="6:8">
      <c r="F205" s="17"/>
      <c r="G205" s="17"/>
      <c r="H205" s="17"/>
    </row>
    <row r="206" spans="6:8">
      <c r="F206" s="17"/>
      <c r="G206" s="17"/>
      <c r="H206" s="17"/>
    </row>
    <row r="207" spans="6:8">
      <c r="F207" s="17"/>
      <c r="G207" s="17"/>
      <c r="H207" s="17"/>
    </row>
    <row r="208" spans="6:8">
      <c r="F208" s="17"/>
      <c r="G208" s="17"/>
      <c r="H208" s="17"/>
    </row>
    <row r="209" spans="6:8">
      <c r="F209" s="17"/>
      <c r="G209" s="17"/>
      <c r="H209" s="17"/>
    </row>
    <row r="210" spans="6:8">
      <c r="F210" s="17"/>
      <c r="G210" s="17"/>
      <c r="H210" s="17"/>
    </row>
    <row r="211" spans="6:8">
      <c r="F211" s="17"/>
      <c r="G211" s="17"/>
      <c r="H211" s="17"/>
    </row>
    <row r="212" spans="6:8">
      <c r="F212" s="17"/>
      <c r="G212" s="17"/>
      <c r="H212" s="17"/>
    </row>
    <row r="213" spans="6:8">
      <c r="F213" s="17"/>
      <c r="G213" s="17"/>
      <c r="H213" s="17"/>
    </row>
    <row r="214" spans="6:8">
      <c r="F214" s="17"/>
      <c r="G214" s="17"/>
      <c r="H214" s="17"/>
    </row>
    <row r="215" spans="6:8">
      <c r="F215" s="17"/>
      <c r="G215" s="17"/>
      <c r="H215" s="17"/>
    </row>
    <row r="216" spans="6:8">
      <c r="F216" s="17"/>
      <c r="G216" s="17"/>
      <c r="H216" s="17"/>
    </row>
    <row r="217" spans="6:8">
      <c r="F217" s="17"/>
      <c r="G217" s="17"/>
      <c r="H217" s="17"/>
    </row>
    <row r="218" spans="6:8">
      <c r="F218" s="17"/>
      <c r="G218" s="17"/>
      <c r="H218" s="17"/>
    </row>
    <row r="219" spans="6:8">
      <c r="F219" s="17"/>
      <c r="G219" s="17"/>
      <c r="H219" s="17"/>
    </row>
    <row r="220" spans="6:8">
      <c r="F220" s="17"/>
      <c r="G220" s="17"/>
      <c r="H220" s="17"/>
    </row>
    <row r="221" spans="6:8">
      <c r="F221" s="17"/>
      <c r="G221" s="17"/>
      <c r="H221" s="17"/>
    </row>
    <row r="222" spans="6:8">
      <c r="F222" s="17"/>
      <c r="G222" s="17"/>
      <c r="H222" s="17"/>
    </row>
    <row r="223" spans="6:8">
      <c r="F223" s="17"/>
      <c r="G223" s="17"/>
      <c r="H223" s="17"/>
    </row>
    <row r="224" spans="6:8">
      <c r="F224" s="17"/>
      <c r="G224" s="17"/>
      <c r="H224" s="17"/>
    </row>
    <row r="225" spans="6:8">
      <c r="F225" s="17"/>
      <c r="G225" s="17"/>
      <c r="H225" s="17"/>
    </row>
    <row r="226" spans="6:8">
      <c r="F226" s="17"/>
      <c r="G226" s="17"/>
      <c r="H226" s="17"/>
    </row>
    <row r="227" spans="6:8">
      <c r="F227" s="17"/>
      <c r="G227" s="17"/>
      <c r="H227" s="17"/>
    </row>
    <row r="228" spans="6:8">
      <c r="F228" s="17"/>
      <c r="G228" s="17"/>
      <c r="H228" s="17"/>
    </row>
    <row r="229" spans="6:8">
      <c r="F229" s="17"/>
      <c r="G229" s="17"/>
      <c r="H229" s="17"/>
    </row>
    <row r="230" spans="6:8">
      <c r="F230" s="17"/>
      <c r="G230" s="17"/>
      <c r="H230" s="17"/>
    </row>
    <row r="231" spans="6:8">
      <c r="F231" s="17"/>
      <c r="G231" s="17"/>
      <c r="H231" s="17"/>
    </row>
    <row r="232" spans="6:8">
      <c r="F232" s="17"/>
      <c r="G232" s="17"/>
      <c r="H232" s="17"/>
    </row>
    <row r="233" spans="6:8">
      <c r="F233" s="17"/>
      <c r="G233" s="17"/>
      <c r="H233" s="17"/>
    </row>
    <row r="234" spans="6:8">
      <c r="F234" s="17"/>
      <c r="G234" s="17"/>
      <c r="H234" s="17"/>
    </row>
    <row r="235" spans="6:8">
      <c r="F235" s="17"/>
      <c r="G235" s="17"/>
      <c r="H235" s="17"/>
    </row>
    <row r="236" spans="6:8">
      <c r="F236" s="17"/>
      <c r="G236" s="17"/>
      <c r="H236" s="17"/>
    </row>
    <row r="237" spans="6:8">
      <c r="F237" s="17"/>
      <c r="G237" s="17"/>
      <c r="H237" s="17"/>
    </row>
    <row r="238" spans="6:8">
      <c r="F238" s="17"/>
      <c r="G238" s="17"/>
      <c r="H238" s="17"/>
    </row>
    <row r="239" spans="6:8">
      <c r="F239" s="17"/>
      <c r="G239" s="17"/>
      <c r="H239" s="17"/>
    </row>
    <row r="240" spans="6:8">
      <c r="F240" s="17"/>
      <c r="G240" s="17"/>
      <c r="H240" s="17"/>
    </row>
    <row r="241" spans="6:8">
      <c r="F241" s="17"/>
      <c r="G241" s="17"/>
      <c r="H241" s="17"/>
    </row>
    <row r="242" spans="6:8">
      <c r="F242" s="17"/>
      <c r="G242" s="17"/>
      <c r="H242" s="17"/>
    </row>
    <row r="243" spans="6:8">
      <c r="F243" s="17"/>
      <c r="G243" s="17"/>
      <c r="H243" s="17"/>
    </row>
    <row r="244" spans="6:8">
      <c r="F244" s="17"/>
      <c r="G244" s="17"/>
      <c r="H244" s="17"/>
    </row>
    <row r="245" spans="6:8">
      <c r="F245" s="17"/>
      <c r="G245" s="17"/>
      <c r="H245" s="17"/>
    </row>
    <row r="246" spans="6:8">
      <c r="F246" s="17"/>
      <c r="G246" s="17"/>
      <c r="H246" s="17"/>
    </row>
    <row r="247" spans="6:8">
      <c r="F247" s="17"/>
      <c r="G247" s="17"/>
      <c r="H247" s="17"/>
    </row>
    <row r="248" spans="6:8">
      <c r="F248" s="17"/>
      <c r="G248" s="17"/>
      <c r="H248" s="17"/>
    </row>
    <row r="249" spans="6:8">
      <c r="F249" s="17"/>
      <c r="G249" s="17"/>
      <c r="H249" s="17"/>
    </row>
    <row r="250" spans="6:8">
      <c r="F250" s="17"/>
      <c r="G250" s="17"/>
      <c r="H250" s="17"/>
    </row>
    <row r="251" spans="6:8">
      <c r="F251" s="17"/>
      <c r="G251" s="17"/>
      <c r="H251" s="17"/>
    </row>
    <row r="252" spans="6:8">
      <c r="F252" s="17"/>
      <c r="G252" s="17"/>
      <c r="H252" s="17"/>
    </row>
    <row r="253" spans="6:8">
      <c r="F253" s="17"/>
      <c r="G253" s="17"/>
      <c r="H253" s="17"/>
    </row>
    <row r="254" spans="6:8">
      <c r="F254" s="17"/>
      <c r="G254" s="17"/>
      <c r="H254" s="17"/>
    </row>
    <row r="255" spans="6:8">
      <c r="F255" s="17"/>
      <c r="G255" s="17"/>
      <c r="H255" s="17"/>
    </row>
    <row r="256" spans="6:8">
      <c r="F256" s="17"/>
      <c r="G256" s="17"/>
      <c r="H256" s="17"/>
    </row>
    <row r="257" spans="6:8">
      <c r="F257" s="17"/>
      <c r="G257" s="17"/>
      <c r="H257" s="17"/>
    </row>
    <row r="258" spans="6:8">
      <c r="F258" s="17"/>
      <c r="G258" s="17"/>
      <c r="H258" s="17"/>
    </row>
    <row r="259" spans="6:8">
      <c r="F259" s="17"/>
      <c r="G259" s="17"/>
      <c r="H259" s="17"/>
    </row>
    <row r="260" spans="6:8">
      <c r="F260" s="17"/>
      <c r="G260" s="17"/>
      <c r="H260" s="17"/>
    </row>
    <row r="261" spans="6:8">
      <c r="F261" s="17"/>
      <c r="G261" s="17"/>
      <c r="H261" s="17"/>
    </row>
    <row r="262" spans="6:8">
      <c r="F262" s="17"/>
      <c r="G262" s="17"/>
      <c r="H262" s="17"/>
    </row>
    <row r="263" spans="6:8">
      <c r="F263" s="17"/>
      <c r="G263" s="17"/>
      <c r="H263" s="17"/>
    </row>
    <row r="264" spans="6:8">
      <c r="F264" s="17"/>
      <c r="G264" s="17"/>
      <c r="H264" s="17"/>
    </row>
    <row r="265" spans="6:8">
      <c r="F265" s="17"/>
      <c r="G265" s="17"/>
      <c r="H265" s="17"/>
    </row>
    <row r="266" spans="6:8">
      <c r="F266" s="17"/>
      <c r="G266" s="17"/>
      <c r="H266" s="17"/>
    </row>
    <row r="267" spans="6:8">
      <c r="F267" s="17"/>
      <c r="G267" s="17"/>
      <c r="H267" s="17"/>
    </row>
    <row r="268" spans="6:8">
      <c r="F268" s="17"/>
      <c r="G268" s="17"/>
      <c r="H268" s="17"/>
    </row>
    <row r="269" spans="6:8">
      <c r="F269" s="17"/>
      <c r="G269" s="17"/>
      <c r="H269" s="17"/>
    </row>
    <row r="270" spans="6:8">
      <c r="F270" s="17"/>
      <c r="G270" s="17"/>
      <c r="H270" s="17"/>
    </row>
    <row r="271" spans="6:8">
      <c r="F271" s="17"/>
      <c r="G271" s="17"/>
      <c r="H271" s="17"/>
    </row>
    <row r="272" spans="6:8">
      <c r="F272" s="17"/>
      <c r="G272" s="17"/>
      <c r="H272" s="17"/>
    </row>
    <row r="273" spans="6:8">
      <c r="F273" s="17"/>
      <c r="G273" s="17"/>
      <c r="H273" s="17"/>
    </row>
    <row r="274" spans="6:8">
      <c r="F274" s="17"/>
      <c r="G274" s="17"/>
      <c r="H274" s="17"/>
    </row>
    <row r="275" spans="6:8">
      <c r="F275" s="17"/>
      <c r="G275" s="17"/>
      <c r="H275" s="17"/>
    </row>
    <row r="276" spans="6:8">
      <c r="F276" s="17"/>
      <c r="G276" s="17"/>
      <c r="H276" s="17"/>
    </row>
    <row r="277" spans="6:8">
      <c r="F277" s="17"/>
      <c r="G277" s="17"/>
      <c r="H277" s="17"/>
    </row>
    <row r="278" spans="6:8">
      <c r="F278" s="17"/>
      <c r="G278" s="17"/>
      <c r="H278" s="17"/>
    </row>
    <row r="279" spans="6:8">
      <c r="F279" s="17"/>
      <c r="G279" s="17"/>
      <c r="H279" s="17"/>
    </row>
    <row r="280" spans="6:8">
      <c r="F280" s="17"/>
      <c r="G280" s="17"/>
      <c r="H280" s="17"/>
    </row>
    <row r="281" spans="6:8">
      <c r="F281" s="17"/>
      <c r="G281" s="17"/>
      <c r="H281" s="17"/>
    </row>
    <row r="282" spans="6:8">
      <c r="F282" s="17"/>
      <c r="G282" s="17"/>
      <c r="H282" s="17"/>
    </row>
    <row r="283" spans="6:8">
      <c r="F283" s="17"/>
      <c r="G283" s="17"/>
      <c r="H283" s="17"/>
    </row>
    <row r="284" spans="6:8">
      <c r="F284" s="17"/>
      <c r="G284" s="17"/>
      <c r="H284" s="17"/>
    </row>
    <row r="285" spans="6:8">
      <c r="F285" s="17"/>
      <c r="G285" s="17"/>
      <c r="H285" s="17"/>
    </row>
    <row r="286" spans="6:8">
      <c r="F286" s="17"/>
      <c r="G286" s="17"/>
      <c r="H286" s="17"/>
    </row>
    <row r="287" spans="6:8">
      <c r="F287" s="17"/>
      <c r="G287" s="17"/>
      <c r="H287" s="17"/>
    </row>
    <row r="288" spans="6:8">
      <c r="F288" s="17"/>
      <c r="G288" s="17"/>
      <c r="H288" s="17"/>
    </row>
    <row r="289" spans="6:8">
      <c r="F289" s="17"/>
      <c r="G289" s="17"/>
      <c r="H289" s="17"/>
    </row>
    <row r="290" spans="6:8">
      <c r="F290" s="17"/>
      <c r="G290" s="17"/>
      <c r="H290" s="17"/>
    </row>
    <row r="291" spans="6:8">
      <c r="F291" s="17"/>
      <c r="G291" s="17"/>
      <c r="H291" s="17"/>
    </row>
    <row r="292" spans="6:8">
      <c r="F292" s="17"/>
      <c r="G292" s="17"/>
      <c r="H292" s="17"/>
    </row>
    <row r="293" spans="6:8">
      <c r="F293" s="17"/>
      <c r="G293" s="17"/>
      <c r="H293" s="17"/>
    </row>
    <row r="294" spans="6:8">
      <c r="F294" s="17"/>
      <c r="G294" s="17"/>
      <c r="H294" s="17"/>
    </row>
    <row r="295" spans="6:8">
      <c r="F295" s="17"/>
      <c r="G295" s="17"/>
      <c r="H295" s="17"/>
    </row>
    <row r="296" spans="6:8">
      <c r="F296" s="17"/>
      <c r="G296" s="17"/>
      <c r="H296" s="17"/>
    </row>
    <row r="297" spans="6:8">
      <c r="F297" s="17"/>
      <c r="G297" s="17"/>
      <c r="H297" s="17"/>
    </row>
    <row r="298" spans="6:8">
      <c r="F298" s="17"/>
      <c r="G298" s="17"/>
      <c r="H298" s="17"/>
    </row>
    <row r="299" spans="6:8">
      <c r="F299" s="17"/>
      <c r="G299" s="17"/>
      <c r="H299" s="17"/>
    </row>
    <row r="300" spans="6:8">
      <c r="F300" s="17"/>
      <c r="G300" s="17"/>
      <c r="H300" s="17"/>
    </row>
    <row r="301" spans="6:8">
      <c r="F301" s="17"/>
      <c r="G301" s="17"/>
      <c r="H301" s="17"/>
    </row>
    <row r="302" spans="6:8">
      <c r="F302" s="17"/>
      <c r="G302" s="17"/>
      <c r="H302" s="17"/>
    </row>
    <row r="303" spans="6:8">
      <c r="F303" s="17"/>
      <c r="G303" s="17"/>
      <c r="H303" s="17"/>
    </row>
    <row r="304" spans="6:8">
      <c r="F304" s="17"/>
      <c r="G304" s="17"/>
      <c r="H304" s="17"/>
    </row>
    <row r="305" spans="6:8">
      <c r="F305" s="17"/>
      <c r="G305" s="17"/>
      <c r="H305" s="17"/>
    </row>
    <row r="306" spans="6:8">
      <c r="F306" s="17"/>
      <c r="G306" s="17"/>
      <c r="H306" s="17"/>
    </row>
    <row r="307" spans="6:8">
      <c r="F307" s="17"/>
      <c r="G307" s="17"/>
      <c r="H307" s="17"/>
    </row>
    <row r="308" spans="6:8">
      <c r="F308" s="17"/>
      <c r="G308" s="17"/>
      <c r="H308" s="17"/>
    </row>
    <row r="309" spans="6:8">
      <c r="F309" s="17"/>
      <c r="G309" s="17"/>
      <c r="H309" s="17"/>
    </row>
    <row r="310" spans="6:8">
      <c r="F310" s="17"/>
      <c r="G310" s="17"/>
      <c r="H310" s="17"/>
    </row>
    <row r="311" spans="6:8">
      <c r="F311" s="17"/>
      <c r="G311" s="17"/>
      <c r="H311" s="17"/>
    </row>
    <row r="312" spans="6:8">
      <c r="F312" s="17"/>
      <c r="G312" s="17"/>
      <c r="H312" s="17"/>
    </row>
    <row r="313" spans="6:8">
      <c r="F313" s="17"/>
      <c r="G313" s="17"/>
      <c r="H313" s="17"/>
    </row>
    <row r="314" spans="6:8">
      <c r="F314" s="17"/>
      <c r="G314" s="17"/>
      <c r="H314" s="17"/>
    </row>
    <row r="315" spans="6:8">
      <c r="F315" s="17"/>
      <c r="G315" s="17"/>
      <c r="H315" s="17"/>
    </row>
    <row r="316" spans="6:8">
      <c r="F316" s="17"/>
      <c r="G316" s="17"/>
      <c r="H316" s="17"/>
    </row>
    <row r="317" spans="6:8">
      <c r="F317" s="17"/>
      <c r="G317" s="17"/>
      <c r="H317" s="17"/>
    </row>
    <row r="318" spans="6:8">
      <c r="F318" s="17"/>
      <c r="G318" s="17"/>
      <c r="H318" s="17"/>
    </row>
    <row r="319" spans="6:8">
      <c r="F319" s="17"/>
      <c r="G319" s="17"/>
      <c r="H319" s="17"/>
    </row>
    <row r="320" spans="6:8">
      <c r="F320" s="17"/>
      <c r="G320" s="17"/>
      <c r="H320" s="17"/>
    </row>
    <row r="321" spans="6:8">
      <c r="F321" s="17"/>
      <c r="G321" s="17"/>
      <c r="H321" s="17"/>
    </row>
    <row r="322" spans="6:8">
      <c r="F322" s="17"/>
      <c r="G322" s="17"/>
      <c r="H322" s="17"/>
    </row>
    <row r="323" spans="6:8">
      <c r="F323" s="17"/>
      <c r="G323" s="17"/>
      <c r="H323" s="17"/>
    </row>
    <row r="324" spans="6:8">
      <c r="F324" s="17"/>
      <c r="G324" s="17"/>
      <c r="H324" s="17"/>
    </row>
    <row r="325" spans="6:8">
      <c r="F325" s="17"/>
      <c r="G325" s="17"/>
      <c r="H325" s="17"/>
    </row>
    <row r="326" spans="6:8">
      <c r="F326" s="17"/>
      <c r="G326" s="17"/>
      <c r="H326" s="17"/>
    </row>
    <row r="327" spans="6:8">
      <c r="F327" s="17"/>
      <c r="G327" s="17"/>
      <c r="H327" s="17"/>
    </row>
    <row r="328" spans="6:8">
      <c r="F328" s="17"/>
      <c r="G328" s="17"/>
      <c r="H328" s="17"/>
    </row>
    <row r="329" spans="6:8">
      <c r="F329" s="17"/>
      <c r="G329" s="17"/>
      <c r="H329" s="17"/>
    </row>
    <row r="330" spans="6:8">
      <c r="F330" s="17"/>
      <c r="G330" s="17"/>
      <c r="H330" s="17"/>
    </row>
    <row r="331" spans="6:8">
      <c r="F331" s="17"/>
      <c r="G331" s="17"/>
      <c r="H331" s="17"/>
    </row>
    <row r="332" spans="6:8">
      <c r="F332" s="17"/>
      <c r="G332" s="17"/>
      <c r="H332" s="17"/>
    </row>
    <row r="333" spans="6:8">
      <c r="F333" s="17"/>
      <c r="G333" s="17"/>
      <c r="H333" s="17"/>
    </row>
    <row r="334" spans="6:8">
      <c r="F334" s="17"/>
      <c r="G334" s="17"/>
      <c r="H334" s="17"/>
    </row>
    <row r="335" spans="6:8">
      <c r="F335" s="17"/>
      <c r="G335" s="17"/>
      <c r="H335" s="17"/>
    </row>
    <row r="336" spans="6:8">
      <c r="F336" s="17"/>
      <c r="G336" s="17"/>
      <c r="H336" s="17"/>
    </row>
    <row r="337" spans="6:8">
      <c r="F337" s="17"/>
      <c r="G337" s="17"/>
      <c r="H337" s="17"/>
    </row>
    <row r="338" spans="6:8">
      <c r="F338" s="17"/>
      <c r="G338" s="17"/>
      <c r="H338" s="17"/>
    </row>
    <row r="339" spans="6:8">
      <c r="F339" s="17"/>
      <c r="G339" s="17"/>
      <c r="H339" s="17"/>
    </row>
    <row r="340" spans="6:8">
      <c r="F340" s="17"/>
      <c r="G340" s="17"/>
      <c r="H340" s="17"/>
    </row>
    <row r="341" spans="6:8">
      <c r="F341" s="17"/>
      <c r="G341" s="17"/>
      <c r="H341" s="17"/>
    </row>
    <row r="342" spans="6:8">
      <c r="F342" s="17"/>
      <c r="G342" s="17"/>
      <c r="H342" s="17"/>
    </row>
    <row r="343" spans="6:8">
      <c r="F343" s="17"/>
      <c r="G343" s="17"/>
      <c r="H343" s="17"/>
    </row>
    <row r="344" spans="6:8">
      <c r="F344" s="17"/>
      <c r="G344" s="17"/>
      <c r="H344" s="17"/>
    </row>
    <row r="345" spans="6:8">
      <c r="F345" s="17"/>
      <c r="G345" s="17"/>
      <c r="H345" s="17"/>
    </row>
    <row r="346" spans="6:8">
      <c r="F346" s="17"/>
      <c r="G346" s="17"/>
      <c r="H346" s="17"/>
    </row>
    <row r="347" spans="6:8">
      <c r="F347" s="17"/>
      <c r="G347" s="17"/>
      <c r="H347" s="17"/>
    </row>
    <row r="348" spans="6:8">
      <c r="F348" s="17"/>
      <c r="G348" s="17"/>
      <c r="H348" s="17"/>
    </row>
    <row r="349" spans="6:8">
      <c r="F349" s="17"/>
      <c r="G349" s="17"/>
      <c r="H349" s="17"/>
    </row>
    <row r="350" spans="6:8">
      <c r="F350" s="17"/>
      <c r="G350" s="17"/>
      <c r="H350" s="17"/>
    </row>
    <row r="351" spans="6:8">
      <c r="F351" s="17"/>
      <c r="G351" s="17"/>
      <c r="H351" s="17"/>
    </row>
    <row r="352" spans="6:8">
      <c r="F352" s="17"/>
      <c r="G352" s="17"/>
      <c r="H352" s="17"/>
    </row>
    <row r="353" spans="6:8">
      <c r="F353" s="17"/>
      <c r="G353" s="17"/>
      <c r="H353" s="17"/>
    </row>
    <row r="354" spans="6:8">
      <c r="F354" s="17"/>
      <c r="G354" s="17"/>
      <c r="H354" s="17"/>
    </row>
    <row r="355" spans="6:8">
      <c r="F355" s="17"/>
      <c r="G355" s="17"/>
      <c r="H355" s="17"/>
    </row>
    <row r="356" spans="6:8">
      <c r="F356" s="17"/>
      <c r="G356" s="17"/>
      <c r="H356" s="17"/>
    </row>
    <row r="357" spans="6:8">
      <c r="F357" s="17"/>
      <c r="G357" s="17"/>
      <c r="H357" s="17"/>
    </row>
    <row r="358" spans="6:8">
      <c r="F358" s="17"/>
      <c r="G358" s="17"/>
      <c r="H358" s="17"/>
    </row>
    <row r="359" spans="6:8">
      <c r="F359" s="17"/>
      <c r="G359" s="17"/>
      <c r="H359" s="17"/>
    </row>
    <row r="360" spans="6:8">
      <c r="F360" s="17"/>
      <c r="G360" s="17"/>
      <c r="H360" s="17"/>
    </row>
    <row r="361" spans="6:8">
      <c r="F361" s="17"/>
      <c r="G361" s="17"/>
      <c r="H361" s="17"/>
    </row>
    <row r="362" spans="6:8">
      <c r="F362" s="17"/>
      <c r="G362" s="17"/>
      <c r="H362" s="17"/>
    </row>
    <row r="363" spans="6:8">
      <c r="F363" s="17"/>
      <c r="G363" s="17"/>
      <c r="H363" s="17"/>
    </row>
    <row r="364" spans="6:8">
      <c r="F364" s="17"/>
      <c r="G364" s="17"/>
      <c r="H364" s="17"/>
    </row>
    <row r="365" spans="6:8">
      <c r="F365" s="17"/>
      <c r="G365" s="17"/>
      <c r="H365" s="17"/>
    </row>
    <row r="366" spans="6:8">
      <c r="F366" s="17"/>
      <c r="G366" s="17"/>
      <c r="H366" s="17"/>
    </row>
    <row r="367" spans="6:8">
      <c r="F367" s="17"/>
      <c r="G367" s="17"/>
      <c r="H367" s="17"/>
    </row>
    <row r="368" spans="6:8">
      <c r="F368" s="17"/>
      <c r="G368" s="17"/>
      <c r="H368" s="17"/>
    </row>
    <row r="369" spans="6:8">
      <c r="F369" s="17"/>
      <c r="G369" s="17"/>
      <c r="H369" s="17"/>
    </row>
    <row r="370" spans="6:8">
      <c r="F370" s="17"/>
      <c r="G370" s="17"/>
      <c r="H370" s="17"/>
    </row>
    <row r="371" spans="6:8">
      <c r="F371" s="17"/>
      <c r="G371" s="17"/>
      <c r="H371" s="17"/>
    </row>
    <row r="372" spans="6:8">
      <c r="F372" s="17"/>
      <c r="G372" s="17"/>
      <c r="H372" s="17"/>
    </row>
    <row r="373" spans="6:8">
      <c r="F373" s="17"/>
      <c r="G373" s="17"/>
      <c r="H373" s="17"/>
    </row>
    <row r="374" spans="6:8">
      <c r="F374" s="17"/>
      <c r="G374" s="17"/>
      <c r="H374" s="17"/>
    </row>
    <row r="375" spans="6:8">
      <c r="F375" s="17"/>
      <c r="G375" s="17"/>
      <c r="H375" s="17"/>
    </row>
    <row r="376" spans="6:8">
      <c r="F376" s="17"/>
      <c r="G376" s="17"/>
      <c r="H376" s="17"/>
    </row>
    <row r="377" spans="6:8">
      <c r="F377" s="17"/>
      <c r="G377" s="17"/>
      <c r="H377" s="17"/>
    </row>
    <row r="378" spans="6:8">
      <c r="F378" s="17"/>
      <c r="G378" s="17"/>
      <c r="H378" s="17"/>
    </row>
    <row r="379" spans="6:8">
      <c r="F379" s="17"/>
      <c r="G379" s="17"/>
      <c r="H379" s="17"/>
    </row>
    <row r="380" spans="6:8">
      <c r="F380" s="17"/>
      <c r="G380" s="17"/>
      <c r="H380" s="17"/>
    </row>
    <row r="381" spans="6:8">
      <c r="F381" s="17"/>
      <c r="G381" s="17"/>
      <c r="H381" s="17"/>
    </row>
    <row r="382" spans="6:8">
      <c r="F382" s="17"/>
      <c r="G382" s="17"/>
      <c r="H382" s="17"/>
    </row>
    <row r="383" spans="6:8">
      <c r="F383" s="17"/>
      <c r="G383" s="17"/>
      <c r="H383" s="17"/>
    </row>
    <row r="384" spans="6:8">
      <c r="F384" s="17"/>
      <c r="G384" s="17"/>
      <c r="H384" s="17"/>
    </row>
    <row r="385" spans="6:8">
      <c r="F385" s="17"/>
      <c r="G385" s="17"/>
      <c r="H385" s="17"/>
    </row>
    <row r="386" spans="6:8">
      <c r="F386" s="17"/>
      <c r="G386" s="17"/>
      <c r="H386" s="17"/>
    </row>
    <row r="387" spans="6:8">
      <c r="F387" s="17"/>
      <c r="G387" s="17"/>
      <c r="H387" s="17"/>
    </row>
    <row r="388" spans="6:8">
      <c r="F388" s="17"/>
      <c r="G388" s="17"/>
      <c r="H388" s="17"/>
    </row>
    <row r="389" spans="6:8">
      <c r="F389" s="17"/>
      <c r="G389" s="17"/>
      <c r="H389" s="17"/>
    </row>
    <row r="390" spans="6:8">
      <c r="F390" s="17"/>
      <c r="G390" s="17"/>
      <c r="H390" s="17"/>
    </row>
    <row r="391" spans="6:8">
      <c r="F391" s="17"/>
      <c r="G391" s="17"/>
      <c r="H391" s="17"/>
    </row>
    <row r="392" spans="6:8">
      <c r="F392" s="17"/>
      <c r="G392" s="17"/>
      <c r="H392" s="17"/>
    </row>
    <row r="393" spans="6:8">
      <c r="F393" s="17"/>
      <c r="G393" s="17"/>
      <c r="H393" s="17"/>
    </row>
    <row r="394" spans="6:8">
      <c r="F394" s="17"/>
      <c r="G394" s="17"/>
      <c r="H394" s="17"/>
    </row>
    <row r="395" spans="6:8">
      <c r="F395" s="17"/>
      <c r="G395" s="17"/>
      <c r="H395" s="17"/>
    </row>
    <row r="396" spans="6:8">
      <c r="F396" s="17"/>
      <c r="G396" s="17"/>
      <c r="H396" s="17"/>
    </row>
    <row r="397" spans="6:8">
      <c r="F397" s="17"/>
      <c r="G397" s="17"/>
      <c r="H397" s="17"/>
    </row>
    <row r="398" spans="6:8">
      <c r="F398" s="17"/>
      <c r="G398" s="17"/>
      <c r="H398" s="17"/>
    </row>
    <row r="399" spans="6:8">
      <c r="F399" s="17"/>
      <c r="G399" s="17"/>
      <c r="H399" s="17"/>
    </row>
    <row r="400" spans="6:8">
      <c r="F400" s="17"/>
      <c r="G400" s="17"/>
      <c r="H400" s="17"/>
    </row>
    <row r="401" spans="6:8">
      <c r="F401" s="17"/>
      <c r="G401" s="17"/>
      <c r="H401" s="17"/>
    </row>
    <row r="402" spans="6:8">
      <c r="F402" s="17"/>
      <c r="G402" s="17"/>
      <c r="H402" s="17"/>
    </row>
    <row r="403" spans="6:8">
      <c r="F403" s="17"/>
      <c r="G403" s="17"/>
      <c r="H403" s="17"/>
    </row>
    <row r="404" spans="6:8">
      <c r="F404" s="17"/>
      <c r="G404" s="17"/>
      <c r="H404" s="17"/>
    </row>
    <row r="405" spans="6:8">
      <c r="F405" s="17"/>
      <c r="G405" s="17"/>
      <c r="H405" s="17"/>
    </row>
    <row r="406" spans="6:8">
      <c r="F406" s="17"/>
      <c r="G406" s="17"/>
      <c r="H406" s="17"/>
    </row>
    <row r="407" spans="6:8">
      <c r="F407" s="17"/>
      <c r="G407" s="17"/>
      <c r="H407" s="17"/>
    </row>
    <row r="408" spans="6:8">
      <c r="F408" s="17"/>
      <c r="G408" s="17"/>
      <c r="H408" s="17"/>
    </row>
    <row r="409" spans="6:8">
      <c r="F409" s="17"/>
      <c r="G409" s="17"/>
      <c r="H409" s="17"/>
    </row>
    <row r="410" spans="6:8">
      <c r="F410" s="17"/>
      <c r="G410" s="17"/>
      <c r="H410" s="17"/>
    </row>
    <row r="411" spans="6:8">
      <c r="F411" s="17"/>
      <c r="G411" s="17"/>
      <c r="H411" s="17"/>
    </row>
    <row r="412" spans="6:8">
      <c r="F412" s="17"/>
      <c r="G412" s="17"/>
      <c r="H412" s="17"/>
    </row>
    <row r="413" spans="6:8">
      <c r="F413" s="17"/>
      <c r="G413" s="17"/>
      <c r="H413" s="17"/>
    </row>
    <row r="414" spans="6:8">
      <c r="F414" s="17"/>
      <c r="G414" s="17"/>
      <c r="H414" s="17"/>
    </row>
    <row r="415" spans="6:8">
      <c r="F415" s="17"/>
      <c r="G415" s="17"/>
      <c r="H415" s="17"/>
    </row>
    <row r="416" spans="6:8">
      <c r="F416" s="17"/>
      <c r="G416" s="17"/>
      <c r="H416" s="17"/>
    </row>
    <row r="417" spans="6:8">
      <c r="F417" s="17"/>
      <c r="G417" s="17"/>
      <c r="H417" s="17"/>
    </row>
    <row r="418" spans="6:8">
      <c r="F418" s="17"/>
      <c r="G418" s="17"/>
      <c r="H418" s="17"/>
    </row>
    <row r="419" spans="6:8">
      <c r="F419" s="17"/>
      <c r="G419" s="17"/>
      <c r="H419" s="17"/>
    </row>
    <row r="420" spans="6:8">
      <c r="F420" s="17"/>
      <c r="G420" s="17"/>
      <c r="H420" s="17"/>
    </row>
    <row r="421" spans="6:8">
      <c r="F421" s="17"/>
      <c r="G421" s="17"/>
      <c r="H421" s="17"/>
    </row>
    <row r="422" spans="6:8">
      <c r="F422" s="17"/>
      <c r="G422" s="17"/>
      <c r="H422" s="17"/>
    </row>
    <row r="423" spans="6:8">
      <c r="F423" s="17"/>
      <c r="G423" s="17"/>
      <c r="H423" s="17"/>
    </row>
    <row r="424" spans="6:8">
      <c r="F424" s="17"/>
      <c r="G424" s="17"/>
      <c r="H424" s="17"/>
    </row>
    <row r="425" spans="6:8">
      <c r="F425" s="17"/>
      <c r="G425" s="17"/>
      <c r="H425" s="17"/>
    </row>
    <row r="426" spans="6:8">
      <c r="F426" s="17"/>
      <c r="G426" s="17"/>
      <c r="H426" s="17"/>
    </row>
    <row r="427" spans="6:8">
      <c r="F427" s="17"/>
      <c r="G427" s="17"/>
      <c r="H427" s="17"/>
    </row>
    <row r="428" spans="6:8">
      <c r="F428" s="17"/>
      <c r="G428" s="17"/>
      <c r="H428" s="17"/>
    </row>
    <row r="429" spans="6:8">
      <c r="F429" s="17"/>
      <c r="G429" s="17"/>
      <c r="H429" s="17"/>
    </row>
    <row r="430" spans="6:8">
      <c r="F430" s="17"/>
      <c r="G430" s="17"/>
      <c r="H430" s="17"/>
    </row>
    <row r="431" spans="6:8">
      <c r="F431" s="17"/>
      <c r="G431" s="17"/>
      <c r="H431" s="17"/>
    </row>
    <row r="432" spans="6:8">
      <c r="F432" s="17"/>
      <c r="G432" s="17"/>
      <c r="H432" s="17"/>
    </row>
    <row r="433" spans="6:8">
      <c r="F433" s="17"/>
      <c r="G433" s="17"/>
      <c r="H433" s="17"/>
    </row>
    <row r="434" spans="6:8">
      <c r="F434" s="17"/>
      <c r="G434" s="17"/>
      <c r="H434" s="17"/>
    </row>
    <row r="435" spans="6:8">
      <c r="F435" s="17"/>
      <c r="G435" s="17"/>
      <c r="H435" s="17"/>
    </row>
    <row r="436" spans="6:8">
      <c r="F436" s="17"/>
      <c r="G436" s="17"/>
      <c r="H436" s="17"/>
    </row>
    <row r="437" spans="6:8">
      <c r="F437" s="17"/>
      <c r="G437" s="17"/>
      <c r="H437" s="17"/>
    </row>
    <row r="438" spans="6:8">
      <c r="F438" s="17"/>
      <c r="G438" s="17"/>
      <c r="H438" s="17"/>
    </row>
    <row r="439" spans="6:8">
      <c r="F439" s="17"/>
      <c r="G439" s="17"/>
      <c r="H439" s="17"/>
    </row>
    <row r="440" spans="6:8">
      <c r="F440" s="17"/>
      <c r="G440" s="17"/>
      <c r="H440" s="17"/>
    </row>
    <row r="441" spans="6:8">
      <c r="F441" s="17"/>
      <c r="G441" s="17"/>
      <c r="H441" s="17"/>
    </row>
    <row r="442" spans="6:8">
      <c r="F442" s="17"/>
      <c r="G442" s="17"/>
      <c r="H442" s="17"/>
    </row>
    <row r="443" spans="6:8">
      <c r="F443" s="17"/>
      <c r="G443" s="17"/>
      <c r="H443" s="17"/>
    </row>
    <row r="444" spans="6:8">
      <c r="F444" s="17"/>
      <c r="G444" s="17"/>
      <c r="H444" s="17"/>
    </row>
    <row r="445" spans="6:8">
      <c r="F445" s="17"/>
      <c r="G445" s="17"/>
      <c r="H445" s="17"/>
    </row>
    <row r="446" spans="6:8">
      <c r="F446" s="17"/>
      <c r="G446" s="17"/>
      <c r="H446" s="17"/>
    </row>
    <row r="447" spans="6:8">
      <c r="F447" s="17"/>
      <c r="G447" s="17"/>
      <c r="H447" s="17"/>
    </row>
    <row r="448" spans="6:8">
      <c r="F448" s="17"/>
      <c r="G448" s="17"/>
      <c r="H448" s="17"/>
    </row>
    <row r="449" spans="6:8">
      <c r="F449" s="17"/>
      <c r="G449" s="17"/>
      <c r="H449" s="17"/>
    </row>
    <row r="450" spans="6:8">
      <c r="F450" s="17"/>
      <c r="G450" s="17"/>
      <c r="H450" s="17"/>
    </row>
    <row r="451" spans="6:8">
      <c r="F451" s="17"/>
      <c r="G451" s="17"/>
      <c r="H451" s="17"/>
    </row>
    <row r="452" spans="6:8">
      <c r="F452" s="17"/>
      <c r="G452" s="17"/>
      <c r="H452" s="17"/>
    </row>
    <row r="453" spans="6:8">
      <c r="F453" s="17"/>
      <c r="G453" s="17"/>
      <c r="H453" s="17"/>
    </row>
    <row r="454" spans="6:8">
      <c r="F454" s="17"/>
      <c r="G454" s="17"/>
      <c r="H454" s="17"/>
    </row>
    <row r="455" spans="6:8">
      <c r="F455" s="17"/>
      <c r="G455" s="17"/>
      <c r="H455" s="17"/>
    </row>
    <row r="456" spans="6:8">
      <c r="F456" s="17"/>
      <c r="G456" s="17"/>
      <c r="H456" s="17"/>
    </row>
    <row r="457" spans="6:8">
      <c r="F457" s="17"/>
      <c r="G457" s="17"/>
      <c r="H457" s="17"/>
    </row>
    <row r="458" spans="6:8">
      <c r="F458" s="17"/>
      <c r="G458" s="17"/>
      <c r="H458" s="17"/>
    </row>
    <row r="459" spans="6:8">
      <c r="F459" s="17"/>
      <c r="G459" s="17"/>
      <c r="H459" s="17"/>
    </row>
    <row r="460" spans="6:8">
      <c r="F460" s="17"/>
      <c r="G460" s="17"/>
      <c r="H460" s="17"/>
    </row>
    <row r="461" spans="6:8">
      <c r="F461" s="17"/>
      <c r="G461" s="17"/>
      <c r="H461" s="17"/>
    </row>
    <row r="462" spans="6:8">
      <c r="F462" s="17"/>
      <c r="G462" s="17"/>
      <c r="H462" s="17"/>
    </row>
    <row r="463" spans="6:8">
      <c r="F463" s="17"/>
      <c r="G463" s="17"/>
      <c r="H463" s="17"/>
    </row>
    <row r="464" spans="6:8">
      <c r="F464" s="17"/>
      <c r="G464" s="17"/>
      <c r="H464" s="17"/>
    </row>
    <row r="465" spans="6:8">
      <c r="F465" s="17"/>
      <c r="G465" s="17"/>
      <c r="H465" s="17"/>
    </row>
    <row r="466" spans="6:8">
      <c r="F466" s="17"/>
      <c r="G466" s="17"/>
      <c r="H466" s="17"/>
    </row>
    <row r="467" spans="6:8">
      <c r="F467" s="17"/>
      <c r="G467" s="17"/>
      <c r="H467" s="17"/>
    </row>
    <row r="468" spans="6:8">
      <c r="F468" s="17"/>
      <c r="G468" s="17"/>
      <c r="H468" s="17"/>
    </row>
    <row r="469" spans="6:8">
      <c r="F469" s="17"/>
      <c r="G469" s="17"/>
      <c r="H469" s="17"/>
    </row>
    <row r="470" spans="6:8">
      <c r="F470" s="17"/>
      <c r="G470" s="17"/>
      <c r="H470" s="17"/>
    </row>
    <row r="471" spans="6:8">
      <c r="F471" s="17"/>
      <c r="G471" s="17"/>
      <c r="H471" s="17"/>
    </row>
    <row r="472" spans="6:8">
      <c r="F472" s="17"/>
      <c r="G472" s="17"/>
      <c r="H472" s="17"/>
    </row>
    <row r="473" spans="6:8">
      <c r="F473" s="17"/>
      <c r="G473" s="17"/>
      <c r="H473" s="17"/>
    </row>
    <row r="474" spans="6:8">
      <c r="F474" s="17"/>
      <c r="G474" s="17"/>
      <c r="H474" s="17"/>
    </row>
    <row r="475" spans="6:8">
      <c r="F475" s="17"/>
      <c r="G475" s="17"/>
      <c r="H475" s="17"/>
    </row>
    <row r="476" spans="6:8">
      <c r="F476" s="17"/>
      <c r="G476" s="17"/>
      <c r="H476" s="17"/>
    </row>
    <row r="477" spans="6:8">
      <c r="F477" s="17"/>
      <c r="G477" s="17"/>
      <c r="H477" s="17"/>
    </row>
    <row r="478" spans="6:8">
      <c r="F478" s="17"/>
      <c r="G478" s="17"/>
      <c r="H478" s="17"/>
    </row>
    <row r="479" spans="6:8">
      <c r="F479" s="17"/>
      <c r="G479" s="17"/>
      <c r="H479" s="17"/>
    </row>
    <row r="480" spans="6:8">
      <c r="F480" s="17"/>
      <c r="G480" s="17"/>
      <c r="H480" s="17"/>
    </row>
    <row r="481" spans="6:8">
      <c r="F481" s="17"/>
      <c r="G481" s="17"/>
      <c r="H481" s="17"/>
    </row>
    <row r="482" spans="6:8">
      <c r="F482" s="17"/>
      <c r="G482" s="17"/>
      <c r="H482" s="17"/>
    </row>
    <row r="483" spans="6:8">
      <c r="F483" s="17"/>
      <c r="G483" s="17"/>
      <c r="H483" s="17"/>
    </row>
    <row r="484" spans="6:8">
      <c r="F484" s="17"/>
      <c r="G484" s="17"/>
      <c r="H484" s="17"/>
    </row>
    <row r="485" spans="6:8">
      <c r="F485" s="17"/>
      <c r="G485" s="17"/>
      <c r="H485" s="17"/>
    </row>
    <row r="486" spans="6:8">
      <c r="F486" s="17"/>
      <c r="G486" s="17"/>
      <c r="H486" s="17"/>
    </row>
    <row r="487" spans="6:8">
      <c r="F487" s="17"/>
      <c r="G487" s="17"/>
      <c r="H487" s="17"/>
    </row>
    <row r="488" spans="6:8">
      <c r="F488" s="17"/>
      <c r="G488" s="17"/>
      <c r="H488" s="17"/>
    </row>
    <row r="489" spans="6:8">
      <c r="F489" s="17"/>
      <c r="G489" s="17"/>
      <c r="H489" s="17"/>
    </row>
    <row r="490" spans="6:8">
      <c r="F490" s="17"/>
      <c r="G490" s="17"/>
      <c r="H490" s="17"/>
    </row>
    <row r="491" spans="6:8">
      <c r="F491" s="17"/>
      <c r="G491" s="17"/>
      <c r="H491" s="17"/>
    </row>
    <row r="492" spans="6:8">
      <c r="F492" s="17"/>
      <c r="G492" s="17"/>
      <c r="H492" s="17"/>
    </row>
    <row r="493" spans="6:8">
      <c r="F493" s="17"/>
      <c r="G493" s="17"/>
      <c r="H493" s="17"/>
    </row>
    <row r="494" spans="6:8">
      <c r="F494" s="17"/>
      <c r="G494" s="17"/>
      <c r="H494" s="17"/>
    </row>
    <row r="495" spans="6:8">
      <c r="F495" s="17"/>
      <c r="G495" s="17"/>
      <c r="H495" s="17"/>
    </row>
    <row r="496" spans="6:8">
      <c r="F496" s="17"/>
      <c r="G496" s="17"/>
      <c r="H496" s="17"/>
    </row>
    <row r="497" spans="6:8">
      <c r="F497" s="17"/>
      <c r="G497" s="17"/>
      <c r="H497" s="17"/>
    </row>
    <row r="498" spans="6:8">
      <c r="F498" s="17"/>
      <c r="G498" s="17"/>
      <c r="H498" s="17"/>
    </row>
    <row r="499" spans="6:8">
      <c r="F499" s="17"/>
      <c r="G499" s="17"/>
      <c r="H499" s="17"/>
    </row>
    <row r="500" spans="6:8">
      <c r="F500" s="17"/>
      <c r="G500" s="17"/>
      <c r="H500" s="17"/>
    </row>
    <row r="501" spans="6:8">
      <c r="F501" s="17"/>
      <c r="G501" s="17"/>
      <c r="H501" s="17"/>
    </row>
    <row r="502" spans="6:8">
      <c r="F502" s="17"/>
      <c r="G502" s="17"/>
      <c r="H502" s="17"/>
    </row>
    <row r="503" spans="6:8">
      <c r="F503" s="17"/>
      <c r="G503" s="17"/>
      <c r="H503" s="17"/>
    </row>
    <row r="504" spans="6:8">
      <c r="F504" s="17"/>
      <c r="G504" s="17"/>
      <c r="H504" s="17"/>
    </row>
    <row r="505" spans="6:8">
      <c r="F505" s="17"/>
      <c r="G505" s="17"/>
      <c r="H505" s="17"/>
    </row>
    <row r="506" spans="6:8">
      <c r="F506" s="17"/>
      <c r="G506" s="17"/>
      <c r="H506" s="17"/>
    </row>
    <row r="507" spans="6:8">
      <c r="F507" s="17"/>
      <c r="G507" s="17"/>
      <c r="H507" s="17"/>
    </row>
    <row r="508" spans="6:8">
      <c r="F508" s="17"/>
      <c r="G508" s="17"/>
      <c r="H508" s="17"/>
    </row>
    <row r="509" spans="6:8">
      <c r="F509" s="17"/>
      <c r="G509" s="17"/>
      <c r="H509" s="17"/>
    </row>
    <row r="510" spans="6:8">
      <c r="F510" s="17"/>
      <c r="G510" s="17"/>
      <c r="H510" s="17"/>
    </row>
    <row r="511" spans="6:8">
      <c r="F511" s="17"/>
      <c r="G511" s="17"/>
      <c r="H511" s="17"/>
    </row>
    <row r="512" spans="6:8">
      <c r="F512" s="17"/>
      <c r="G512" s="17"/>
      <c r="H512" s="17"/>
    </row>
    <row r="513" spans="6:8">
      <c r="F513" s="17"/>
      <c r="G513" s="17"/>
      <c r="H513" s="17"/>
    </row>
    <row r="514" spans="6:8">
      <c r="F514" s="17"/>
      <c r="G514" s="17"/>
      <c r="H514" s="17"/>
    </row>
    <row r="515" spans="6:8">
      <c r="F515" s="17"/>
      <c r="G515" s="17"/>
      <c r="H515" s="17"/>
    </row>
    <row r="516" spans="6:8">
      <c r="F516" s="17"/>
      <c r="G516" s="17"/>
      <c r="H516" s="17"/>
    </row>
    <row r="517" spans="6:8">
      <c r="F517" s="17"/>
      <c r="G517" s="17"/>
      <c r="H517" s="17"/>
    </row>
    <row r="518" spans="6:8">
      <c r="F518" s="17"/>
      <c r="G518" s="17"/>
      <c r="H518" s="17"/>
    </row>
    <row r="519" spans="6:8">
      <c r="F519" s="17"/>
      <c r="G519" s="17"/>
      <c r="H519" s="17"/>
    </row>
    <row r="520" spans="6:8">
      <c r="F520" s="17"/>
      <c r="G520" s="17"/>
      <c r="H520" s="17"/>
    </row>
    <row r="521" spans="6:8">
      <c r="F521" s="17"/>
      <c r="G521" s="17"/>
      <c r="H521" s="17"/>
    </row>
    <row r="522" spans="6:8">
      <c r="F522" s="17"/>
      <c r="G522" s="17"/>
      <c r="H522" s="17"/>
    </row>
    <row r="523" spans="6:8">
      <c r="F523" s="17"/>
      <c r="G523" s="17"/>
      <c r="H523" s="17"/>
    </row>
    <row r="524" spans="6:8">
      <c r="F524" s="17"/>
      <c r="G524" s="17"/>
      <c r="H524" s="17"/>
    </row>
    <row r="525" spans="6:8">
      <c r="F525" s="17"/>
      <c r="G525" s="17"/>
      <c r="H525" s="17"/>
    </row>
    <row r="526" spans="6:8">
      <c r="F526" s="17"/>
      <c r="G526" s="17"/>
      <c r="H526" s="17"/>
    </row>
    <row r="527" spans="6:8">
      <c r="F527" s="17"/>
      <c r="G527" s="17"/>
      <c r="H527" s="17"/>
    </row>
    <row r="528" spans="6:8">
      <c r="F528" s="17"/>
      <c r="G528" s="17"/>
      <c r="H528" s="17"/>
    </row>
    <row r="529" spans="6:8">
      <c r="F529" s="17"/>
      <c r="G529" s="17"/>
      <c r="H529" s="17"/>
    </row>
    <row r="530" spans="6:8">
      <c r="F530" s="17"/>
      <c r="G530" s="17"/>
      <c r="H530" s="17"/>
    </row>
    <row r="531" spans="6:8">
      <c r="F531" s="17"/>
      <c r="G531" s="17"/>
      <c r="H531" s="17"/>
    </row>
    <row r="532" spans="6:8">
      <c r="F532" s="17"/>
      <c r="G532" s="17"/>
      <c r="H532" s="17"/>
    </row>
    <row r="533" spans="6:8">
      <c r="F533" s="17"/>
      <c r="G533" s="17"/>
      <c r="H533" s="17"/>
    </row>
    <row r="534" spans="6:8">
      <c r="F534" s="17"/>
      <c r="G534" s="17"/>
      <c r="H534" s="17"/>
    </row>
    <row r="535" spans="6:8">
      <c r="F535" s="17"/>
      <c r="G535" s="17"/>
      <c r="H535" s="17"/>
    </row>
    <row r="536" spans="6:8">
      <c r="F536" s="17"/>
      <c r="G536" s="17"/>
      <c r="H536" s="17"/>
    </row>
    <row r="537" spans="6:8">
      <c r="F537" s="17"/>
      <c r="G537" s="17"/>
      <c r="H537" s="17"/>
    </row>
    <row r="538" spans="6:8">
      <c r="F538" s="17"/>
      <c r="G538" s="17"/>
      <c r="H538" s="17"/>
    </row>
    <row r="539" spans="6:8">
      <c r="F539" s="17"/>
      <c r="G539" s="17"/>
      <c r="H539" s="17"/>
    </row>
    <row r="540" spans="6:8">
      <c r="F540" s="17"/>
      <c r="G540" s="17"/>
      <c r="H540" s="17"/>
    </row>
    <row r="541" spans="6:8">
      <c r="F541" s="17"/>
      <c r="G541" s="17"/>
      <c r="H541" s="17"/>
    </row>
    <row r="542" spans="6:8">
      <c r="F542" s="17"/>
      <c r="G542" s="17"/>
      <c r="H542" s="17"/>
    </row>
    <row r="543" spans="6:8">
      <c r="F543" s="17"/>
      <c r="G543" s="17"/>
      <c r="H543" s="17"/>
    </row>
    <row r="544" spans="6:8">
      <c r="F544" s="17"/>
      <c r="G544" s="17"/>
      <c r="H544" s="17"/>
    </row>
    <row r="545" spans="6:8">
      <c r="F545" s="17"/>
      <c r="G545" s="17"/>
      <c r="H545" s="17"/>
    </row>
    <row r="546" spans="6:8">
      <c r="F546" s="17"/>
      <c r="G546" s="17"/>
      <c r="H546" s="17"/>
    </row>
    <row r="547" spans="6:8">
      <c r="F547" s="17"/>
      <c r="G547" s="17"/>
      <c r="H547" s="17"/>
    </row>
    <row r="548" spans="6:8">
      <c r="F548" s="17"/>
      <c r="G548" s="17"/>
      <c r="H548" s="17"/>
    </row>
    <row r="549" spans="6:8">
      <c r="F549" s="17"/>
      <c r="G549" s="17"/>
      <c r="H549" s="17"/>
    </row>
    <row r="550" spans="6:8">
      <c r="F550" s="17"/>
      <c r="G550" s="17"/>
      <c r="H550" s="17"/>
    </row>
    <row r="551" spans="6:8">
      <c r="F551" s="17"/>
      <c r="G551" s="17"/>
      <c r="H551" s="17"/>
    </row>
    <row r="552" spans="6:8">
      <c r="F552" s="17"/>
      <c r="G552" s="17"/>
      <c r="H552" s="17"/>
    </row>
    <row r="553" spans="6:8">
      <c r="F553" s="17"/>
      <c r="G553" s="17"/>
      <c r="H553" s="17"/>
    </row>
    <row r="554" spans="6:8">
      <c r="F554" s="17"/>
      <c r="G554" s="17"/>
      <c r="H554" s="17"/>
    </row>
    <row r="555" spans="6:8">
      <c r="F555" s="17"/>
      <c r="G555" s="17"/>
      <c r="H555" s="17"/>
    </row>
    <row r="556" spans="6:8">
      <c r="F556" s="17"/>
      <c r="G556" s="17"/>
      <c r="H556" s="17"/>
    </row>
    <row r="557" spans="6:8">
      <c r="F557" s="17"/>
      <c r="G557" s="17"/>
      <c r="H557" s="17"/>
    </row>
    <row r="558" spans="6:8">
      <c r="F558" s="17"/>
      <c r="G558" s="17"/>
      <c r="H558" s="17"/>
    </row>
    <row r="559" spans="6:8">
      <c r="F559" s="17"/>
      <c r="G559" s="17"/>
      <c r="H559" s="17"/>
    </row>
    <row r="560" spans="6:8">
      <c r="F560" s="17"/>
      <c r="G560" s="17"/>
      <c r="H560" s="17"/>
    </row>
    <row r="561" spans="6:8">
      <c r="F561" s="17"/>
      <c r="G561" s="17"/>
      <c r="H561" s="17"/>
    </row>
    <row r="562" spans="6:8">
      <c r="F562" s="17"/>
      <c r="G562" s="17"/>
      <c r="H562" s="17"/>
    </row>
    <row r="563" spans="6:8">
      <c r="F563" s="17"/>
      <c r="G563" s="17"/>
      <c r="H563" s="17"/>
    </row>
    <row r="564" spans="6:8">
      <c r="F564" s="17"/>
      <c r="G564" s="17"/>
      <c r="H564" s="17"/>
    </row>
    <row r="565" spans="6:8">
      <c r="F565" s="17"/>
      <c r="G565" s="17"/>
      <c r="H565" s="17"/>
    </row>
    <row r="566" spans="6:8">
      <c r="F566" s="17"/>
      <c r="G566" s="17"/>
      <c r="H566" s="17"/>
    </row>
    <row r="567" spans="6:8">
      <c r="F567" s="17"/>
      <c r="G567" s="17"/>
      <c r="H567" s="17"/>
    </row>
    <row r="568" spans="6:8">
      <c r="F568" s="17"/>
      <c r="G568" s="17"/>
      <c r="H568" s="17"/>
    </row>
    <row r="569" spans="6:8">
      <c r="F569" s="17"/>
      <c r="G569" s="17"/>
      <c r="H569" s="17"/>
    </row>
    <row r="570" spans="6:8">
      <c r="F570" s="17"/>
      <c r="G570" s="17"/>
      <c r="H570" s="17"/>
    </row>
    <row r="571" spans="6:8">
      <c r="F571" s="17"/>
      <c r="G571" s="17"/>
      <c r="H571" s="17"/>
    </row>
    <row r="572" spans="6:8">
      <c r="F572" s="17"/>
      <c r="G572" s="17"/>
      <c r="H572" s="17"/>
    </row>
    <row r="573" spans="6:8">
      <c r="F573" s="17"/>
      <c r="G573" s="17"/>
      <c r="H573" s="17"/>
    </row>
    <row r="574" spans="6:8">
      <c r="F574" s="17"/>
      <c r="G574" s="17"/>
      <c r="H574" s="17"/>
    </row>
    <row r="575" spans="6:8">
      <c r="F575" s="17"/>
      <c r="G575" s="17"/>
      <c r="H575" s="17"/>
    </row>
    <row r="576" spans="6:8">
      <c r="F576" s="17"/>
      <c r="G576" s="17"/>
      <c r="H576" s="17"/>
    </row>
    <row r="577" spans="6:8">
      <c r="F577" s="17"/>
      <c r="G577" s="17"/>
      <c r="H577" s="17"/>
    </row>
    <row r="578" spans="6:8">
      <c r="F578" s="17"/>
      <c r="G578" s="17"/>
      <c r="H578" s="17"/>
    </row>
    <row r="579" spans="6:8">
      <c r="F579" s="17"/>
      <c r="G579" s="17"/>
      <c r="H579" s="17"/>
    </row>
    <row r="580" spans="6:8">
      <c r="F580" s="17"/>
      <c r="G580" s="17"/>
      <c r="H580" s="17"/>
    </row>
    <row r="581" spans="6:8">
      <c r="F581" s="17"/>
      <c r="G581" s="17"/>
      <c r="H581" s="17"/>
    </row>
    <row r="582" spans="6:8">
      <c r="F582" s="17"/>
      <c r="G582" s="17"/>
      <c r="H582" s="17"/>
    </row>
    <row r="583" spans="6:8">
      <c r="F583" s="17"/>
      <c r="G583" s="17"/>
      <c r="H583" s="17"/>
    </row>
    <row r="584" spans="6:8">
      <c r="F584" s="17"/>
      <c r="G584" s="17"/>
      <c r="H584" s="17"/>
    </row>
    <row r="585" spans="6:8">
      <c r="F585" s="17"/>
      <c r="G585" s="17"/>
      <c r="H585" s="17"/>
    </row>
    <row r="586" spans="6:8">
      <c r="F586" s="17"/>
      <c r="G586" s="17"/>
      <c r="H586" s="17"/>
    </row>
    <row r="587" spans="6:8">
      <c r="F587" s="17"/>
      <c r="G587" s="17"/>
      <c r="H587" s="17"/>
    </row>
    <row r="588" spans="6:8">
      <c r="F588" s="17"/>
      <c r="G588" s="17"/>
      <c r="H588" s="17"/>
    </row>
    <row r="589" spans="6:8">
      <c r="F589" s="17"/>
      <c r="G589" s="17"/>
      <c r="H589" s="17"/>
    </row>
    <row r="590" spans="6:8">
      <c r="F590" s="17"/>
      <c r="G590" s="17"/>
      <c r="H590" s="17"/>
    </row>
    <row r="591" spans="6:8">
      <c r="F591" s="17"/>
      <c r="G591" s="17"/>
      <c r="H591" s="17"/>
    </row>
    <row r="592" spans="6:8">
      <c r="F592" s="17"/>
      <c r="G592" s="17"/>
      <c r="H592" s="17"/>
    </row>
    <row r="593" spans="6:8">
      <c r="F593" s="17"/>
      <c r="G593" s="17"/>
      <c r="H593" s="17"/>
    </row>
    <row r="594" spans="6:8">
      <c r="F594" s="17"/>
      <c r="G594" s="17"/>
      <c r="H594" s="17"/>
    </row>
    <row r="595" spans="6:8">
      <c r="F595" s="17"/>
      <c r="G595" s="17"/>
      <c r="H595" s="17"/>
    </row>
    <row r="596" spans="6:8">
      <c r="F596" s="17"/>
      <c r="G596" s="17"/>
      <c r="H596" s="17"/>
    </row>
    <row r="597" spans="6:8">
      <c r="F597" s="17"/>
      <c r="G597" s="17"/>
      <c r="H597" s="17"/>
    </row>
    <row r="598" spans="6:8">
      <c r="F598" s="17"/>
      <c r="G598" s="17"/>
      <c r="H598" s="17"/>
    </row>
    <row r="599" spans="6:8">
      <c r="F599" s="17"/>
      <c r="G599" s="17"/>
      <c r="H599" s="17"/>
    </row>
    <row r="600" spans="6:8">
      <c r="F600" s="17"/>
      <c r="G600" s="17"/>
      <c r="H600" s="17"/>
    </row>
    <row r="601" spans="6:8">
      <c r="F601" s="17"/>
      <c r="G601" s="17"/>
      <c r="H601" s="17"/>
    </row>
    <row r="602" spans="6:8">
      <c r="F602" s="17"/>
      <c r="G602" s="17"/>
      <c r="H602" s="17"/>
    </row>
    <row r="603" spans="6:8">
      <c r="F603" s="17"/>
      <c r="G603" s="17"/>
      <c r="H603" s="17"/>
    </row>
    <row r="604" spans="6:8">
      <c r="F604" s="17"/>
      <c r="G604" s="17"/>
      <c r="H604" s="17"/>
    </row>
    <row r="605" spans="6:8">
      <c r="F605" s="17"/>
      <c r="G605" s="17"/>
      <c r="H605" s="17"/>
    </row>
    <row r="606" spans="6:8">
      <c r="F606" s="17"/>
      <c r="G606" s="17"/>
      <c r="H606" s="17"/>
    </row>
    <row r="607" spans="6:8">
      <c r="F607" s="17"/>
      <c r="G607" s="17"/>
      <c r="H607" s="17"/>
    </row>
    <row r="608" spans="6:8">
      <c r="F608" s="17"/>
      <c r="G608" s="17"/>
      <c r="H608" s="17"/>
    </row>
    <row r="609" spans="6:8">
      <c r="F609" s="17"/>
      <c r="G609" s="17"/>
      <c r="H609" s="17"/>
    </row>
    <row r="610" spans="6:8">
      <c r="F610" s="17"/>
      <c r="G610" s="17"/>
      <c r="H610" s="17"/>
    </row>
    <row r="611" spans="6:8">
      <c r="F611" s="17"/>
      <c r="G611" s="17"/>
      <c r="H611" s="17"/>
    </row>
    <row r="612" spans="6:8">
      <c r="F612" s="17"/>
      <c r="G612" s="17"/>
      <c r="H612" s="17"/>
    </row>
    <row r="613" spans="6:8">
      <c r="F613" s="17"/>
      <c r="G613" s="17"/>
      <c r="H613" s="17"/>
    </row>
    <row r="614" spans="6:8">
      <c r="F614" s="17"/>
      <c r="G614" s="17"/>
      <c r="H614" s="17"/>
    </row>
    <row r="615" spans="6:8">
      <c r="F615" s="17"/>
      <c r="G615" s="17"/>
      <c r="H615" s="17"/>
    </row>
    <row r="616" spans="6:8">
      <c r="F616" s="17"/>
      <c r="G616" s="17"/>
      <c r="H616" s="17"/>
    </row>
    <row r="617" spans="6:8">
      <c r="F617" s="17"/>
      <c r="G617" s="17"/>
      <c r="H617" s="17"/>
    </row>
    <row r="618" spans="6:8">
      <c r="F618" s="17"/>
      <c r="G618" s="17"/>
      <c r="H618" s="17"/>
    </row>
    <row r="619" spans="6:8">
      <c r="F619" s="17"/>
      <c r="G619" s="17"/>
      <c r="H619" s="17"/>
    </row>
    <row r="620" spans="6:8">
      <c r="F620" s="17"/>
      <c r="G620" s="17"/>
      <c r="H620" s="17"/>
    </row>
    <row r="621" spans="6:8">
      <c r="F621" s="17"/>
      <c r="G621" s="17"/>
      <c r="H621" s="17"/>
    </row>
    <row r="622" spans="6:8">
      <c r="F622" s="17"/>
      <c r="G622" s="17"/>
      <c r="H622" s="17"/>
    </row>
    <row r="623" spans="6:8">
      <c r="F623" s="17"/>
      <c r="G623" s="17"/>
      <c r="H623" s="17"/>
    </row>
    <row r="624" spans="6:8">
      <c r="F624" s="17"/>
      <c r="G624" s="17"/>
      <c r="H624" s="17"/>
    </row>
    <row r="625" spans="6:8">
      <c r="F625" s="17"/>
      <c r="G625" s="17"/>
      <c r="H625" s="17"/>
    </row>
    <row r="626" spans="6:8">
      <c r="F626" s="17"/>
      <c r="G626" s="17"/>
      <c r="H626" s="17"/>
    </row>
    <row r="627" spans="6:8">
      <c r="F627" s="17"/>
      <c r="G627" s="17"/>
      <c r="H627" s="17"/>
    </row>
    <row r="628" spans="6:8">
      <c r="F628" s="17"/>
      <c r="G628" s="17"/>
      <c r="H628" s="17"/>
    </row>
    <row r="629" spans="6:8">
      <c r="F629" s="17"/>
      <c r="G629" s="17"/>
      <c r="H629" s="17"/>
    </row>
    <row r="630" spans="6:8">
      <c r="F630" s="17"/>
      <c r="G630" s="17"/>
      <c r="H630" s="17"/>
    </row>
    <row r="631" spans="6:8">
      <c r="F631" s="17"/>
      <c r="G631" s="17"/>
      <c r="H631" s="17"/>
    </row>
    <row r="632" spans="6:8">
      <c r="F632" s="17"/>
      <c r="G632" s="17"/>
      <c r="H632" s="17"/>
    </row>
    <row r="633" spans="6:8">
      <c r="F633" s="17"/>
      <c r="G633" s="17"/>
      <c r="H633" s="17"/>
    </row>
    <row r="634" spans="6:8">
      <c r="F634" s="17"/>
      <c r="G634" s="17"/>
      <c r="H634" s="17"/>
    </row>
    <row r="635" spans="6:8">
      <c r="F635" s="17"/>
      <c r="G635" s="17"/>
      <c r="H635" s="17"/>
    </row>
    <row r="636" spans="6:8">
      <c r="F636" s="17"/>
      <c r="G636" s="17"/>
      <c r="H636" s="17"/>
    </row>
    <row r="637" spans="6:8">
      <c r="F637" s="17"/>
      <c r="G637" s="17"/>
      <c r="H637" s="17"/>
    </row>
    <row r="638" spans="6:8">
      <c r="F638" s="17"/>
      <c r="G638" s="17"/>
      <c r="H638" s="17"/>
    </row>
    <row r="639" spans="6:8">
      <c r="F639" s="17"/>
      <c r="G639" s="17"/>
      <c r="H639" s="17"/>
    </row>
    <row r="640" spans="6:8">
      <c r="F640" s="17"/>
      <c r="G640" s="17"/>
      <c r="H640" s="17"/>
    </row>
    <row r="641" spans="6:8">
      <c r="F641" s="17"/>
      <c r="G641" s="17"/>
      <c r="H641" s="17"/>
    </row>
    <row r="642" spans="6:8">
      <c r="F642" s="17"/>
      <c r="G642" s="17"/>
      <c r="H642" s="17"/>
    </row>
    <row r="643" spans="6:8">
      <c r="F643" s="17"/>
      <c r="G643" s="17"/>
      <c r="H643" s="17"/>
    </row>
    <row r="644" spans="6:8">
      <c r="F644" s="17"/>
      <c r="G644" s="17"/>
      <c r="H644" s="17"/>
    </row>
    <row r="645" spans="6:8">
      <c r="F645" s="17"/>
      <c r="G645" s="17"/>
      <c r="H645" s="17"/>
    </row>
    <row r="646" spans="6:8">
      <c r="F646" s="17"/>
      <c r="G646" s="17"/>
      <c r="H646" s="17"/>
    </row>
    <row r="647" spans="6:8">
      <c r="F647" s="17"/>
      <c r="G647" s="17"/>
      <c r="H647" s="17"/>
    </row>
    <row r="648" spans="6:8">
      <c r="F648" s="17"/>
      <c r="G648" s="17"/>
      <c r="H648" s="17"/>
    </row>
    <row r="649" spans="6:8">
      <c r="F649" s="17"/>
      <c r="G649" s="17"/>
      <c r="H649" s="17"/>
    </row>
    <row r="650" spans="6:8">
      <c r="F650" s="17"/>
      <c r="G650" s="17"/>
      <c r="H650" s="17"/>
    </row>
    <row r="651" spans="6:8">
      <c r="F651" s="17"/>
      <c r="G651" s="17"/>
      <c r="H651" s="17"/>
    </row>
    <row r="652" spans="6:8">
      <c r="F652" s="17"/>
      <c r="G652" s="17"/>
      <c r="H652" s="17"/>
    </row>
    <row r="653" spans="6:8">
      <c r="F653" s="17"/>
      <c r="G653" s="17"/>
      <c r="H653" s="17"/>
    </row>
    <row r="654" spans="6:8">
      <c r="F654" s="17"/>
      <c r="G654" s="17"/>
      <c r="H654" s="17"/>
    </row>
    <row r="655" spans="6:8">
      <c r="F655" s="17"/>
      <c r="G655" s="17"/>
      <c r="H655" s="17"/>
    </row>
    <row r="656" spans="6:8">
      <c r="F656" s="17"/>
      <c r="G656" s="17"/>
      <c r="H656" s="17"/>
    </row>
    <row r="657" spans="6:8">
      <c r="F657" s="17"/>
      <c r="G657" s="17"/>
      <c r="H657" s="17"/>
    </row>
    <row r="658" spans="6:8">
      <c r="F658" s="17"/>
      <c r="G658" s="17"/>
      <c r="H658" s="17"/>
    </row>
    <row r="659" spans="6:8">
      <c r="F659" s="17"/>
      <c r="G659" s="17"/>
      <c r="H659" s="17"/>
    </row>
    <row r="660" spans="6:8">
      <c r="F660" s="17"/>
      <c r="G660" s="17"/>
      <c r="H660" s="17"/>
    </row>
    <row r="661" spans="6:8">
      <c r="F661" s="17"/>
      <c r="G661" s="17"/>
      <c r="H661" s="17"/>
    </row>
    <row r="662" spans="6:8">
      <c r="F662" s="17"/>
      <c r="G662" s="17"/>
      <c r="H662" s="17"/>
    </row>
    <row r="663" spans="6:8">
      <c r="F663" s="17"/>
      <c r="G663" s="17"/>
      <c r="H663" s="17"/>
    </row>
    <row r="664" spans="6:8">
      <c r="F664" s="17"/>
      <c r="G664" s="17"/>
      <c r="H664" s="17"/>
    </row>
    <row r="665" spans="6:8">
      <c r="F665" s="17"/>
      <c r="G665" s="17"/>
      <c r="H665" s="17"/>
    </row>
    <row r="666" spans="6:8">
      <c r="F666" s="17"/>
      <c r="G666" s="17"/>
      <c r="H666" s="17"/>
    </row>
    <row r="667" spans="6:8">
      <c r="F667" s="17"/>
      <c r="G667" s="17"/>
      <c r="H667" s="17"/>
    </row>
    <row r="668" spans="6:8">
      <c r="F668" s="17"/>
      <c r="G668" s="17"/>
      <c r="H668" s="17"/>
    </row>
    <row r="669" spans="6:8">
      <c r="F669" s="17"/>
      <c r="G669" s="17"/>
      <c r="H669" s="17"/>
    </row>
    <row r="670" spans="6:8">
      <c r="F670" s="17"/>
      <c r="G670" s="17"/>
      <c r="H670" s="17"/>
    </row>
    <row r="671" spans="6:8">
      <c r="F671" s="17"/>
      <c r="G671" s="17"/>
      <c r="H671" s="17"/>
    </row>
    <row r="672" spans="6:8">
      <c r="F672" s="17"/>
      <c r="G672" s="17"/>
      <c r="H672" s="17"/>
    </row>
    <row r="673" spans="6:8">
      <c r="F673" s="17"/>
      <c r="G673" s="17"/>
      <c r="H673" s="17"/>
    </row>
    <row r="674" spans="6:8">
      <c r="F674" s="17"/>
      <c r="G674" s="17"/>
      <c r="H674" s="17"/>
    </row>
    <row r="675" spans="6:8">
      <c r="F675" s="17"/>
      <c r="G675" s="17"/>
      <c r="H675" s="17"/>
    </row>
    <row r="676" spans="6:8">
      <c r="F676" s="17"/>
      <c r="G676" s="17"/>
      <c r="H676" s="17"/>
    </row>
    <row r="677" spans="6:8">
      <c r="F677" s="17"/>
      <c r="G677" s="17"/>
      <c r="H677" s="17"/>
    </row>
    <row r="678" spans="6:8">
      <c r="F678" s="17"/>
      <c r="G678" s="17"/>
      <c r="H678" s="17"/>
    </row>
    <row r="679" spans="6:8">
      <c r="F679" s="17"/>
      <c r="G679" s="17"/>
      <c r="H679" s="17"/>
    </row>
    <row r="680" spans="6:8">
      <c r="F680" s="17"/>
      <c r="G680" s="17"/>
      <c r="H680" s="17"/>
    </row>
    <row r="681" spans="6:8">
      <c r="F681" s="17"/>
      <c r="G681" s="17"/>
      <c r="H681" s="17"/>
    </row>
    <row r="682" spans="6:8">
      <c r="F682" s="17"/>
      <c r="G682" s="17"/>
      <c r="H682" s="17"/>
    </row>
    <row r="683" spans="6:8">
      <c r="F683" s="17"/>
      <c r="G683" s="17"/>
      <c r="H683" s="17"/>
    </row>
    <row r="684" spans="6:8">
      <c r="F684" s="17"/>
      <c r="G684" s="17"/>
      <c r="H684" s="17"/>
    </row>
    <row r="685" spans="6:8">
      <c r="F685" s="17"/>
      <c r="G685" s="17"/>
      <c r="H685" s="17"/>
    </row>
    <row r="686" spans="6:8">
      <c r="F686" s="17"/>
      <c r="G686" s="17"/>
      <c r="H686" s="17"/>
    </row>
    <row r="687" spans="6:8">
      <c r="F687" s="17"/>
      <c r="G687" s="17"/>
      <c r="H687" s="17"/>
    </row>
    <row r="688" spans="6:8">
      <c r="F688" s="17"/>
      <c r="G688" s="17"/>
      <c r="H688" s="17"/>
    </row>
    <row r="689" spans="6:8">
      <c r="F689" s="17"/>
      <c r="G689" s="17"/>
      <c r="H689" s="17"/>
    </row>
    <row r="690" spans="6:8">
      <c r="F690" s="17"/>
      <c r="G690" s="17"/>
      <c r="H690" s="17"/>
    </row>
    <row r="691" spans="6:8">
      <c r="F691" s="17"/>
      <c r="G691" s="17"/>
      <c r="H691" s="17"/>
    </row>
    <row r="692" spans="6:8">
      <c r="F692" s="17"/>
      <c r="G692" s="17"/>
      <c r="H692" s="17"/>
    </row>
    <row r="693" spans="6:8">
      <c r="F693" s="17"/>
      <c r="G693" s="17"/>
      <c r="H693" s="17"/>
    </row>
    <row r="694" spans="6:8">
      <c r="F694" s="17"/>
      <c r="G694" s="17"/>
      <c r="H694" s="17"/>
    </row>
    <row r="695" spans="6:8">
      <c r="F695" s="17"/>
      <c r="G695" s="17"/>
      <c r="H695" s="17"/>
    </row>
    <row r="696" spans="6:8">
      <c r="F696" s="17"/>
      <c r="G696" s="17"/>
      <c r="H696" s="17"/>
    </row>
    <row r="697" spans="6:8">
      <c r="F697" s="17"/>
      <c r="G697" s="17"/>
      <c r="H697" s="17"/>
    </row>
    <row r="698" spans="6:8">
      <c r="F698" s="17"/>
      <c r="G698" s="17"/>
      <c r="H698" s="17"/>
    </row>
    <row r="699" spans="6:8">
      <c r="F699" s="17"/>
      <c r="G699" s="17"/>
      <c r="H699" s="17"/>
    </row>
    <row r="700" spans="6:8">
      <c r="F700" s="17"/>
      <c r="G700" s="17"/>
      <c r="H700" s="17"/>
    </row>
    <row r="701" spans="6:8">
      <c r="F701" s="17"/>
      <c r="G701" s="17"/>
      <c r="H701" s="17"/>
    </row>
    <row r="702" spans="6:8">
      <c r="F702" s="17"/>
      <c r="G702" s="17"/>
      <c r="H702" s="17"/>
    </row>
    <row r="703" spans="6:8">
      <c r="F703" s="17"/>
      <c r="G703" s="17"/>
      <c r="H703" s="17"/>
    </row>
    <row r="704" spans="6:8">
      <c r="F704" s="17"/>
      <c r="G704" s="17"/>
      <c r="H704" s="17"/>
    </row>
    <row r="705" spans="6:8">
      <c r="F705" s="17"/>
      <c r="G705" s="17"/>
      <c r="H705" s="17"/>
    </row>
    <row r="706" spans="6:8">
      <c r="F706" s="17"/>
      <c r="G706" s="17"/>
      <c r="H706" s="17"/>
    </row>
    <row r="707" spans="6:8">
      <c r="F707" s="17"/>
      <c r="G707" s="17"/>
      <c r="H707" s="17"/>
    </row>
    <row r="708" spans="6:8">
      <c r="F708" s="17"/>
      <c r="G708" s="17"/>
      <c r="H708" s="17"/>
    </row>
    <row r="709" spans="6:8">
      <c r="F709" s="17"/>
      <c r="G709" s="17"/>
      <c r="H709" s="17"/>
    </row>
    <row r="710" spans="6:8">
      <c r="F710" s="17"/>
      <c r="G710" s="17"/>
      <c r="H710" s="17"/>
    </row>
    <row r="711" spans="6:8">
      <c r="F711" s="17"/>
      <c r="G711" s="17"/>
      <c r="H711" s="17"/>
    </row>
    <row r="712" spans="6:8">
      <c r="F712" s="17"/>
      <c r="G712" s="17"/>
      <c r="H712" s="17"/>
    </row>
    <row r="713" spans="6:8">
      <c r="F713" s="17"/>
      <c r="G713" s="17"/>
      <c r="H713" s="17"/>
    </row>
    <row r="714" spans="6:8">
      <c r="F714" s="17"/>
      <c r="G714" s="17"/>
      <c r="H714" s="17"/>
    </row>
    <row r="715" spans="6:8">
      <c r="F715" s="17"/>
      <c r="G715" s="17"/>
      <c r="H715" s="17"/>
    </row>
    <row r="716" spans="6:8">
      <c r="F716" s="17"/>
      <c r="G716" s="17"/>
      <c r="H716" s="17"/>
    </row>
    <row r="717" spans="6:8">
      <c r="F717" s="17"/>
      <c r="G717" s="17"/>
      <c r="H717" s="17"/>
    </row>
    <row r="718" spans="6:8">
      <c r="F718" s="17"/>
      <c r="G718" s="17"/>
      <c r="H718" s="17"/>
    </row>
    <row r="719" spans="6:8">
      <c r="F719" s="17"/>
      <c r="G719" s="17"/>
      <c r="H719" s="17"/>
    </row>
    <row r="720" spans="6:8">
      <c r="F720" s="17"/>
      <c r="G720" s="17"/>
      <c r="H720" s="17"/>
    </row>
    <row r="721" spans="6:8">
      <c r="F721" s="17"/>
      <c r="G721" s="17"/>
      <c r="H721" s="17"/>
    </row>
    <row r="722" spans="6:8">
      <c r="F722" s="17"/>
      <c r="G722" s="17"/>
      <c r="H722" s="17"/>
    </row>
    <row r="723" spans="6:8">
      <c r="F723" s="17"/>
      <c r="G723" s="17"/>
      <c r="H723" s="17"/>
    </row>
    <row r="724" spans="6:8">
      <c r="F724" s="17"/>
      <c r="G724" s="17"/>
      <c r="H724" s="17"/>
    </row>
    <row r="725" spans="6:8">
      <c r="F725" s="17"/>
      <c r="G725" s="17"/>
      <c r="H725" s="17"/>
    </row>
    <row r="726" spans="6:8">
      <c r="F726" s="17"/>
      <c r="G726" s="17"/>
      <c r="H726" s="17"/>
    </row>
    <row r="727" spans="6:8">
      <c r="F727" s="17"/>
      <c r="G727" s="17"/>
      <c r="H727" s="17"/>
    </row>
    <row r="728" spans="6:8">
      <c r="F728" s="17"/>
      <c r="G728" s="17"/>
      <c r="H728" s="17"/>
    </row>
    <row r="729" spans="6:8">
      <c r="F729" s="17"/>
      <c r="G729" s="17"/>
      <c r="H729" s="17"/>
    </row>
    <row r="730" spans="6:8">
      <c r="F730" s="17"/>
      <c r="G730" s="17"/>
      <c r="H730" s="17"/>
    </row>
    <row r="731" spans="6:8">
      <c r="F731" s="17"/>
      <c r="G731" s="17"/>
      <c r="H731" s="17"/>
    </row>
    <row r="732" spans="6:8">
      <c r="F732" s="17"/>
      <c r="G732" s="17"/>
      <c r="H732" s="17"/>
    </row>
    <row r="733" spans="6:8">
      <c r="F733" s="17"/>
      <c r="G733" s="17"/>
      <c r="H733" s="17"/>
    </row>
    <row r="734" spans="6:8">
      <c r="F734" s="17"/>
      <c r="G734" s="17"/>
      <c r="H734" s="17"/>
    </row>
    <row r="735" spans="6:8">
      <c r="F735" s="17"/>
      <c r="G735" s="17"/>
      <c r="H735" s="17"/>
    </row>
    <row r="736" spans="6:8">
      <c r="F736" s="17"/>
      <c r="G736" s="17"/>
      <c r="H736" s="17"/>
    </row>
    <row r="737" spans="6:8">
      <c r="F737" s="17"/>
      <c r="G737" s="17"/>
      <c r="H737" s="17"/>
    </row>
    <row r="738" spans="6:8">
      <c r="F738" s="17"/>
      <c r="G738" s="17"/>
      <c r="H738" s="17"/>
    </row>
    <row r="739" spans="6:8">
      <c r="F739" s="17"/>
      <c r="G739" s="17"/>
      <c r="H739" s="17"/>
    </row>
    <row r="740" spans="6:8">
      <c r="F740" s="17"/>
      <c r="G740" s="17"/>
      <c r="H740" s="17"/>
    </row>
    <row r="741" spans="6:8">
      <c r="F741" s="17"/>
      <c r="G741" s="17"/>
      <c r="H741" s="17"/>
    </row>
    <row r="742" spans="6:8">
      <c r="F742" s="17"/>
      <c r="G742" s="17"/>
      <c r="H742" s="17"/>
    </row>
    <row r="743" spans="6:8">
      <c r="F743" s="17"/>
      <c r="G743" s="17"/>
      <c r="H743" s="17"/>
    </row>
    <row r="744" spans="6:8">
      <c r="F744" s="17"/>
      <c r="G744" s="17"/>
      <c r="H744" s="17"/>
    </row>
    <row r="745" spans="6:8">
      <c r="F745" s="17"/>
      <c r="G745" s="17"/>
      <c r="H745" s="17"/>
    </row>
    <row r="746" spans="6:8">
      <c r="F746" s="17"/>
      <c r="G746" s="17"/>
      <c r="H746" s="17"/>
    </row>
    <row r="747" spans="6:8">
      <c r="F747" s="17"/>
      <c r="G747" s="17"/>
      <c r="H747" s="17"/>
    </row>
    <row r="748" spans="6:8">
      <c r="F748" s="17"/>
      <c r="G748" s="17"/>
      <c r="H748" s="17"/>
    </row>
    <row r="749" spans="6:8">
      <c r="F749" s="17"/>
      <c r="G749" s="17"/>
      <c r="H749" s="17"/>
    </row>
    <row r="750" spans="6:8">
      <c r="F750" s="17"/>
      <c r="G750" s="17"/>
      <c r="H750" s="17"/>
    </row>
    <row r="751" spans="6:8">
      <c r="F751" s="17"/>
      <c r="G751" s="17"/>
      <c r="H751" s="17"/>
    </row>
    <row r="752" spans="6:8">
      <c r="F752" s="17"/>
      <c r="G752" s="17"/>
      <c r="H752" s="17"/>
    </row>
    <row r="753" spans="6:8">
      <c r="F753" s="17"/>
      <c r="G753" s="17"/>
      <c r="H753" s="17"/>
    </row>
    <row r="754" spans="6:8">
      <c r="F754" s="17"/>
      <c r="G754" s="17"/>
      <c r="H754" s="17"/>
    </row>
    <row r="755" spans="6:8">
      <c r="F755" s="17"/>
      <c r="G755" s="17"/>
      <c r="H755" s="17"/>
    </row>
    <row r="756" spans="6:8">
      <c r="F756" s="17"/>
      <c r="G756" s="17"/>
      <c r="H756" s="17"/>
    </row>
    <row r="757" spans="6:8">
      <c r="F757" s="17"/>
      <c r="G757" s="17"/>
      <c r="H757" s="17"/>
    </row>
    <row r="758" spans="6:8">
      <c r="F758" s="17"/>
      <c r="G758" s="17"/>
      <c r="H758" s="17"/>
    </row>
    <row r="759" spans="6:8">
      <c r="F759" s="17"/>
      <c r="G759" s="17"/>
      <c r="H759" s="17"/>
    </row>
    <row r="760" spans="6:8">
      <c r="F760" s="17"/>
      <c r="G760" s="17"/>
      <c r="H760" s="17"/>
    </row>
    <row r="761" spans="6:8">
      <c r="F761" s="17"/>
      <c r="G761" s="17"/>
      <c r="H761" s="17"/>
    </row>
    <row r="762" spans="6:8">
      <c r="F762" s="17"/>
      <c r="G762" s="17"/>
      <c r="H762" s="17"/>
    </row>
    <row r="763" spans="6:8">
      <c r="F763" s="17"/>
      <c r="G763" s="17"/>
      <c r="H763" s="17"/>
    </row>
    <row r="764" spans="6:8">
      <c r="F764" s="17"/>
      <c r="G764" s="17"/>
      <c r="H764" s="17"/>
    </row>
    <row r="765" spans="6:8">
      <c r="F765" s="17"/>
      <c r="G765" s="17"/>
      <c r="H765" s="17"/>
    </row>
    <row r="766" spans="6:8">
      <c r="F766" s="17"/>
      <c r="G766" s="17"/>
      <c r="H766" s="17"/>
    </row>
    <row r="767" spans="6:8">
      <c r="F767" s="17"/>
      <c r="G767" s="17"/>
      <c r="H767" s="17"/>
    </row>
    <row r="768" spans="6:8">
      <c r="F768" s="17"/>
      <c r="G768" s="17"/>
      <c r="H768" s="17"/>
    </row>
    <row r="769" spans="6:8">
      <c r="F769" s="17"/>
      <c r="G769" s="17"/>
      <c r="H769" s="17"/>
    </row>
    <row r="770" spans="6:8">
      <c r="F770" s="17"/>
      <c r="G770" s="17"/>
      <c r="H770" s="17"/>
    </row>
    <row r="771" spans="6:8">
      <c r="F771" s="17"/>
      <c r="G771" s="17"/>
      <c r="H771" s="17"/>
    </row>
    <row r="772" spans="6:8">
      <c r="F772" s="17"/>
      <c r="G772" s="17"/>
      <c r="H772" s="17"/>
    </row>
    <row r="773" spans="6:8">
      <c r="F773" s="17"/>
      <c r="G773" s="17"/>
      <c r="H773" s="17"/>
    </row>
    <row r="774" spans="6:8">
      <c r="F774" s="17"/>
      <c r="G774" s="17"/>
      <c r="H774" s="17"/>
    </row>
    <row r="775" spans="6:8">
      <c r="F775" s="17"/>
      <c r="G775" s="17"/>
      <c r="H775" s="17"/>
    </row>
    <row r="776" spans="6:8">
      <c r="F776" s="17"/>
      <c r="G776" s="17"/>
      <c r="H776" s="17"/>
    </row>
    <row r="777" spans="6:8">
      <c r="F777" s="17"/>
      <c r="G777" s="17"/>
      <c r="H777" s="17"/>
    </row>
    <row r="778" spans="6:8">
      <c r="F778" s="17"/>
      <c r="G778" s="17"/>
      <c r="H778" s="17"/>
    </row>
    <row r="779" spans="6:8">
      <c r="F779" s="17"/>
      <c r="G779" s="17"/>
      <c r="H779" s="17"/>
    </row>
    <row r="780" spans="6:8">
      <c r="F780" s="17"/>
      <c r="G780" s="17"/>
      <c r="H780" s="17"/>
    </row>
    <row r="781" spans="6:8">
      <c r="F781" s="17"/>
      <c r="G781" s="17"/>
      <c r="H781" s="17"/>
    </row>
    <row r="782" spans="6:8">
      <c r="F782" s="17"/>
      <c r="G782" s="17"/>
      <c r="H782" s="17"/>
    </row>
    <row r="783" spans="6:8">
      <c r="F783" s="17"/>
      <c r="G783" s="17"/>
      <c r="H783" s="17"/>
    </row>
    <row r="784" spans="6:8">
      <c r="F784" s="17"/>
      <c r="G784" s="17"/>
      <c r="H784" s="17"/>
    </row>
    <row r="785" spans="6:8">
      <c r="F785" s="17"/>
      <c r="G785" s="17"/>
      <c r="H785" s="17"/>
    </row>
    <row r="786" spans="6:8">
      <c r="F786" s="17"/>
      <c r="G786" s="17"/>
      <c r="H786" s="17"/>
    </row>
    <row r="787" spans="6:8">
      <c r="F787" s="17"/>
      <c r="G787" s="17"/>
      <c r="H787" s="17"/>
    </row>
    <row r="788" spans="6:8">
      <c r="F788" s="17"/>
      <c r="G788" s="17"/>
      <c r="H788" s="17"/>
    </row>
    <row r="789" spans="6:8">
      <c r="F789" s="17"/>
      <c r="G789" s="17"/>
      <c r="H789" s="17"/>
    </row>
    <row r="790" spans="6:8">
      <c r="F790" s="17"/>
      <c r="G790" s="17"/>
      <c r="H790" s="17"/>
    </row>
    <row r="791" spans="6:8">
      <c r="F791" s="17"/>
      <c r="G791" s="17"/>
      <c r="H791" s="17"/>
    </row>
    <row r="792" spans="6:8">
      <c r="F792" s="17"/>
      <c r="G792" s="17"/>
      <c r="H792" s="17"/>
    </row>
    <row r="793" spans="6:8">
      <c r="F793" s="17"/>
      <c r="G793" s="17"/>
      <c r="H793" s="17"/>
    </row>
    <row r="794" spans="6:8">
      <c r="F794" s="17"/>
      <c r="G794" s="17"/>
      <c r="H794" s="17"/>
    </row>
    <row r="795" spans="6:8">
      <c r="F795" s="17"/>
      <c r="G795" s="17"/>
      <c r="H795" s="17"/>
    </row>
    <row r="796" spans="6:8">
      <c r="F796" s="17"/>
      <c r="G796" s="17"/>
      <c r="H796" s="17"/>
    </row>
    <row r="797" spans="6:8">
      <c r="F797" s="17"/>
      <c r="G797" s="17"/>
      <c r="H797" s="17"/>
    </row>
    <row r="798" spans="6:8">
      <c r="F798" s="17"/>
      <c r="G798" s="17"/>
      <c r="H798" s="17"/>
    </row>
    <row r="799" spans="6:8">
      <c r="F799" s="17"/>
      <c r="G799" s="17"/>
      <c r="H799" s="17"/>
    </row>
    <row r="800" spans="6:8">
      <c r="F800" s="17"/>
      <c r="G800" s="17"/>
      <c r="H800" s="17"/>
    </row>
    <row r="801" spans="6:8">
      <c r="F801" s="17"/>
      <c r="G801" s="17"/>
      <c r="H801" s="17"/>
    </row>
    <row r="802" spans="6:8">
      <c r="F802" s="17"/>
      <c r="G802" s="17"/>
      <c r="H802" s="17"/>
    </row>
    <row r="803" spans="6:8">
      <c r="F803" s="17"/>
      <c r="G803" s="17"/>
      <c r="H803" s="17"/>
    </row>
    <row r="804" spans="6:8">
      <c r="F804" s="17"/>
      <c r="G804" s="17"/>
      <c r="H804" s="17"/>
    </row>
    <row r="805" spans="6:8">
      <c r="F805" s="17"/>
      <c r="G805" s="17"/>
      <c r="H805" s="17"/>
    </row>
    <row r="806" spans="6:8">
      <c r="F806" s="17"/>
      <c r="G806" s="17"/>
      <c r="H806" s="17"/>
    </row>
    <row r="807" spans="6:8">
      <c r="F807" s="17"/>
      <c r="G807" s="17"/>
      <c r="H807" s="17"/>
    </row>
    <row r="808" spans="6:8">
      <c r="F808" s="17"/>
      <c r="G808" s="17"/>
      <c r="H808" s="17"/>
    </row>
    <row r="809" spans="6:8">
      <c r="F809" s="17"/>
      <c r="G809" s="17"/>
      <c r="H809" s="17"/>
    </row>
    <row r="810" spans="6:8">
      <c r="F810" s="17"/>
      <c r="G810" s="17"/>
      <c r="H810" s="17"/>
    </row>
    <row r="811" spans="6:8">
      <c r="F811" s="17"/>
      <c r="G811" s="17"/>
      <c r="H811" s="17"/>
    </row>
    <row r="812" spans="6:8">
      <c r="F812" s="17"/>
      <c r="G812" s="17"/>
      <c r="H812" s="17"/>
    </row>
    <row r="813" spans="6:8">
      <c r="F813" s="17"/>
      <c r="G813" s="17"/>
      <c r="H813" s="17"/>
    </row>
    <row r="814" spans="6:8">
      <c r="F814" s="17"/>
      <c r="G814" s="17"/>
      <c r="H814" s="17"/>
    </row>
    <row r="815" spans="6:8">
      <c r="F815" s="17"/>
      <c r="G815" s="17"/>
      <c r="H815" s="17"/>
    </row>
    <row r="816" spans="6:8">
      <c r="F816" s="17"/>
      <c r="G816" s="17"/>
      <c r="H816" s="17"/>
    </row>
    <row r="817" spans="6:8">
      <c r="F817" s="17"/>
      <c r="G817" s="17"/>
      <c r="H817" s="17"/>
    </row>
    <row r="818" spans="6:8">
      <c r="F818" s="17"/>
      <c r="G818" s="17"/>
      <c r="H818" s="17"/>
    </row>
    <row r="819" spans="6:8">
      <c r="F819" s="17"/>
      <c r="G819" s="17"/>
      <c r="H819" s="17"/>
    </row>
    <row r="820" spans="6:8">
      <c r="F820" s="17"/>
      <c r="G820" s="17"/>
      <c r="H820" s="17"/>
    </row>
    <row r="821" spans="6:8">
      <c r="F821" s="17"/>
      <c r="G821" s="17"/>
      <c r="H821" s="17"/>
    </row>
    <row r="822" spans="6:8">
      <c r="F822" s="17"/>
      <c r="G822" s="17"/>
      <c r="H822" s="17"/>
    </row>
    <row r="823" spans="6:8">
      <c r="F823" s="17"/>
      <c r="G823" s="17"/>
      <c r="H823" s="17"/>
    </row>
    <row r="824" spans="6:8">
      <c r="F824" s="17"/>
      <c r="G824" s="17"/>
      <c r="H824" s="17"/>
    </row>
    <row r="825" spans="6:8">
      <c r="F825" s="17"/>
      <c r="G825" s="17"/>
      <c r="H825" s="17"/>
    </row>
    <row r="826" spans="6:8">
      <c r="F826" s="17"/>
      <c r="G826" s="17"/>
      <c r="H826" s="17"/>
    </row>
    <row r="827" spans="6:8">
      <c r="F827" s="17"/>
      <c r="G827" s="17"/>
      <c r="H827" s="17"/>
    </row>
    <row r="828" spans="6:8">
      <c r="F828" s="17"/>
      <c r="G828" s="17"/>
      <c r="H828" s="17"/>
    </row>
    <row r="829" spans="6:8">
      <c r="F829" s="17"/>
      <c r="G829" s="17"/>
      <c r="H829" s="17"/>
    </row>
    <row r="830" spans="6:8">
      <c r="F830" s="17"/>
      <c r="G830" s="17"/>
      <c r="H830" s="17"/>
    </row>
    <row r="831" spans="6:8">
      <c r="F831" s="17"/>
      <c r="G831" s="17"/>
      <c r="H831" s="17"/>
    </row>
    <row r="832" spans="6:8">
      <c r="F832" s="17"/>
      <c r="G832" s="17"/>
      <c r="H832" s="17"/>
    </row>
    <row r="833" spans="6:8">
      <c r="F833" s="17"/>
      <c r="G833" s="17"/>
      <c r="H833" s="17"/>
    </row>
    <row r="834" spans="6:8">
      <c r="F834" s="17"/>
      <c r="G834" s="17"/>
      <c r="H834" s="17"/>
    </row>
    <row r="835" spans="6:8">
      <c r="F835" s="17"/>
      <c r="G835" s="17"/>
      <c r="H835" s="17"/>
    </row>
    <row r="836" spans="6:8">
      <c r="F836" s="17"/>
      <c r="G836" s="17"/>
      <c r="H836" s="17"/>
    </row>
    <row r="837" spans="6:8">
      <c r="F837" s="17"/>
      <c r="G837" s="17"/>
      <c r="H837" s="17"/>
    </row>
    <row r="838" spans="6:8">
      <c r="F838" s="17"/>
      <c r="G838" s="17"/>
      <c r="H838" s="17"/>
    </row>
    <row r="839" spans="6:8">
      <c r="F839" s="17"/>
      <c r="G839" s="17"/>
      <c r="H839" s="17"/>
    </row>
    <row r="840" spans="6:8">
      <c r="F840" s="17"/>
      <c r="G840" s="17"/>
      <c r="H840" s="17"/>
    </row>
    <row r="841" spans="6:8">
      <c r="F841" s="17"/>
      <c r="G841" s="17"/>
      <c r="H841" s="17"/>
    </row>
    <row r="842" spans="6:8">
      <c r="F842" s="17"/>
      <c r="G842" s="17"/>
      <c r="H842" s="17"/>
    </row>
    <row r="843" spans="6:8">
      <c r="F843" s="17"/>
      <c r="G843" s="17"/>
      <c r="H843" s="17"/>
    </row>
    <row r="844" spans="6:8">
      <c r="F844" s="17"/>
      <c r="G844" s="17"/>
      <c r="H844" s="17"/>
    </row>
    <row r="845" spans="6:8">
      <c r="F845" s="17"/>
      <c r="G845" s="17"/>
      <c r="H845" s="17"/>
    </row>
    <row r="846" spans="6:8">
      <c r="F846" s="17"/>
      <c r="G846" s="17"/>
      <c r="H846" s="17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8" width="10.7109375" style="14" customWidth="1"/>
    <col min="9" max="9" width="12.7109375" style="14" customWidth="1"/>
    <col min="10" max="11" width="10.7109375" style="14" customWidth="1"/>
    <col min="12" max="12" width="6.7109375" style="17" customWidth="1"/>
    <col min="13" max="13" width="7.7109375" style="17" customWidth="1"/>
    <col min="14" max="14" width="7.140625" style="17" customWidth="1"/>
    <col min="15" max="15" width="6" style="17" customWidth="1"/>
    <col min="16" max="16" width="7.85546875" style="17" customWidth="1"/>
    <col min="17" max="17" width="8.140625" style="17" customWidth="1"/>
    <col min="18" max="18" width="6.28515625" style="17" customWidth="1"/>
    <col min="19" max="19" width="8" style="17" customWidth="1"/>
    <col min="20" max="20" width="8.7109375" style="17" customWidth="1"/>
    <col min="21" max="21" width="10" style="17" customWidth="1"/>
    <col min="22" max="22" width="9.5703125" style="17" customWidth="1"/>
    <col min="23" max="23" width="6.140625" style="17" customWidth="1"/>
    <col min="24" max="25" width="5.7109375" style="17" customWidth="1"/>
    <col min="26" max="26" width="6.85546875" style="17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s="2" t="s">
        <v>195</v>
      </c>
    </row>
    <row r="2" spans="2:60">
      <c r="B2" s="2" t="s">
        <v>1</v>
      </c>
      <c r="C2" s="2"/>
    </row>
    <row r="3" spans="2:60">
      <c r="B3" s="2" t="s">
        <v>2</v>
      </c>
      <c r="C3" s="2" t="s">
        <v>196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108" t="s">
        <v>160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7" customFormat="1" ht="66">
      <c r="B8" s="48" t="s">
        <v>94</v>
      </c>
      <c r="C8" s="48" t="s">
        <v>48</v>
      </c>
      <c r="D8" s="48" t="s">
        <v>49</v>
      </c>
      <c r="E8" s="48" t="s">
        <v>161</v>
      </c>
      <c r="F8" s="48" t="s">
        <v>162</v>
      </c>
      <c r="G8" s="48" t="s">
        <v>51</v>
      </c>
      <c r="H8" s="48" t="s">
        <v>163</v>
      </c>
      <c r="I8" s="48" t="s">
        <v>5</v>
      </c>
      <c r="J8" s="48" t="s">
        <v>55</v>
      </c>
      <c r="K8" s="48" t="s">
        <v>56</v>
      </c>
    </row>
    <row r="9" spans="2:60" s="17" customFormat="1" ht="21.75" customHeight="1">
      <c r="B9" s="18"/>
      <c r="C9" s="47"/>
      <c r="D9" s="19"/>
      <c r="E9" s="19"/>
      <c r="F9" s="19" t="s">
        <v>7</v>
      </c>
      <c r="G9" s="19"/>
      <c r="H9" s="19" t="s">
        <v>7</v>
      </c>
      <c r="I9" s="19" t="s">
        <v>6</v>
      </c>
      <c r="J9" s="29" t="s">
        <v>7</v>
      </c>
      <c r="K9" s="43" t="s">
        <v>7</v>
      </c>
    </row>
    <row r="10" spans="2:60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32" t="s">
        <v>61</v>
      </c>
      <c r="J10" s="32" t="s">
        <v>62</v>
      </c>
      <c r="K10" s="32" t="s">
        <v>62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2:60" s="21" customFormat="1" ht="18" customHeight="1">
      <c r="B11" s="22" t="s">
        <v>164</v>
      </c>
      <c r="C11" s="6"/>
      <c r="D11" s="6"/>
      <c r="E11" s="6"/>
      <c r="F11" s="6"/>
      <c r="G11" s="6"/>
      <c r="H11" s="6"/>
      <c r="I11" s="73">
        <v>0</v>
      </c>
      <c r="J11" s="74">
        <v>0</v>
      </c>
      <c r="K11" s="74">
        <v>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BH11" s="14"/>
    </row>
    <row r="12" spans="2:60">
      <c r="B12" s="77" t="s">
        <v>203</v>
      </c>
      <c r="D12" s="17"/>
      <c r="E12" s="17"/>
      <c r="F12" s="17"/>
      <c r="G12" s="17"/>
      <c r="H12" s="78">
        <v>0</v>
      </c>
      <c r="I12" s="79">
        <v>0</v>
      </c>
      <c r="J12" s="78">
        <v>0</v>
      </c>
      <c r="K12" s="78">
        <v>0</v>
      </c>
    </row>
    <row r="13" spans="2:60">
      <c r="B13" t="s">
        <v>266</v>
      </c>
      <c r="D13" t="s">
        <v>266</v>
      </c>
      <c r="E13" s="17"/>
      <c r="F13" s="76">
        <v>0</v>
      </c>
      <c r="G13" t="s">
        <v>266</v>
      </c>
      <c r="H13" s="76">
        <v>0</v>
      </c>
      <c r="I13" s="75">
        <v>0</v>
      </c>
      <c r="J13" s="76">
        <v>0</v>
      </c>
      <c r="K13" s="76">
        <v>0</v>
      </c>
    </row>
    <row r="14" spans="2:60">
      <c r="B14" s="77" t="s">
        <v>271</v>
      </c>
      <c r="D14" s="17"/>
      <c r="E14" s="17"/>
      <c r="F14" s="17"/>
      <c r="G14" s="17"/>
      <c r="H14" s="78">
        <v>0</v>
      </c>
      <c r="I14" s="79">
        <v>0</v>
      </c>
      <c r="J14" s="78">
        <v>0</v>
      </c>
      <c r="K14" s="78">
        <v>0</v>
      </c>
    </row>
    <row r="15" spans="2:60">
      <c r="B15" t="s">
        <v>266</v>
      </c>
      <c r="D15" t="s">
        <v>266</v>
      </c>
      <c r="E15" s="17"/>
      <c r="F15" s="76">
        <v>0</v>
      </c>
      <c r="G15" t="s">
        <v>266</v>
      </c>
      <c r="H15" s="76">
        <v>0</v>
      </c>
      <c r="I15" s="75">
        <v>0</v>
      </c>
      <c r="J15" s="76">
        <v>0</v>
      </c>
      <c r="K15" s="76">
        <v>0</v>
      </c>
    </row>
    <row r="16" spans="2:60">
      <c r="D16" s="17"/>
      <c r="E16" s="17"/>
      <c r="F16" s="17"/>
      <c r="G16" s="17"/>
      <c r="H16" s="17"/>
    </row>
    <row r="17" spans="4:8">
      <c r="D17" s="17"/>
      <c r="E17" s="17"/>
      <c r="F17" s="17"/>
      <c r="G17" s="17"/>
      <c r="H17" s="17"/>
    </row>
    <row r="18" spans="4:8">
      <c r="D18" s="17"/>
      <c r="E18" s="17"/>
      <c r="F18" s="17"/>
      <c r="G18" s="17"/>
      <c r="H18" s="17"/>
    </row>
    <row r="19" spans="4:8">
      <c r="D19" s="17"/>
      <c r="E19" s="17"/>
      <c r="F19" s="17"/>
      <c r="G19" s="17"/>
      <c r="H19" s="17"/>
    </row>
    <row r="20" spans="4:8">
      <c r="D20" s="17"/>
      <c r="E20" s="17"/>
      <c r="F20" s="17"/>
      <c r="G20" s="17"/>
      <c r="H20" s="17"/>
    </row>
    <row r="21" spans="4:8">
      <c r="D21" s="17"/>
      <c r="E21" s="17"/>
      <c r="F21" s="17"/>
      <c r="G21" s="17"/>
      <c r="H21" s="17"/>
    </row>
    <row r="22" spans="4:8">
      <c r="D22" s="17"/>
      <c r="E22" s="17"/>
      <c r="F22" s="17"/>
      <c r="G22" s="17"/>
      <c r="H22" s="17"/>
    </row>
    <row r="23" spans="4:8">
      <c r="D23" s="17"/>
      <c r="E23" s="17"/>
      <c r="F23" s="17"/>
      <c r="G23" s="17"/>
      <c r="H23" s="17"/>
    </row>
    <row r="24" spans="4:8">
      <c r="D24" s="17"/>
      <c r="E24" s="17"/>
      <c r="F24" s="17"/>
      <c r="G24" s="17"/>
      <c r="H24" s="17"/>
    </row>
    <row r="25" spans="4:8">
      <c r="D25" s="17"/>
      <c r="E25" s="17"/>
      <c r="F25" s="17"/>
      <c r="G25" s="17"/>
      <c r="H25" s="17"/>
    </row>
    <row r="26" spans="4:8">
      <c r="D26" s="17"/>
      <c r="E26" s="17"/>
      <c r="F26" s="17"/>
      <c r="G26" s="17"/>
      <c r="H26" s="17"/>
    </row>
    <row r="27" spans="4:8">
      <c r="D27" s="17"/>
      <c r="E27" s="17"/>
      <c r="F27" s="17"/>
      <c r="G27" s="17"/>
      <c r="H27" s="17"/>
    </row>
    <row r="28" spans="4:8">
      <c r="D28" s="17"/>
      <c r="E28" s="17"/>
      <c r="F28" s="17"/>
      <c r="G28" s="17"/>
      <c r="H28" s="17"/>
    </row>
    <row r="29" spans="4:8">
      <c r="D29" s="17"/>
      <c r="E29" s="17"/>
      <c r="F29" s="17"/>
      <c r="G29" s="17"/>
      <c r="H29" s="17"/>
    </row>
    <row r="30" spans="4:8">
      <c r="D30" s="17"/>
      <c r="E30" s="17"/>
      <c r="F30" s="17"/>
      <c r="G30" s="17"/>
      <c r="H30" s="17"/>
    </row>
    <row r="31" spans="4:8">
      <c r="D31" s="17"/>
      <c r="E31" s="17"/>
      <c r="F31" s="17"/>
      <c r="G31" s="17"/>
      <c r="H31" s="17"/>
    </row>
    <row r="32" spans="4:8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  <row r="34" spans="4:8">
      <c r="D34" s="17"/>
      <c r="E34" s="17"/>
      <c r="F34" s="17"/>
      <c r="G34" s="17"/>
      <c r="H34" s="17"/>
    </row>
    <row r="35" spans="4:8">
      <c r="D35" s="17"/>
      <c r="E35" s="17"/>
      <c r="F35" s="17"/>
      <c r="G35" s="17"/>
      <c r="H35" s="17"/>
    </row>
    <row r="36" spans="4:8">
      <c r="D36" s="17"/>
      <c r="E36" s="17"/>
      <c r="F36" s="17"/>
      <c r="G36" s="17"/>
      <c r="H36" s="17"/>
    </row>
    <row r="37" spans="4:8">
      <c r="D37" s="17"/>
      <c r="E37" s="17"/>
      <c r="F37" s="17"/>
      <c r="G37" s="17"/>
      <c r="H37" s="17"/>
    </row>
    <row r="38" spans="4:8">
      <c r="D38" s="17"/>
      <c r="E38" s="17"/>
      <c r="F38" s="17"/>
      <c r="G38" s="17"/>
      <c r="H38" s="17"/>
    </row>
    <row r="39" spans="4:8">
      <c r="D39" s="17"/>
      <c r="E39" s="17"/>
      <c r="F39" s="17"/>
      <c r="G39" s="17"/>
      <c r="H39" s="17"/>
    </row>
    <row r="40" spans="4:8">
      <c r="D40" s="17"/>
      <c r="E40" s="17"/>
      <c r="F40" s="17"/>
      <c r="G40" s="17"/>
      <c r="H40" s="17"/>
    </row>
    <row r="41" spans="4:8">
      <c r="D41" s="17"/>
      <c r="E41" s="17"/>
      <c r="F41" s="17"/>
      <c r="G41" s="17"/>
      <c r="H41" s="17"/>
    </row>
    <row r="42" spans="4:8">
      <c r="D42" s="17"/>
      <c r="E42" s="17"/>
      <c r="F42" s="17"/>
      <c r="G42" s="17"/>
      <c r="H42" s="17"/>
    </row>
    <row r="43" spans="4:8">
      <c r="D43" s="17"/>
      <c r="E43" s="17"/>
      <c r="F43" s="17"/>
      <c r="G43" s="17"/>
      <c r="H43" s="17"/>
    </row>
    <row r="44" spans="4:8">
      <c r="D44" s="17"/>
      <c r="E44" s="17"/>
      <c r="F44" s="17"/>
      <c r="G44" s="17"/>
      <c r="H44" s="17"/>
    </row>
    <row r="45" spans="4:8">
      <c r="D45" s="17"/>
      <c r="E45" s="17"/>
      <c r="F45" s="17"/>
      <c r="G45" s="17"/>
      <c r="H45" s="17"/>
    </row>
    <row r="46" spans="4:8">
      <c r="D46" s="17"/>
      <c r="E46" s="17"/>
      <c r="F46" s="17"/>
      <c r="G46" s="17"/>
      <c r="H46" s="17"/>
    </row>
    <row r="47" spans="4:8">
      <c r="D47" s="17"/>
      <c r="E47" s="17"/>
      <c r="F47" s="17"/>
      <c r="G47" s="17"/>
      <c r="H47" s="17"/>
    </row>
    <row r="48" spans="4:8">
      <c r="D48" s="17"/>
      <c r="E48" s="17"/>
      <c r="F48" s="17"/>
      <c r="G48" s="17"/>
      <c r="H48" s="17"/>
    </row>
    <row r="49" spans="4:8">
      <c r="D49" s="17"/>
      <c r="E49" s="17"/>
      <c r="F49" s="17"/>
      <c r="G49" s="17"/>
      <c r="H49" s="17"/>
    </row>
    <row r="50" spans="4:8">
      <c r="D50" s="17"/>
      <c r="E50" s="17"/>
      <c r="F50" s="17"/>
      <c r="G50" s="17"/>
      <c r="H50" s="17"/>
    </row>
    <row r="51" spans="4:8">
      <c r="D51" s="17"/>
      <c r="E51" s="17"/>
      <c r="F51" s="17"/>
      <c r="G51" s="17"/>
      <c r="H51" s="17"/>
    </row>
    <row r="52" spans="4:8">
      <c r="D52" s="17"/>
      <c r="E52" s="17"/>
      <c r="F52" s="17"/>
      <c r="G52" s="17"/>
      <c r="H52" s="17"/>
    </row>
    <row r="53" spans="4:8">
      <c r="D53" s="17"/>
      <c r="E53" s="17"/>
      <c r="F53" s="17"/>
      <c r="G53" s="17"/>
      <c r="H53" s="17"/>
    </row>
    <row r="54" spans="4:8">
      <c r="D54" s="17"/>
      <c r="E54" s="17"/>
      <c r="F54" s="17"/>
      <c r="G54" s="17"/>
      <c r="H54" s="17"/>
    </row>
    <row r="55" spans="4:8">
      <c r="D55" s="17"/>
      <c r="E55" s="17"/>
      <c r="F55" s="17"/>
      <c r="G55" s="17"/>
      <c r="H55" s="17"/>
    </row>
    <row r="56" spans="4:8">
      <c r="D56" s="17"/>
      <c r="E56" s="17"/>
      <c r="F56" s="17"/>
      <c r="G56" s="17"/>
      <c r="H56" s="17"/>
    </row>
    <row r="57" spans="4:8">
      <c r="D57" s="17"/>
      <c r="E57" s="17"/>
      <c r="F57" s="17"/>
      <c r="G57" s="17"/>
      <c r="H57" s="17"/>
    </row>
    <row r="58" spans="4:8">
      <c r="D58" s="17"/>
      <c r="E58" s="17"/>
      <c r="F58" s="17"/>
      <c r="G58" s="17"/>
      <c r="H58" s="17"/>
    </row>
    <row r="59" spans="4:8">
      <c r="D59" s="17"/>
      <c r="E59" s="17"/>
      <c r="F59" s="17"/>
      <c r="G59" s="17"/>
      <c r="H59" s="17"/>
    </row>
    <row r="60" spans="4:8">
      <c r="D60" s="17"/>
      <c r="E60" s="17"/>
      <c r="F60" s="17"/>
      <c r="G60" s="17"/>
      <c r="H60" s="17"/>
    </row>
    <row r="61" spans="4:8">
      <c r="D61" s="17"/>
      <c r="E61" s="17"/>
      <c r="F61" s="17"/>
      <c r="G61" s="17"/>
      <c r="H61" s="17"/>
    </row>
    <row r="62" spans="4:8">
      <c r="D62" s="17"/>
      <c r="E62" s="17"/>
      <c r="F62" s="17"/>
      <c r="G62" s="17"/>
      <c r="H62" s="17"/>
    </row>
    <row r="63" spans="4:8">
      <c r="D63" s="17"/>
      <c r="E63" s="17"/>
      <c r="F63" s="17"/>
      <c r="G63" s="17"/>
      <c r="H63" s="17"/>
    </row>
    <row r="64" spans="4:8">
      <c r="D64" s="17"/>
      <c r="E64" s="17"/>
      <c r="F64" s="17"/>
      <c r="G64" s="17"/>
      <c r="H64" s="17"/>
    </row>
    <row r="65" spans="4:8">
      <c r="D65" s="17"/>
      <c r="E65" s="17"/>
      <c r="F65" s="17"/>
      <c r="G65" s="17"/>
      <c r="H65" s="17"/>
    </row>
    <row r="66" spans="4:8">
      <c r="D66" s="17"/>
      <c r="E66" s="17"/>
      <c r="F66" s="17"/>
      <c r="G66" s="17"/>
      <c r="H66" s="17"/>
    </row>
    <row r="67" spans="4:8">
      <c r="D67" s="17"/>
      <c r="E67" s="17"/>
      <c r="F67" s="17"/>
      <c r="G67" s="17"/>
      <c r="H67" s="17"/>
    </row>
    <row r="68" spans="4:8">
      <c r="D68" s="17"/>
      <c r="E68" s="17"/>
      <c r="F68" s="17"/>
      <c r="G68" s="17"/>
      <c r="H68" s="17"/>
    </row>
    <row r="69" spans="4:8">
      <c r="D69" s="17"/>
      <c r="E69" s="17"/>
      <c r="F69" s="17"/>
      <c r="G69" s="17"/>
      <c r="H69" s="17"/>
    </row>
    <row r="70" spans="4:8">
      <c r="D70" s="17"/>
      <c r="E70" s="17"/>
      <c r="F70" s="17"/>
      <c r="G70" s="17"/>
      <c r="H70" s="17"/>
    </row>
    <row r="71" spans="4:8">
      <c r="D71" s="17"/>
      <c r="E71" s="17"/>
      <c r="F71" s="17"/>
      <c r="G71" s="17"/>
      <c r="H71" s="17"/>
    </row>
    <row r="72" spans="4:8">
      <c r="D72" s="17"/>
      <c r="E72" s="17"/>
      <c r="F72" s="17"/>
      <c r="G72" s="17"/>
      <c r="H72" s="17"/>
    </row>
    <row r="73" spans="4:8">
      <c r="D73" s="17"/>
      <c r="E73" s="17"/>
      <c r="F73" s="17"/>
      <c r="G73" s="17"/>
      <c r="H73" s="17"/>
    </row>
    <row r="74" spans="4:8">
      <c r="D74" s="17"/>
      <c r="E74" s="17"/>
      <c r="F74" s="17"/>
      <c r="G74" s="17"/>
      <c r="H74" s="17"/>
    </row>
    <row r="75" spans="4:8">
      <c r="D75" s="17"/>
      <c r="E75" s="17"/>
      <c r="F75" s="17"/>
      <c r="G75" s="17"/>
      <c r="H75" s="17"/>
    </row>
    <row r="76" spans="4:8">
      <c r="D76" s="17"/>
      <c r="E76" s="17"/>
      <c r="F76" s="17"/>
      <c r="G76" s="17"/>
      <c r="H76" s="17"/>
    </row>
    <row r="77" spans="4:8">
      <c r="D77" s="17"/>
      <c r="E77" s="17"/>
      <c r="F77" s="17"/>
      <c r="G77" s="17"/>
      <c r="H77" s="17"/>
    </row>
    <row r="78" spans="4:8">
      <c r="D78" s="17"/>
      <c r="E78" s="17"/>
      <c r="F78" s="17"/>
      <c r="G78" s="17"/>
      <c r="H78" s="17"/>
    </row>
    <row r="79" spans="4:8">
      <c r="D79" s="17"/>
      <c r="E79" s="17"/>
      <c r="F79" s="17"/>
      <c r="G79" s="17"/>
      <c r="H79" s="17"/>
    </row>
    <row r="80" spans="4:8">
      <c r="D80" s="17"/>
      <c r="E80" s="17"/>
      <c r="F80" s="17"/>
      <c r="G80" s="17"/>
      <c r="H80" s="17"/>
    </row>
    <row r="81" spans="4:8">
      <c r="D81" s="17"/>
      <c r="E81" s="17"/>
      <c r="F81" s="17"/>
      <c r="G81" s="17"/>
      <c r="H81" s="17"/>
    </row>
    <row r="82" spans="4:8">
      <c r="D82" s="17"/>
      <c r="E82" s="17"/>
      <c r="F82" s="17"/>
      <c r="G82" s="17"/>
      <c r="H82" s="17"/>
    </row>
    <row r="83" spans="4:8">
      <c r="D83" s="17"/>
      <c r="E83" s="17"/>
      <c r="F83" s="17"/>
      <c r="G83" s="17"/>
      <c r="H83" s="17"/>
    </row>
    <row r="84" spans="4:8">
      <c r="D84" s="17"/>
      <c r="E84" s="17"/>
      <c r="F84" s="17"/>
      <c r="G84" s="17"/>
      <c r="H84" s="17"/>
    </row>
    <row r="85" spans="4:8">
      <c r="D85" s="17"/>
      <c r="E85" s="17"/>
      <c r="F85" s="17"/>
      <c r="G85" s="17"/>
      <c r="H85" s="17"/>
    </row>
    <row r="86" spans="4:8">
      <c r="D86" s="17"/>
      <c r="E86" s="17"/>
      <c r="F86" s="17"/>
      <c r="G86" s="17"/>
      <c r="H86" s="17"/>
    </row>
    <row r="87" spans="4:8">
      <c r="D87" s="17"/>
      <c r="E87" s="17"/>
      <c r="F87" s="17"/>
      <c r="G87" s="17"/>
      <c r="H87" s="17"/>
    </row>
    <row r="88" spans="4:8">
      <c r="D88" s="17"/>
      <c r="E88" s="17"/>
      <c r="F88" s="17"/>
      <c r="G88" s="17"/>
      <c r="H88" s="17"/>
    </row>
    <row r="89" spans="4:8">
      <c r="D89" s="17"/>
      <c r="E89" s="17"/>
      <c r="F89" s="17"/>
      <c r="G89" s="17"/>
      <c r="H89" s="17"/>
    </row>
    <row r="90" spans="4:8">
      <c r="D90" s="17"/>
      <c r="E90" s="17"/>
      <c r="F90" s="17"/>
      <c r="G90" s="17"/>
      <c r="H90" s="17"/>
    </row>
    <row r="91" spans="4:8">
      <c r="D91" s="17"/>
      <c r="E91" s="17"/>
      <c r="F91" s="17"/>
      <c r="G91" s="17"/>
      <c r="H91" s="17"/>
    </row>
    <row r="92" spans="4:8">
      <c r="D92" s="17"/>
      <c r="E92" s="17"/>
      <c r="F92" s="17"/>
      <c r="G92" s="17"/>
      <c r="H92" s="17"/>
    </row>
    <row r="93" spans="4:8">
      <c r="D93" s="17"/>
      <c r="E93" s="17"/>
      <c r="F93" s="17"/>
      <c r="G93" s="17"/>
      <c r="H93" s="17"/>
    </row>
    <row r="94" spans="4:8">
      <c r="D94" s="17"/>
      <c r="E94" s="17"/>
      <c r="F94" s="17"/>
      <c r="G94" s="17"/>
      <c r="H94" s="17"/>
    </row>
    <row r="95" spans="4:8">
      <c r="D95" s="17"/>
      <c r="E95" s="17"/>
      <c r="F95" s="17"/>
      <c r="G95" s="17"/>
      <c r="H95" s="17"/>
    </row>
    <row r="96" spans="4:8">
      <c r="D96" s="17"/>
      <c r="E96" s="17"/>
      <c r="F96" s="17"/>
      <c r="G96" s="17"/>
      <c r="H96" s="17"/>
    </row>
    <row r="97" spans="4:8">
      <c r="D97" s="17"/>
      <c r="E97" s="17"/>
      <c r="F97" s="17"/>
      <c r="G97" s="17"/>
      <c r="H97" s="17"/>
    </row>
    <row r="98" spans="4:8">
      <c r="D98" s="17"/>
      <c r="E98" s="17"/>
      <c r="F98" s="17"/>
      <c r="G98" s="17"/>
      <c r="H98" s="17"/>
    </row>
    <row r="99" spans="4:8">
      <c r="D99" s="17"/>
      <c r="E99" s="17"/>
      <c r="F99" s="17"/>
      <c r="G99" s="17"/>
      <c r="H99" s="17"/>
    </row>
    <row r="100" spans="4:8">
      <c r="D100" s="17"/>
      <c r="E100" s="17"/>
      <c r="F100" s="17"/>
      <c r="G100" s="17"/>
      <c r="H100" s="17"/>
    </row>
    <row r="101" spans="4:8">
      <c r="D101" s="17"/>
      <c r="E101" s="17"/>
      <c r="F101" s="17"/>
      <c r="G101" s="17"/>
      <c r="H101" s="17"/>
    </row>
    <row r="102" spans="4:8">
      <c r="D102" s="17"/>
      <c r="E102" s="17"/>
      <c r="F102" s="17"/>
      <c r="G102" s="17"/>
      <c r="H102" s="17"/>
    </row>
    <row r="103" spans="4:8">
      <c r="D103" s="17"/>
      <c r="E103" s="17"/>
      <c r="F103" s="17"/>
      <c r="G103" s="17"/>
      <c r="H103" s="17"/>
    </row>
    <row r="104" spans="4:8">
      <c r="D104" s="17"/>
      <c r="E104" s="17"/>
      <c r="F104" s="17"/>
      <c r="G104" s="17"/>
      <c r="H104" s="17"/>
    </row>
    <row r="105" spans="4:8">
      <c r="D105" s="17"/>
      <c r="E105" s="17"/>
      <c r="F105" s="17"/>
      <c r="G105" s="17"/>
      <c r="H105" s="17"/>
    </row>
    <row r="106" spans="4:8">
      <c r="D106" s="17"/>
      <c r="E106" s="17"/>
      <c r="F106" s="17"/>
      <c r="G106" s="17"/>
      <c r="H106" s="17"/>
    </row>
    <row r="107" spans="4:8">
      <c r="D107" s="17"/>
      <c r="E107" s="17"/>
      <c r="F107" s="17"/>
      <c r="G107" s="17"/>
      <c r="H107" s="17"/>
    </row>
    <row r="108" spans="4:8">
      <c r="D108" s="17"/>
      <c r="E108" s="17"/>
      <c r="F108" s="17"/>
      <c r="G108" s="17"/>
      <c r="H108" s="17"/>
    </row>
    <row r="109" spans="4:8">
      <c r="D109" s="17"/>
      <c r="E109" s="17"/>
      <c r="F109" s="17"/>
      <c r="G109" s="17"/>
      <c r="H109" s="17"/>
    </row>
    <row r="110" spans="4:8">
      <c r="D110" s="17"/>
      <c r="E110" s="17"/>
      <c r="F110" s="17"/>
      <c r="G110" s="17"/>
      <c r="H110" s="17"/>
    </row>
    <row r="111" spans="4:8">
      <c r="D111" s="17"/>
      <c r="E111" s="17"/>
      <c r="F111" s="17"/>
      <c r="G111" s="17"/>
      <c r="H111" s="17"/>
    </row>
    <row r="112" spans="4:8">
      <c r="D112" s="17"/>
      <c r="E112" s="17"/>
      <c r="F112" s="17"/>
      <c r="G112" s="17"/>
      <c r="H112" s="17"/>
    </row>
    <row r="113" spans="4:8">
      <c r="D113" s="17"/>
      <c r="E113" s="17"/>
      <c r="F113" s="17"/>
      <c r="G113" s="17"/>
      <c r="H113" s="17"/>
    </row>
    <row r="114" spans="4:8">
      <c r="D114" s="17"/>
      <c r="E114" s="17"/>
      <c r="F114" s="17"/>
      <c r="G114" s="17"/>
      <c r="H114" s="17"/>
    </row>
    <row r="115" spans="4:8">
      <c r="D115" s="17"/>
      <c r="E115" s="17"/>
      <c r="F115" s="17"/>
      <c r="G115" s="17"/>
      <c r="H115" s="17"/>
    </row>
    <row r="116" spans="4:8">
      <c r="D116" s="17"/>
      <c r="E116" s="17"/>
      <c r="F116" s="17"/>
      <c r="G116" s="17"/>
      <c r="H116" s="17"/>
    </row>
    <row r="117" spans="4:8">
      <c r="D117" s="17"/>
      <c r="E117" s="17"/>
      <c r="F117" s="17"/>
      <c r="G117" s="17"/>
      <c r="H117" s="17"/>
    </row>
    <row r="118" spans="4:8">
      <c r="D118" s="17"/>
      <c r="E118" s="17"/>
      <c r="F118" s="17"/>
      <c r="G118" s="17"/>
      <c r="H118" s="17"/>
    </row>
    <row r="119" spans="4:8">
      <c r="D119" s="17"/>
      <c r="E119" s="17"/>
      <c r="F119" s="17"/>
      <c r="G119" s="17"/>
      <c r="H119" s="17"/>
    </row>
    <row r="120" spans="4:8">
      <c r="D120" s="17"/>
      <c r="E120" s="17"/>
      <c r="F120" s="17"/>
      <c r="G120" s="17"/>
      <c r="H120" s="17"/>
    </row>
    <row r="121" spans="4:8">
      <c r="D121" s="17"/>
      <c r="E121" s="17"/>
      <c r="F121" s="17"/>
      <c r="G121" s="17"/>
      <c r="H121" s="17"/>
    </row>
    <row r="122" spans="4:8">
      <c r="D122" s="17"/>
      <c r="E122" s="17"/>
      <c r="F122" s="17"/>
      <c r="G122" s="17"/>
      <c r="H122" s="17"/>
    </row>
    <row r="123" spans="4:8">
      <c r="D123" s="17"/>
      <c r="E123" s="17"/>
      <c r="F123" s="17"/>
      <c r="G123" s="17"/>
      <c r="H123" s="17"/>
    </row>
    <row r="124" spans="4:8">
      <c r="D124" s="17"/>
      <c r="E124" s="17"/>
      <c r="F124" s="17"/>
      <c r="G124" s="17"/>
      <c r="H124" s="17"/>
    </row>
    <row r="125" spans="4:8">
      <c r="D125" s="17"/>
      <c r="E125" s="17"/>
      <c r="F125" s="17"/>
      <c r="G125" s="17"/>
      <c r="H125" s="17"/>
    </row>
    <row r="126" spans="4:8">
      <c r="D126" s="17"/>
      <c r="E126" s="17"/>
      <c r="F126" s="17"/>
      <c r="G126" s="17"/>
      <c r="H126" s="17"/>
    </row>
    <row r="127" spans="4:8">
      <c r="D127" s="17"/>
      <c r="E127" s="17"/>
      <c r="F127" s="17"/>
      <c r="G127" s="17"/>
      <c r="H127" s="17"/>
    </row>
    <row r="128" spans="4:8">
      <c r="D128" s="17"/>
      <c r="E128" s="17"/>
      <c r="F128" s="17"/>
      <c r="G128" s="17"/>
      <c r="H128" s="17"/>
    </row>
    <row r="129" spans="4:8">
      <c r="D129" s="17"/>
      <c r="E129" s="17"/>
      <c r="F129" s="17"/>
      <c r="G129" s="17"/>
      <c r="H129" s="17"/>
    </row>
    <row r="130" spans="4:8">
      <c r="D130" s="17"/>
      <c r="E130" s="17"/>
      <c r="F130" s="17"/>
      <c r="G130" s="17"/>
      <c r="H130" s="17"/>
    </row>
    <row r="131" spans="4:8">
      <c r="D131" s="17"/>
      <c r="E131" s="17"/>
      <c r="F131" s="17"/>
      <c r="G131" s="17"/>
      <c r="H131" s="17"/>
    </row>
    <row r="132" spans="4:8">
      <c r="D132" s="17"/>
      <c r="E132" s="17"/>
      <c r="F132" s="17"/>
      <c r="G132" s="17"/>
      <c r="H132" s="17"/>
    </row>
    <row r="133" spans="4:8">
      <c r="D133" s="17"/>
      <c r="E133" s="17"/>
      <c r="F133" s="17"/>
      <c r="G133" s="17"/>
      <c r="H133" s="17"/>
    </row>
    <row r="134" spans="4:8">
      <c r="D134" s="17"/>
      <c r="E134" s="17"/>
      <c r="F134" s="17"/>
      <c r="G134" s="17"/>
      <c r="H134" s="17"/>
    </row>
    <row r="135" spans="4:8">
      <c r="D135" s="17"/>
      <c r="E135" s="17"/>
      <c r="F135" s="17"/>
      <c r="G135" s="17"/>
      <c r="H135" s="17"/>
    </row>
    <row r="136" spans="4:8">
      <c r="D136" s="17"/>
      <c r="E136" s="17"/>
      <c r="F136" s="17"/>
      <c r="G136" s="17"/>
      <c r="H136" s="17"/>
    </row>
    <row r="137" spans="4:8">
      <c r="D137" s="17"/>
      <c r="E137" s="17"/>
      <c r="F137" s="17"/>
      <c r="G137" s="17"/>
      <c r="H137" s="17"/>
    </row>
    <row r="138" spans="4:8">
      <c r="D138" s="17"/>
      <c r="E138" s="17"/>
      <c r="F138" s="17"/>
      <c r="G138" s="17"/>
      <c r="H138" s="17"/>
    </row>
    <row r="139" spans="4:8">
      <c r="D139" s="17"/>
      <c r="E139" s="17"/>
      <c r="F139" s="17"/>
      <c r="G139" s="17"/>
      <c r="H139" s="17"/>
    </row>
    <row r="140" spans="4:8">
      <c r="D140" s="17"/>
      <c r="E140" s="17"/>
      <c r="F140" s="17"/>
      <c r="G140" s="17"/>
      <c r="H140" s="17"/>
    </row>
    <row r="141" spans="4:8">
      <c r="D141" s="17"/>
      <c r="E141" s="17"/>
      <c r="F141" s="17"/>
      <c r="G141" s="17"/>
      <c r="H141" s="17"/>
    </row>
    <row r="142" spans="4:8">
      <c r="D142" s="17"/>
      <c r="E142" s="17"/>
      <c r="F142" s="17"/>
      <c r="G142" s="17"/>
      <c r="H142" s="17"/>
    </row>
    <row r="143" spans="4:8">
      <c r="D143" s="17"/>
      <c r="E143" s="17"/>
      <c r="F143" s="17"/>
      <c r="G143" s="17"/>
      <c r="H143" s="17"/>
    </row>
    <row r="144" spans="4:8">
      <c r="D144" s="17"/>
      <c r="E144" s="17"/>
      <c r="F144" s="17"/>
      <c r="G144" s="17"/>
      <c r="H144" s="17"/>
    </row>
    <row r="145" spans="4:8">
      <c r="D145" s="17"/>
      <c r="E145" s="17"/>
      <c r="F145" s="17"/>
      <c r="G145" s="17"/>
      <c r="H145" s="17"/>
    </row>
    <row r="146" spans="4:8">
      <c r="D146" s="17"/>
      <c r="E146" s="17"/>
      <c r="F146" s="17"/>
      <c r="G146" s="17"/>
      <c r="H146" s="17"/>
    </row>
    <row r="147" spans="4:8">
      <c r="D147" s="17"/>
      <c r="E147" s="17"/>
      <c r="F147" s="17"/>
      <c r="G147" s="17"/>
      <c r="H147" s="17"/>
    </row>
    <row r="148" spans="4:8">
      <c r="D148" s="17"/>
      <c r="E148" s="17"/>
      <c r="F148" s="17"/>
      <c r="G148" s="17"/>
      <c r="H148" s="17"/>
    </row>
    <row r="149" spans="4:8">
      <c r="D149" s="17"/>
      <c r="E149" s="17"/>
      <c r="F149" s="17"/>
      <c r="G149" s="17"/>
      <c r="H149" s="17"/>
    </row>
    <row r="150" spans="4:8">
      <c r="D150" s="17"/>
      <c r="E150" s="17"/>
      <c r="F150" s="17"/>
      <c r="G150" s="17"/>
      <c r="H150" s="17"/>
    </row>
    <row r="151" spans="4:8">
      <c r="D151" s="17"/>
      <c r="E151" s="17"/>
      <c r="F151" s="17"/>
      <c r="G151" s="17"/>
      <c r="H151" s="17"/>
    </row>
    <row r="152" spans="4:8">
      <c r="D152" s="17"/>
      <c r="E152" s="17"/>
      <c r="F152" s="17"/>
      <c r="G152" s="17"/>
      <c r="H152" s="17"/>
    </row>
    <row r="153" spans="4:8">
      <c r="D153" s="17"/>
      <c r="E153" s="17"/>
      <c r="F153" s="17"/>
      <c r="G153" s="17"/>
      <c r="H153" s="17"/>
    </row>
    <row r="154" spans="4:8">
      <c r="D154" s="17"/>
      <c r="E154" s="17"/>
      <c r="F154" s="17"/>
      <c r="G154" s="17"/>
      <c r="H154" s="17"/>
    </row>
    <row r="155" spans="4:8">
      <c r="D155" s="17"/>
      <c r="E155" s="17"/>
      <c r="F155" s="17"/>
      <c r="G155" s="17"/>
      <c r="H155" s="17"/>
    </row>
    <row r="156" spans="4:8">
      <c r="D156" s="17"/>
      <c r="E156" s="17"/>
      <c r="F156" s="17"/>
      <c r="G156" s="17"/>
      <c r="H156" s="17"/>
    </row>
    <row r="157" spans="4:8">
      <c r="D157" s="17"/>
      <c r="E157" s="17"/>
      <c r="F157" s="17"/>
      <c r="G157" s="17"/>
      <c r="H157" s="17"/>
    </row>
    <row r="158" spans="4:8">
      <c r="D158" s="17"/>
      <c r="E158" s="17"/>
      <c r="F158" s="17"/>
      <c r="G158" s="17"/>
      <c r="H158" s="17"/>
    </row>
    <row r="159" spans="4:8">
      <c r="D159" s="17"/>
      <c r="E159" s="17"/>
      <c r="F159" s="17"/>
      <c r="G159" s="17"/>
      <c r="H159" s="17"/>
    </row>
    <row r="160" spans="4:8">
      <c r="D160" s="17"/>
      <c r="E160" s="17"/>
      <c r="F160" s="17"/>
      <c r="G160" s="17"/>
      <c r="H160" s="17"/>
    </row>
    <row r="161" spans="4:8">
      <c r="D161" s="17"/>
      <c r="E161" s="17"/>
      <c r="F161" s="17"/>
      <c r="G161" s="17"/>
      <c r="H161" s="17"/>
    </row>
    <row r="162" spans="4:8">
      <c r="D162" s="17"/>
      <c r="E162" s="17"/>
      <c r="F162" s="17"/>
      <c r="G162" s="17"/>
      <c r="H162" s="17"/>
    </row>
    <row r="163" spans="4:8">
      <c r="D163" s="17"/>
      <c r="E163" s="17"/>
      <c r="F163" s="17"/>
      <c r="G163" s="17"/>
      <c r="H163" s="17"/>
    </row>
    <row r="164" spans="4:8">
      <c r="D164" s="17"/>
      <c r="E164" s="17"/>
      <c r="F164" s="17"/>
      <c r="G164" s="17"/>
      <c r="H164" s="17"/>
    </row>
    <row r="165" spans="4:8">
      <c r="D165" s="17"/>
      <c r="E165" s="17"/>
      <c r="F165" s="17"/>
      <c r="G165" s="17"/>
      <c r="H165" s="17"/>
    </row>
    <row r="166" spans="4:8">
      <c r="D166" s="17"/>
      <c r="E166" s="17"/>
      <c r="F166" s="17"/>
      <c r="G166" s="17"/>
      <c r="H166" s="17"/>
    </row>
    <row r="167" spans="4:8">
      <c r="D167" s="17"/>
      <c r="E167" s="17"/>
      <c r="F167" s="17"/>
      <c r="G167" s="17"/>
      <c r="H167" s="17"/>
    </row>
    <row r="168" spans="4:8">
      <c r="D168" s="17"/>
      <c r="E168" s="17"/>
      <c r="F168" s="17"/>
      <c r="G168" s="17"/>
      <c r="H168" s="17"/>
    </row>
    <row r="169" spans="4:8">
      <c r="D169" s="17"/>
      <c r="E169" s="17"/>
      <c r="F169" s="17"/>
      <c r="G169" s="17"/>
      <c r="H169" s="17"/>
    </row>
    <row r="170" spans="4:8">
      <c r="D170" s="17"/>
      <c r="E170" s="17"/>
      <c r="F170" s="17"/>
      <c r="G170" s="17"/>
      <c r="H170" s="17"/>
    </row>
    <row r="171" spans="4:8">
      <c r="D171" s="17"/>
      <c r="E171" s="17"/>
      <c r="F171" s="17"/>
      <c r="G171" s="17"/>
      <c r="H171" s="17"/>
    </row>
    <row r="172" spans="4:8">
      <c r="D172" s="17"/>
      <c r="E172" s="17"/>
      <c r="F172" s="17"/>
      <c r="G172" s="17"/>
      <c r="H172" s="17"/>
    </row>
    <row r="173" spans="4:8">
      <c r="D173" s="17"/>
      <c r="E173" s="17"/>
      <c r="F173" s="17"/>
      <c r="G173" s="17"/>
      <c r="H173" s="17"/>
    </row>
    <row r="174" spans="4:8">
      <c r="D174" s="17"/>
      <c r="E174" s="17"/>
      <c r="F174" s="17"/>
      <c r="G174" s="17"/>
      <c r="H174" s="17"/>
    </row>
    <row r="175" spans="4:8">
      <c r="D175" s="17"/>
      <c r="E175" s="17"/>
      <c r="F175" s="17"/>
      <c r="G175" s="17"/>
      <c r="H175" s="17"/>
    </row>
    <row r="176" spans="4:8">
      <c r="D176" s="17"/>
      <c r="E176" s="17"/>
      <c r="F176" s="17"/>
      <c r="G176" s="17"/>
      <c r="H176" s="17"/>
    </row>
    <row r="177" spans="4:8">
      <c r="D177" s="17"/>
      <c r="E177" s="17"/>
      <c r="F177" s="17"/>
      <c r="G177" s="17"/>
      <c r="H177" s="17"/>
    </row>
    <row r="178" spans="4:8">
      <c r="D178" s="17"/>
      <c r="E178" s="17"/>
      <c r="F178" s="17"/>
      <c r="G178" s="17"/>
      <c r="H178" s="17"/>
    </row>
    <row r="179" spans="4:8">
      <c r="D179" s="17"/>
      <c r="E179" s="17"/>
      <c r="F179" s="17"/>
      <c r="G179" s="17"/>
      <c r="H179" s="17"/>
    </row>
    <row r="180" spans="4:8">
      <c r="D180" s="17"/>
      <c r="E180" s="17"/>
      <c r="F180" s="17"/>
      <c r="G180" s="17"/>
      <c r="H180" s="17"/>
    </row>
    <row r="181" spans="4:8">
      <c r="D181" s="17"/>
      <c r="E181" s="17"/>
      <c r="F181" s="17"/>
      <c r="G181" s="17"/>
      <c r="H181" s="17"/>
    </row>
    <row r="182" spans="4:8">
      <c r="D182" s="17"/>
      <c r="E182" s="17"/>
      <c r="F182" s="17"/>
      <c r="G182" s="17"/>
      <c r="H182" s="17"/>
    </row>
    <row r="183" spans="4:8">
      <c r="D183" s="17"/>
      <c r="E183" s="17"/>
      <c r="F183" s="17"/>
      <c r="G183" s="17"/>
      <c r="H183" s="17"/>
    </row>
    <row r="184" spans="4:8">
      <c r="D184" s="17"/>
      <c r="E184" s="17"/>
      <c r="F184" s="17"/>
      <c r="G184" s="17"/>
      <c r="H184" s="17"/>
    </row>
    <row r="185" spans="4:8">
      <c r="D185" s="17"/>
      <c r="E185" s="17"/>
      <c r="F185" s="17"/>
      <c r="G185" s="17"/>
      <c r="H185" s="17"/>
    </row>
    <row r="186" spans="4:8">
      <c r="D186" s="17"/>
      <c r="E186" s="17"/>
      <c r="F186" s="17"/>
      <c r="G186" s="17"/>
      <c r="H186" s="17"/>
    </row>
    <row r="187" spans="4:8">
      <c r="D187" s="17"/>
      <c r="E187" s="17"/>
      <c r="F187" s="17"/>
      <c r="G187" s="17"/>
      <c r="H187" s="17"/>
    </row>
    <row r="188" spans="4:8">
      <c r="D188" s="17"/>
      <c r="E188" s="17"/>
      <c r="F188" s="17"/>
      <c r="G188" s="17"/>
      <c r="H188" s="17"/>
    </row>
    <row r="189" spans="4:8">
      <c r="D189" s="17"/>
      <c r="E189" s="17"/>
      <c r="F189" s="17"/>
      <c r="G189" s="17"/>
      <c r="H189" s="17"/>
    </row>
    <row r="190" spans="4:8">
      <c r="D190" s="17"/>
      <c r="E190" s="17"/>
      <c r="F190" s="17"/>
      <c r="G190" s="17"/>
      <c r="H190" s="17"/>
    </row>
    <row r="191" spans="4:8">
      <c r="D191" s="17"/>
      <c r="E191" s="17"/>
      <c r="F191" s="17"/>
      <c r="G191" s="17"/>
      <c r="H191" s="17"/>
    </row>
    <row r="192" spans="4:8">
      <c r="D192" s="17"/>
      <c r="E192" s="17"/>
      <c r="F192" s="17"/>
      <c r="G192" s="17"/>
      <c r="H192" s="17"/>
    </row>
    <row r="193" spans="4:8">
      <c r="D193" s="17"/>
      <c r="E193" s="17"/>
      <c r="F193" s="17"/>
      <c r="G193" s="17"/>
      <c r="H193" s="17"/>
    </row>
    <row r="194" spans="4:8">
      <c r="D194" s="17"/>
      <c r="E194" s="17"/>
      <c r="F194" s="17"/>
      <c r="G194" s="17"/>
      <c r="H194" s="17"/>
    </row>
    <row r="195" spans="4:8">
      <c r="D195" s="17"/>
      <c r="E195" s="17"/>
      <c r="F195" s="17"/>
      <c r="G195" s="17"/>
      <c r="H195" s="17"/>
    </row>
    <row r="196" spans="4:8">
      <c r="D196" s="17"/>
      <c r="E196" s="17"/>
      <c r="F196" s="17"/>
      <c r="G196" s="17"/>
      <c r="H196" s="17"/>
    </row>
    <row r="197" spans="4:8">
      <c r="D197" s="17"/>
      <c r="E197" s="17"/>
      <c r="F197" s="17"/>
      <c r="G197" s="17"/>
      <c r="H197" s="17"/>
    </row>
    <row r="198" spans="4:8">
      <c r="D198" s="17"/>
      <c r="E198" s="17"/>
      <c r="F198" s="17"/>
      <c r="G198" s="17"/>
      <c r="H198" s="17"/>
    </row>
    <row r="199" spans="4:8">
      <c r="D199" s="17"/>
      <c r="E199" s="17"/>
      <c r="F199" s="17"/>
      <c r="G199" s="17"/>
      <c r="H199" s="17"/>
    </row>
    <row r="200" spans="4:8">
      <c r="D200" s="17"/>
      <c r="E200" s="17"/>
      <c r="F200" s="17"/>
      <c r="G200" s="17"/>
      <c r="H200" s="17"/>
    </row>
    <row r="201" spans="4:8">
      <c r="D201" s="17"/>
      <c r="E201" s="17"/>
      <c r="F201" s="17"/>
      <c r="G201" s="17"/>
      <c r="H201" s="17"/>
    </row>
    <row r="202" spans="4:8">
      <c r="D202" s="17"/>
      <c r="E202" s="17"/>
      <c r="F202" s="17"/>
      <c r="G202" s="17"/>
      <c r="H202" s="17"/>
    </row>
    <row r="203" spans="4:8">
      <c r="D203" s="17"/>
      <c r="E203" s="17"/>
      <c r="F203" s="17"/>
      <c r="G203" s="17"/>
      <c r="H203" s="17"/>
    </row>
    <row r="204" spans="4:8">
      <c r="D204" s="17"/>
      <c r="E204" s="17"/>
      <c r="F204" s="17"/>
      <c r="G204" s="17"/>
      <c r="H204" s="17"/>
    </row>
    <row r="205" spans="4:8">
      <c r="D205" s="17"/>
      <c r="E205" s="17"/>
      <c r="F205" s="17"/>
      <c r="G205" s="17"/>
      <c r="H205" s="17"/>
    </row>
    <row r="206" spans="4:8">
      <c r="D206" s="17"/>
      <c r="E206" s="17"/>
      <c r="F206" s="17"/>
      <c r="G206" s="17"/>
      <c r="H206" s="17"/>
    </row>
    <row r="207" spans="4:8">
      <c r="D207" s="17"/>
      <c r="E207" s="17"/>
      <c r="F207" s="17"/>
      <c r="G207" s="17"/>
      <c r="H207" s="17"/>
    </row>
    <row r="208" spans="4:8">
      <c r="D208" s="17"/>
      <c r="E208" s="17"/>
      <c r="F208" s="17"/>
      <c r="G208" s="17"/>
      <c r="H208" s="17"/>
    </row>
    <row r="209" spans="4:8">
      <c r="D209" s="17"/>
      <c r="E209" s="17"/>
      <c r="F209" s="17"/>
      <c r="G209" s="17"/>
      <c r="H209" s="17"/>
    </row>
    <row r="210" spans="4:8">
      <c r="D210" s="17"/>
      <c r="E210" s="17"/>
      <c r="F210" s="17"/>
      <c r="G210" s="17"/>
      <c r="H210" s="17"/>
    </row>
    <row r="211" spans="4:8">
      <c r="D211" s="17"/>
      <c r="E211" s="17"/>
      <c r="F211" s="17"/>
      <c r="G211" s="17"/>
      <c r="H211" s="17"/>
    </row>
    <row r="212" spans="4:8">
      <c r="D212" s="17"/>
      <c r="E212" s="17"/>
      <c r="F212" s="17"/>
      <c r="G212" s="17"/>
      <c r="H212" s="17"/>
    </row>
    <row r="213" spans="4:8">
      <c r="D213" s="17"/>
      <c r="E213" s="17"/>
      <c r="F213" s="17"/>
      <c r="G213" s="17"/>
      <c r="H213" s="17"/>
    </row>
    <row r="214" spans="4:8">
      <c r="D214" s="17"/>
      <c r="E214" s="17"/>
      <c r="F214" s="17"/>
      <c r="G214" s="17"/>
      <c r="H214" s="17"/>
    </row>
    <row r="215" spans="4:8">
      <c r="D215" s="17"/>
      <c r="E215" s="17"/>
      <c r="F215" s="17"/>
      <c r="G215" s="17"/>
      <c r="H215" s="17"/>
    </row>
    <row r="216" spans="4:8">
      <c r="D216" s="17"/>
      <c r="E216" s="17"/>
      <c r="F216" s="17"/>
      <c r="G216" s="17"/>
      <c r="H216" s="17"/>
    </row>
    <row r="217" spans="4:8">
      <c r="D217" s="17"/>
      <c r="E217" s="17"/>
      <c r="F217" s="17"/>
      <c r="G217" s="17"/>
      <c r="H217" s="17"/>
    </row>
    <row r="218" spans="4:8">
      <c r="D218" s="17"/>
      <c r="E218" s="17"/>
      <c r="F218" s="17"/>
      <c r="G218" s="17"/>
      <c r="H218" s="17"/>
    </row>
    <row r="219" spans="4:8">
      <c r="D219" s="17"/>
      <c r="E219" s="17"/>
      <c r="F219" s="17"/>
      <c r="G219" s="17"/>
      <c r="H219" s="17"/>
    </row>
    <row r="220" spans="4:8">
      <c r="D220" s="17"/>
      <c r="E220" s="17"/>
      <c r="F220" s="17"/>
      <c r="G220" s="17"/>
      <c r="H220" s="17"/>
    </row>
    <row r="221" spans="4:8">
      <c r="D221" s="17"/>
      <c r="E221" s="17"/>
      <c r="F221" s="17"/>
      <c r="G221" s="17"/>
      <c r="H221" s="17"/>
    </row>
    <row r="222" spans="4:8">
      <c r="D222" s="17"/>
      <c r="E222" s="17"/>
      <c r="F222" s="17"/>
      <c r="G222" s="17"/>
      <c r="H222" s="17"/>
    </row>
    <row r="223" spans="4:8">
      <c r="D223" s="17"/>
      <c r="E223" s="17"/>
      <c r="F223" s="17"/>
      <c r="G223" s="17"/>
      <c r="H223" s="17"/>
    </row>
    <row r="224" spans="4:8">
      <c r="D224" s="17"/>
      <c r="E224" s="17"/>
      <c r="F224" s="17"/>
      <c r="G224" s="17"/>
      <c r="H224" s="17"/>
    </row>
    <row r="225" spans="4:8">
      <c r="D225" s="17"/>
      <c r="E225" s="17"/>
      <c r="F225" s="17"/>
      <c r="G225" s="17"/>
      <c r="H225" s="17"/>
    </row>
    <row r="226" spans="4:8">
      <c r="D226" s="17"/>
      <c r="E226" s="17"/>
      <c r="F226" s="17"/>
      <c r="G226" s="17"/>
      <c r="H226" s="17"/>
    </row>
    <row r="227" spans="4:8">
      <c r="D227" s="17"/>
      <c r="E227" s="17"/>
      <c r="F227" s="17"/>
      <c r="G227" s="17"/>
      <c r="H227" s="17"/>
    </row>
    <row r="228" spans="4:8">
      <c r="D228" s="17"/>
      <c r="E228" s="17"/>
      <c r="F228" s="17"/>
      <c r="G228" s="17"/>
      <c r="H228" s="17"/>
    </row>
    <row r="229" spans="4:8">
      <c r="D229" s="17"/>
      <c r="E229" s="17"/>
      <c r="F229" s="17"/>
      <c r="G229" s="17"/>
      <c r="H229" s="17"/>
    </row>
    <row r="230" spans="4:8">
      <c r="D230" s="17"/>
      <c r="E230" s="17"/>
      <c r="F230" s="17"/>
      <c r="G230" s="17"/>
      <c r="H230" s="17"/>
    </row>
    <row r="231" spans="4:8">
      <c r="D231" s="17"/>
      <c r="E231" s="17"/>
      <c r="F231" s="17"/>
      <c r="G231" s="17"/>
      <c r="H231" s="17"/>
    </row>
    <row r="232" spans="4:8">
      <c r="D232" s="17"/>
      <c r="E232" s="17"/>
      <c r="F232" s="17"/>
      <c r="G232" s="17"/>
      <c r="H232" s="17"/>
    </row>
    <row r="233" spans="4:8">
      <c r="D233" s="17"/>
      <c r="E233" s="17"/>
      <c r="F233" s="17"/>
      <c r="G233" s="17"/>
      <c r="H233" s="17"/>
    </row>
    <row r="234" spans="4:8">
      <c r="D234" s="17"/>
      <c r="E234" s="17"/>
      <c r="F234" s="17"/>
      <c r="G234" s="17"/>
      <c r="H234" s="17"/>
    </row>
    <row r="235" spans="4:8">
      <c r="D235" s="17"/>
      <c r="E235" s="17"/>
      <c r="F235" s="17"/>
      <c r="G235" s="17"/>
      <c r="H235" s="17"/>
    </row>
    <row r="236" spans="4:8">
      <c r="D236" s="17"/>
      <c r="E236" s="17"/>
      <c r="F236" s="17"/>
      <c r="G236" s="17"/>
      <c r="H236" s="17"/>
    </row>
    <row r="237" spans="4:8">
      <c r="D237" s="17"/>
      <c r="E237" s="17"/>
      <c r="F237" s="17"/>
      <c r="G237" s="17"/>
      <c r="H237" s="17"/>
    </row>
    <row r="238" spans="4:8">
      <c r="D238" s="17"/>
      <c r="E238" s="17"/>
      <c r="F238" s="17"/>
      <c r="G238" s="17"/>
      <c r="H238" s="17"/>
    </row>
    <row r="239" spans="4:8">
      <c r="D239" s="17"/>
      <c r="E239" s="17"/>
      <c r="F239" s="17"/>
      <c r="G239" s="17"/>
      <c r="H239" s="17"/>
    </row>
    <row r="240" spans="4:8">
      <c r="D240" s="17"/>
      <c r="E240" s="17"/>
      <c r="F240" s="17"/>
      <c r="G240" s="17"/>
      <c r="H240" s="17"/>
    </row>
    <row r="241" spans="4:8">
      <c r="D241" s="17"/>
      <c r="E241" s="17"/>
      <c r="F241" s="17"/>
      <c r="G241" s="17"/>
      <c r="H241" s="17"/>
    </row>
    <row r="242" spans="4:8">
      <c r="D242" s="17"/>
      <c r="E242" s="17"/>
      <c r="F242" s="17"/>
      <c r="G242" s="17"/>
      <c r="H242" s="17"/>
    </row>
    <row r="243" spans="4:8">
      <c r="D243" s="17"/>
      <c r="E243" s="17"/>
      <c r="F243" s="17"/>
      <c r="G243" s="17"/>
      <c r="H243" s="17"/>
    </row>
    <row r="244" spans="4:8">
      <c r="D244" s="17"/>
      <c r="E244" s="17"/>
      <c r="F244" s="17"/>
      <c r="G244" s="17"/>
      <c r="H244" s="17"/>
    </row>
    <row r="245" spans="4:8">
      <c r="D245" s="17"/>
      <c r="E245" s="17"/>
      <c r="F245" s="17"/>
      <c r="G245" s="17"/>
      <c r="H245" s="17"/>
    </row>
    <row r="246" spans="4:8">
      <c r="D246" s="17"/>
      <c r="E246" s="17"/>
      <c r="F246" s="17"/>
      <c r="G246" s="17"/>
      <c r="H246" s="17"/>
    </row>
    <row r="247" spans="4:8">
      <c r="D247" s="17"/>
      <c r="E247" s="17"/>
      <c r="F247" s="17"/>
      <c r="G247" s="17"/>
      <c r="H247" s="17"/>
    </row>
    <row r="248" spans="4:8">
      <c r="D248" s="17"/>
      <c r="E248" s="17"/>
      <c r="F248" s="17"/>
      <c r="G248" s="17"/>
      <c r="H248" s="17"/>
    </row>
    <row r="249" spans="4:8">
      <c r="D249" s="17"/>
      <c r="E249" s="17"/>
      <c r="F249" s="17"/>
      <c r="G249" s="17"/>
      <c r="H249" s="17"/>
    </row>
    <row r="250" spans="4:8">
      <c r="D250" s="17"/>
      <c r="E250" s="17"/>
      <c r="F250" s="17"/>
      <c r="G250" s="17"/>
      <c r="H250" s="17"/>
    </row>
    <row r="251" spans="4:8">
      <c r="D251" s="17"/>
      <c r="E251" s="17"/>
      <c r="F251" s="17"/>
      <c r="G251" s="17"/>
      <c r="H251" s="17"/>
    </row>
    <row r="252" spans="4:8">
      <c r="D252" s="17"/>
      <c r="E252" s="17"/>
      <c r="F252" s="17"/>
      <c r="G252" s="17"/>
      <c r="H252" s="17"/>
    </row>
    <row r="253" spans="4:8">
      <c r="D253" s="17"/>
      <c r="E253" s="17"/>
      <c r="F253" s="17"/>
      <c r="G253" s="17"/>
      <c r="H253" s="17"/>
    </row>
    <row r="254" spans="4:8">
      <c r="D254" s="17"/>
      <c r="E254" s="17"/>
      <c r="F254" s="17"/>
      <c r="G254" s="17"/>
      <c r="H254" s="17"/>
    </row>
    <row r="255" spans="4:8">
      <c r="D255" s="17"/>
      <c r="E255" s="17"/>
      <c r="F255" s="17"/>
      <c r="G255" s="17"/>
      <c r="H255" s="17"/>
    </row>
    <row r="256" spans="4:8">
      <c r="D256" s="17"/>
      <c r="E256" s="17"/>
      <c r="F256" s="17"/>
      <c r="G256" s="17"/>
      <c r="H256" s="17"/>
    </row>
    <row r="257" spans="4:8">
      <c r="D257" s="17"/>
      <c r="E257" s="17"/>
      <c r="F257" s="17"/>
      <c r="G257" s="17"/>
      <c r="H257" s="17"/>
    </row>
    <row r="258" spans="4:8">
      <c r="D258" s="17"/>
      <c r="E258" s="17"/>
      <c r="F258" s="17"/>
      <c r="G258" s="17"/>
      <c r="H258" s="17"/>
    </row>
    <row r="259" spans="4:8">
      <c r="D259" s="17"/>
      <c r="E259" s="17"/>
      <c r="F259" s="17"/>
      <c r="G259" s="17"/>
      <c r="H259" s="17"/>
    </row>
    <row r="260" spans="4:8">
      <c r="D260" s="17"/>
      <c r="E260" s="17"/>
      <c r="F260" s="17"/>
      <c r="G260" s="17"/>
      <c r="H260" s="17"/>
    </row>
    <row r="261" spans="4:8">
      <c r="D261" s="17"/>
      <c r="E261" s="17"/>
      <c r="F261" s="17"/>
      <c r="G261" s="17"/>
      <c r="H261" s="17"/>
    </row>
    <row r="262" spans="4:8">
      <c r="D262" s="17"/>
      <c r="E262" s="17"/>
      <c r="F262" s="17"/>
      <c r="G262" s="17"/>
      <c r="H262" s="17"/>
    </row>
    <row r="263" spans="4:8">
      <c r="D263" s="17"/>
      <c r="E263" s="17"/>
      <c r="F263" s="17"/>
      <c r="G263" s="17"/>
      <c r="H263" s="17"/>
    </row>
    <row r="264" spans="4:8">
      <c r="D264" s="17"/>
      <c r="E264" s="17"/>
      <c r="F264" s="17"/>
      <c r="G264" s="17"/>
      <c r="H264" s="17"/>
    </row>
    <row r="265" spans="4:8">
      <c r="D265" s="17"/>
      <c r="E265" s="17"/>
      <c r="F265" s="17"/>
      <c r="G265" s="17"/>
      <c r="H265" s="17"/>
    </row>
    <row r="266" spans="4:8">
      <c r="D266" s="17"/>
      <c r="E266" s="17"/>
      <c r="F266" s="17"/>
      <c r="G266" s="17"/>
      <c r="H266" s="17"/>
    </row>
    <row r="267" spans="4:8">
      <c r="D267" s="17"/>
      <c r="E267" s="17"/>
      <c r="F267" s="17"/>
      <c r="G267" s="17"/>
      <c r="H267" s="17"/>
    </row>
    <row r="268" spans="4:8">
      <c r="D268" s="17"/>
      <c r="E268" s="17"/>
      <c r="F268" s="17"/>
      <c r="G268" s="17"/>
      <c r="H268" s="17"/>
    </row>
    <row r="269" spans="4:8">
      <c r="D269" s="17"/>
      <c r="E269" s="17"/>
      <c r="F269" s="17"/>
      <c r="G269" s="17"/>
      <c r="H269" s="17"/>
    </row>
    <row r="270" spans="4:8">
      <c r="D270" s="17"/>
      <c r="E270" s="17"/>
      <c r="F270" s="17"/>
      <c r="G270" s="17"/>
      <c r="H270" s="17"/>
    </row>
    <row r="271" spans="4:8">
      <c r="D271" s="17"/>
      <c r="E271" s="17"/>
      <c r="F271" s="17"/>
      <c r="G271" s="17"/>
      <c r="H271" s="17"/>
    </row>
    <row r="272" spans="4:8">
      <c r="D272" s="17"/>
      <c r="E272" s="17"/>
      <c r="F272" s="17"/>
      <c r="G272" s="17"/>
      <c r="H272" s="17"/>
    </row>
    <row r="273" spans="4:8">
      <c r="D273" s="17"/>
      <c r="E273" s="17"/>
      <c r="F273" s="17"/>
      <c r="G273" s="17"/>
      <c r="H273" s="17"/>
    </row>
    <row r="274" spans="4:8">
      <c r="D274" s="17"/>
      <c r="E274" s="17"/>
      <c r="F274" s="17"/>
      <c r="G274" s="17"/>
      <c r="H274" s="17"/>
    </row>
    <row r="275" spans="4:8">
      <c r="D275" s="17"/>
      <c r="E275" s="17"/>
      <c r="F275" s="17"/>
      <c r="G275" s="17"/>
      <c r="H275" s="17"/>
    </row>
    <row r="276" spans="4:8">
      <c r="D276" s="17"/>
      <c r="E276" s="17"/>
      <c r="F276" s="17"/>
      <c r="G276" s="17"/>
      <c r="H276" s="17"/>
    </row>
    <row r="277" spans="4:8">
      <c r="D277" s="17"/>
      <c r="E277" s="17"/>
      <c r="F277" s="17"/>
      <c r="G277" s="17"/>
      <c r="H277" s="17"/>
    </row>
    <row r="278" spans="4:8">
      <c r="D278" s="17"/>
      <c r="E278" s="17"/>
      <c r="F278" s="17"/>
      <c r="G278" s="17"/>
      <c r="H278" s="17"/>
    </row>
    <row r="279" spans="4:8">
      <c r="D279" s="17"/>
      <c r="E279" s="17"/>
      <c r="F279" s="17"/>
      <c r="G279" s="17"/>
      <c r="H279" s="17"/>
    </row>
    <row r="280" spans="4:8">
      <c r="D280" s="17"/>
      <c r="E280" s="17"/>
      <c r="F280" s="17"/>
      <c r="G280" s="17"/>
      <c r="H280" s="17"/>
    </row>
    <row r="281" spans="4:8">
      <c r="D281" s="17"/>
      <c r="E281" s="17"/>
      <c r="F281" s="17"/>
      <c r="G281" s="17"/>
      <c r="H281" s="17"/>
    </row>
    <row r="282" spans="4:8">
      <c r="D282" s="17"/>
      <c r="E282" s="17"/>
      <c r="F282" s="17"/>
      <c r="G282" s="17"/>
      <c r="H282" s="17"/>
    </row>
    <row r="283" spans="4:8">
      <c r="D283" s="17"/>
      <c r="E283" s="17"/>
      <c r="F283" s="17"/>
      <c r="G283" s="17"/>
      <c r="H283" s="17"/>
    </row>
    <row r="284" spans="4:8">
      <c r="D284" s="17"/>
      <c r="E284" s="17"/>
      <c r="F284" s="17"/>
      <c r="G284" s="17"/>
      <c r="H284" s="17"/>
    </row>
    <row r="285" spans="4:8">
      <c r="D285" s="17"/>
      <c r="E285" s="17"/>
      <c r="F285" s="17"/>
      <c r="G285" s="17"/>
      <c r="H285" s="17"/>
    </row>
    <row r="286" spans="4:8">
      <c r="D286" s="17"/>
      <c r="E286" s="17"/>
      <c r="F286" s="17"/>
      <c r="G286" s="17"/>
      <c r="H286" s="17"/>
    </row>
    <row r="287" spans="4:8">
      <c r="D287" s="17"/>
      <c r="E287" s="17"/>
      <c r="F287" s="17"/>
      <c r="G287" s="17"/>
      <c r="H287" s="17"/>
    </row>
    <row r="288" spans="4:8">
      <c r="D288" s="17"/>
      <c r="E288" s="17"/>
      <c r="F288" s="17"/>
      <c r="G288" s="17"/>
      <c r="H288" s="17"/>
    </row>
    <row r="289" spans="4:8">
      <c r="D289" s="17"/>
      <c r="E289" s="17"/>
      <c r="F289" s="17"/>
      <c r="G289" s="17"/>
      <c r="H289" s="17"/>
    </row>
    <row r="290" spans="4:8">
      <c r="D290" s="17"/>
      <c r="E290" s="17"/>
      <c r="F290" s="17"/>
      <c r="G290" s="17"/>
      <c r="H290" s="17"/>
    </row>
    <row r="291" spans="4:8">
      <c r="D291" s="17"/>
      <c r="E291" s="17"/>
      <c r="F291" s="17"/>
      <c r="G291" s="17"/>
      <c r="H291" s="17"/>
    </row>
    <row r="292" spans="4:8">
      <c r="D292" s="17"/>
      <c r="E292" s="17"/>
      <c r="F292" s="17"/>
      <c r="G292" s="17"/>
      <c r="H292" s="17"/>
    </row>
    <row r="293" spans="4:8">
      <c r="D293" s="17"/>
      <c r="E293" s="17"/>
      <c r="F293" s="17"/>
      <c r="G293" s="17"/>
      <c r="H293" s="17"/>
    </row>
    <row r="294" spans="4:8">
      <c r="D294" s="17"/>
      <c r="E294" s="17"/>
      <c r="F294" s="17"/>
      <c r="G294" s="17"/>
      <c r="H294" s="17"/>
    </row>
    <row r="295" spans="4:8">
      <c r="D295" s="17"/>
      <c r="E295" s="17"/>
      <c r="F295" s="17"/>
      <c r="G295" s="17"/>
      <c r="H295" s="17"/>
    </row>
    <row r="296" spans="4:8">
      <c r="D296" s="17"/>
      <c r="E296" s="17"/>
      <c r="F296" s="17"/>
      <c r="G296" s="17"/>
      <c r="H296" s="17"/>
    </row>
    <row r="297" spans="4:8">
      <c r="D297" s="17"/>
      <c r="E297" s="17"/>
      <c r="F297" s="17"/>
      <c r="G297" s="17"/>
      <c r="H297" s="17"/>
    </row>
    <row r="298" spans="4:8">
      <c r="D298" s="17"/>
      <c r="E298" s="17"/>
      <c r="F298" s="17"/>
      <c r="G298" s="17"/>
      <c r="H298" s="17"/>
    </row>
    <row r="299" spans="4:8">
      <c r="D299" s="17"/>
      <c r="E299" s="17"/>
      <c r="F299" s="17"/>
      <c r="G299" s="17"/>
      <c r="H299" s="17"/>
    </row>
    <row r="300" spans="4:8">
      <c r="D300" s="17"/>
      <c r="E300" s="17"/>
      <c r="F300" s="17"/>
      <c r="G300" s="17"/>
      <c r="H300" s="17"/>
    </row>
    <row r="301" spans="4:8">
      <c r="D301" s="17"/>
      <c r="E301" s="17"/>
      <c r="F301" s="17"/>
      <c r="G301" s="17"/>
      <c r="H301" s="17"/>
    </row>
    <row r="302" spans="4:8">
      <c r="D302" s="17"/>
      <c r="E302" s="17"/>
      <c r="F302" s="17"/>
      <c r="G302" s="17"/>
      <c r="H302" s="17"/>
    </row>
    <row r="303" spans="4:8">
      <c r="D303" s="17"/>
      <c r="E303" s="17"/>
      <c r="F303" s="17"/>
      <c r="G303" s="17"/>
      <c r="H303" s="17"/>
    </row>
    <row r="304" spans="4:8">
      <c r="D304" s="17"/>
      <c r="E304" s="17"/>
      <c r="F304" s="17"/>
      <c r="G304" s="17"/>
      <c r="H304" s="17"/>
    </row>
    <row r="305" spans="4:8">
      <c r="D305" s="17"/>
      <c r="E305" s="17"/>
      <c r="F305" s="17"/>
      <c r="G305" s="17"/>
      <c r="H305" s="17"/>
    </row>
    <row r="306" spans="4:8">
      <c r="D306" s="17"/>
      <c r="E306" s="17"/>
      <c r="F306" s="17"/>
      <c r="G306" s="17"/>
      <c r="H306" s="17"/>
    </row>
    <row r="307" spans="4:8">
      <c r="D307" s="17"/>
      <c r="E307" s="17"/>
      <c r="F307" s="17"/>
      <c r="G307" s="17"/>
      <c r="H307" s="17"/>
    </row>
    <row r="308" spans="4:8">
      <c r="D308" s="17"/>
      <c r="E308" s="17"/>
      <c r="F308" s="17"/>
      <c r="G308" s="17"/>
      <c r="H308" s="17"/>
    </row>
    <row r="309" spans="4:8">
      <c r="D309" s="17"/>
      <c r="E309" s="17"/>
      <c r="F309" s="17"/>
      <c r="G309" s="17"/>
      <c r="H309" s="17"/>
    </row>
    <row r="310" spans="4:8">
      <c r="D310" s="17"/>
      <c r="E310" s="17"/>
      <c r="F310" s="17"/>
      <c r="G310" s="17"/>
      <c r="H310" s="17"/>
    </row>
    <row r="311" spans="4:8">
      <c r="D311" s="17"/>
      <c r="E311" s="17"/>
      <c r="F311" s="17"/>
      <c r="G311" s="17"/>
      <c r="H311" s="17"/>
    </row>
    <row r="312" spans="4:8">
      <c r="D312" s="17"/>
      <c r="E312" s="17"/>
      <c r="F312" s="17"/>
      <c r="G312" s="17"/>
      <c r="H312" s="17"/>
    </row>
    <row r="313" spans="4:8">
      <c r="D313" s="17"/>
      <c r="E313" s="17"/>
      <c r="F313" s="17"/>
      <c r="G313" s="17"/>
      <c r="H313" s="17"/>
    </row>
    <row r="314" spans="4:8">
      <c r="D314" s="17"/>
      <c r="E314" s="17"/>
      <c r="F314" s="17"/>
      <c r="G314" s="17"/>
      <c r="H314" s="17"/>
    </row>
    <row r="315" spans="4:8">
      <c r="D315" s="17"/>
      <c r="E315" s="17"/>
      <c r="F315" s="17"/>
      <c r="G315" s="17"/>
      <c r="H315" s="17"/>
    </row>
    <row r="316" spans="4:8">
      <c r="D316" s="17"/>
      <c r="E316" s="17"/>
      <c r="F316" s="17"/>
      <c r="G316" s="17"/>
      <c r="H316" s="17"/>
    </row>
    <row r="317" spans="4:8">
      <c r="D317" s="17"/>
      <c r="E317" s="17"/>
      <c r="F317" s="17"/>
      <c r="G317" s="17"/>
      <c r="H317" s="17"/>
    </row>
    <row r="318" spans="4:8">
      <c r="D318" s="17"/>
      <c r="E318" s="17"/>
      <c r="F318" s="17"/>
      <c r="G318" s="17"/>
      <c r="H318" s="17"/>
    </row>
    <row r="319" spans="4:8">
      <c r="D319" s="17"/>
      <c r="E319" s="17"/>
      <c r="F319" s="17"/>
      <c r="G319" s="17"/>
      <c r="H319" s="17"/>
    </row>
    <row r="320" spans="4:8">
      <c r="D320" s="17"/>
      <c r="E320" s="17"/>
      <c r="F320" s="17"/>
      <c r="G320" s="17"/>
      <c r="H320" s="17"/>
    </row>
    <row r="321" spans="4:8">
      <c r="D321" s="17"/>
      <c r="E321" s="17"/>
      <c r="F321" s="17"/>
      <c r="G321" s="17"/>
      <c r="H321" s="17"/>
    </row>
    <row r="322" spans="4:8">
      <c r="D322" s="17"/>
      <c r="E322" s="17"/>
      <c r="F322" s="17"/>
      <c r="G322" s="17"/>
      <c r="H322" s="17"/>
    </row>
    <row r="323" spans="4:8">
      <c r="D323" s="17"/>
      <c r="E323" s="17"/>
      <c r="F323" s="17"/>
      <c r="G323" s="17"/>
      <c r="H323" s="17"/>
    </row>
    <row r="324" spans="4:8">
      <c r="D324" s="17"/>
      <c r="E324" s="17"/>
      <c r="F324" s="17"/>
      <c r="G324" s="17"/>
      <c r="H324" s="17"/>
    </row>
    <row r="325" spans="4:8">
      <c r="D325" s="17"/>
      <c r="E325" s="17"/>
      <c r="F325" s="17"/>
      <c r="G325" s="17"/>
      <c r="H325" s="17"/>
    </row>
    <row r="326" spans="4:8">
      <c r="D326" s="17"/>
      <c r="E326" s="17"/>
      <c r="F326" s="17"/>
      <c r="G326" s="17"/>
      <c r="H326" s="17"/>
    </row>
    <row r="327" spans="4:8">
      <c r="D327" s="17"/>
      <c r="E327" s="17"/>
      <c r="F327" s="17"/>
      <c r="G327" s="17"/>
      <c r="H327" s="17"/>
    </row>
    <row r="328" spans="4:8">
      <c r="D328" s="17"/>
      <c r="E328" s="17"/>
      <c r="F328" s="17"/>
      <c r="G328" s="17"/>
      <c r="H328" s="17"/>
    </row>
    <row r="329" spans="4:8">
      <c r="D329" s="17"/>
      <c r="E329" s="17"/>
      <c r="F329" s="17"/>
      <c r="G329" s="17"/>
      <c r="H329" s="17"/>
    </row>
    <row r="330" spans="4:8">
      <c r="D330" s="17"/>
      <c r="E330" s="17"/>
      <c r="F330" s="17"/>
      <c r="G330" s="17"/>
      <c r="H330" s="17"/>
    </row>
    <row r="331" spans="4:8">
      <c r="D331" s="17"/>
      <c r="E331" s="17"/>
      <c r="F331" s="17"/>
      <c r="G331" s="17"/>
      <c r="H331" s="17"/>
    </row>
    <row r="332" spans="4:8">
      <c r="D332" s="17"/>
      <c r="E332" s="17"/>
      <c r="F332" s="17"/>
      <c r="G332" s="17"/>
      <c r="H332" s="17"/>
    </row>
    <row r="333" spans="4:8">
      <c r="D333" s="17"/>
      <c r="E333" s="17"/>
      <c r="F333" s="17"/>
      <c r="G333" s="17"/>
      <c r="H333" s="17"/>
    </row>
    <row r="334" spans="4:8">
      <c r="D334" s="17"/>
      <c r="E334" s="17"/>
      <c r="F334" s="17"/>
      <c r="G334" s="17"/>
      <c r="H334" s="17"/>
    </row>
    <row r="335" spans="4:8">
      <c r="D335" s="17"/>
      <c r="E335" s="17"/>
      <c r="F335" s="17"/>
      <c r="G335" s="17"/>
      <c r="H335" s="17"/>
    </row>
    <row r="336" spans="4:8">
      <c r="D336" s="17"/>
      <c r="E336" s="17"/>
      <c r="F336" s="17"/>
      <c r="G336" s="17"/>
      <c r="H336" s="17"/>
    </row>
    <row r="337" spans="4:8">
      <c r="D337" s="17"/>
      <c r="E337" s="17"/>
      <c r="F337" s="17"/>
      <c r="G337" s="17"/>
      <c r="H337" s="17"/>
    </row>
    <row r="338" spans="4:8">
      <c r="D338" s="17"/>
      <c r="E338" s="17"/>
      <c r="F338" s="17"/>
      <c r="G338" s="17"/>
      <c r="H338" s="17"/>
    </row>
    <row r="339" spans="4:8">
      <c r="D339" s="17"/>
      <c r="E339" s="17"/>
      <c r="F339" s="17"/>
      <c r="G339" s="17"/>
      <c r="H339" s="17"/>
    </row>
    <row r="340" spans="4:8">
      <c r="D340" s="17"/>
      <c r="E340" s="17"/>
      <c r="F340" s="17"/>
      <c r="G340" s="17"/>
      <c r="H340" s="17"/>
    </row>
    <row r="341" spans="4:8">
      <c r="D341" s="17"/>
      <c r="E341" s="17"/>
      <c r="F341" s="17"/>
      <c r="G341" s="17"/>
      <c r="H341" s="17"/>
    </row>
    <row r="342" spans="4:8">
      <c r="D342" s="17"/>
      <c r="E342" s="17"/>
      <c r="F342" s="17"/>
      <c r="G342" s="17"/>
      <c r="H342" s="17"/>
    </row>
    <row r="343" spans="4:8">
      <c r="D343" s="17"/>
      <c r="E343" s="17"/>
      <c r="F343" s="17"/>
      <c r="G343" s="17"/>
      <c r="H343" s="17"/>
    </row>
    <row r="344" spans="4:8">
      <c r="D344" s="17"/>
      <c r="E344" s="17"/>
      <c r="F344" s="17"/>
      <c r="G344" s="17"/>
      <c r="H344" s="17"/>
    </row>
    <row r="345" spans="4:8">
      <c r="D345" s="17"/>
      <c r="E345" s="17"/>
      <c r="F345" s="17"/>
      <c r="G345" s="17"/>
      <c r="H345" s="17"/>
    </row>
    <row r="346" spans="4:8">
      <c r="D346" s="17"/>
      <c r="E346" s="17"/>
      <c r="F346" s="17"/>
      <c r="G346" s="17"/>
      <c r="H346" s="17"/>
    </row>
    <row r="347" spans="4:8">
      <c r="D347" s="17"/>
      <c r="E347" s="17"/>
      <c r="F347" s="17"/>
      <c r="G347" s="17"/>
      <c r="H347" s="17"/>
    </row>
    <row r="348" spans="4:8">
      <c r="D348" s="17"/>
      <c r="E348" s="17"/>
      <c r="F348" s="17"/>
      <c r="G348" s="17"/>
      <c r="H348" s="17"/>
    </row>
    <row r="349" spans="4:8">
      <c r="D349" s="17"/>
      <c r="E349" s="17"/>
      <c r="F349" s="17"/>
      <c r="G349" s="17"/>
      <c r="H349" s="17"/>
    </row>
    <row r="350" spans="4:8">
      <c r="D350" s="17"/>
      <c r="E350" s="17"/>
      <c r="F350" s="17"/>
      <c r="G350" s="17"/>
      <c r="H350" s="17"/>
    </row>
    <row r="351" spans="4:8">
      <c r="D351" s="17"/>
      <c r="E351" s="17"/>
      <c r="F351" s="17"/>
      <c r="G351" s="17"/>
      <c r="H351" s="17"/>
    </row>
    <row r="352" spans="4:8">
      <c r="D352" s="17"/>
      <c r="E352" s="17"/>
      <c r="F352" s="17"/>
      <c r="G352" s="17"/>
      <c r="H352" s="17"/>
    </row>
    <row r="353" spans="4:8">
      <c r="D353" s="17"/>
      <c r="E353" s="17"/>
      <c r="F353" s="17"/>
      <c r="G353" s="17"/>
      <c r="H353" s="17"/>
    </row>
    <row r="354" spans="4:8">
      <c r="D354" s="17"/>
      <c r="E354" s="17"/>
      <c r="F354" s="17"/>
      <c r="G354" s="17"/>
      <c r="H354" s="17"/>
    </row>
    <row r="355" spans="4:8">
      <c r="D355" s="17"/>
      <c r="E355" s="17"/>
      <c r="F355" s="17"/>
      <c r="G355" s="17"/>
      <c r="H355" s="17"/>
    </row>
    <row r="356" spans="4:8">
      <c r="D356" s="17"/>
      <c r="E356" s="17"/>
      <c r="F356" s="17"/>
      <c r="G356" s="17"/>
      <c r="H356" s="17"/>
    </row>
    <row r="357" spans="4:8">
      <c r="D357" s="17"/>
      <c r="E357" s="17"/>
      <c r="F357" s="17"/>
      <c r="G357" s="17"/>
      <c r="H357" s="17"/>
    </row>
    <row r="358" spans="4:8">
      <c r="D358" s="17"/>
      <c r="E358" s="17"/>
      <c r="F358" s="17"/>
      <c r="G358" s="17"/>
      <c r="H358" s="17"/>
    </row>
    <row r="359" spans="4:8">
      <c r="D359" s="17"/>
      <c r="E359" s="17"/>
      <c r="F359" s="17"/>
      <c r="G359" s="17"/>
      <c r="H359" s="17"/>
    </row>
    <row r="360" spans="4:8">
      <c r="D360" s="17"/>
      <c r="E360" s="17"/>
      <c r="F360" s="17"/>
      <c r="G360" s="17"/>
      <c r="H360" s="17"/>
    </row>
    <row r="361" spans="4:8">
      <c r="D361" s="17"/>
      <c r="E361" s="17"/>
      <c r="F361" s="17"/>
      <c r="G361" s="17"/>
      <c r="H361" s="17"/>
    </row>
    <row r="362" spans="4:8">
      <c r="D362" s="17"/>
      <c r="E362" s="17"/>
      <c r="F362" s="17"/>
      <c r="G362" s="17"/>
      <c r="H362" s="17"/>
    </row>
    <row r="363" spans="4:8">
      <c r="D363" s="17"/>
      <c r="E363" s="17"/>
      <c r="F363" s="17"/>
      <c r="G363" s="17"/>
      <c r="H363" s="17"/>
    </row>
    <row r="364" spans="4:8">
      <c r="D364" s="17"/>
      <c r="E364" s="17"/>
      <c r="F364" s="17"/>
      <c r="G364" s="17"/>
      <c r="H364" s="17"/>
    </row>
    <row r="365" spans="4:8">
      <c r="D365" s="17"/>
      <c r="E365" s="17"/>
      <c r="F365" s="17"/>
      <c r="G365" s="17"/>
      <c r="H365" s="17"/>
    </row>
    <row r="366" spans="4:8">
      <c r="D366" s="17"/>
      <c r="E366" s="17"/>
      <c r="F366" s="17"/>
      <c r="G366" s="17"/>
      <c r="H366" s="17"/>
    </row>
    <row r="367" spans="4:8">
      <c r="D367" s="17"/>
      <c r="E367" s="17"/>
      <c r="F367" s="17"/>
      <c r="G367" s="17"/>
      <c r="H367" s="17"/>
    </row>
    <row r="368" spans="4:8">
      <c r="D368" s="17"/>
      <c r="E368" s="17"/>
      <c r="F368" s="17"/>
      <c r="G368" s="17"/>
      <c r="H368" s="17"/>
    </row>
    <row r="369" spans="4:8">
      <c r="D369" s="17"/>
      <c r="E369" s="17"/>
      <c r="F369" s="17"/>
      <c r="G369" s="17"/>
      <c r="H369" s="17"/>
    </row>
    <row r="370" spans="4:8">
      <c r="D370" s="17"/>
      <c r="E370" s="17"/>
      <c r="F370" s="17"/>
      <c r="G370" s="17"/>
      <c r="H370" s="17"/>
    </row>
    <row r="371" spans="4:8">
      <c r="D371" s="17"/>
      <c r="E371" s="17"/>
      <c r="F371" s="17"/>
      <c r="G371" s="17"/>
      <c r="H371" s="17"/>
    </row>
    <row r="372" spans="4:8">
      <c r="D372" s="17"/>
      <c r="E372" s="17"/>
      <c r="F372" s="17"/>
      <c r="G372" s="17"/>
      <c r="H372" s="17"/>
    </row>
    <row r="373" spans="4:8">
      <c r="D373" s="17"/>
      <c r="E373" s="17"/>
      <c r="F373" s="17"/>
      <c r="G373" s="17"/>
      <c r="H373" s="17"/>
    </row>
    <row r="374" spans="4:8">
      <c r="D374" s="17"/>
      <c r="E374" s="17"/>
      <c r="F374" s="17"/>
      <c r="G374" s="17"/>
      <c r="H374" s="17"/>
    </row>
    <row r="375" spans="4:8">
      <c r="D375" s="17"/>
      <c r="E375" s="17"/>
      <c r="F375" s="17"/>
      <c r="G375" s="17"/>
      <c r="H375" s="17"/>
    </row>
    <row r="376" spans="4:8">
      <c r="D376" s="17"/>
      <c r="E376" s="17"/>
      <c r="F376" s="17"/>
      <c r="G376" s="17"/>
      <c r="H376" s="17"/>
    </row>
    <row r="377" spans="4:8">
      <c r="D377" s="17"/>
      <c r="E377" s="17"/>
      <c r="F377" s="17"/>
      <c r="G377" s="17"/>
      <c r="H377" s="17"/>
    </row>
    <row r="378" spans="4:8">
      <c r="D378" s="17"/>
      <c r="E378" s="17"/>
      <c r="F378" s="17"/>
      <c r="G378" s="17"/>
      <c r="H378" s="17"/>
    </row>
    <row r="379" spans="4:8">
      <c r="D379" s="17"/>
      <c r="E379" s="17"/>
      <c r="F379" s="17"/>
      <c r="G379" s="17"/>
      <c r="H379" s="17"/>
    </row>
    <row r="380" spans="4:8">
      <c r="D380" s="17"/>
      <c r="E380" s="17"/>
      <c r="F380" s="17"/>
      <c r="G380" s="17"/>
      <c r="H380" s="17"/>
    </row>
    <row r="381" spans="4:8">
      <c r="D381" s="17"/>
      <c r="E381" s="17"/>
      <c r="F381" s="17"/>
      <c r="G381" s="17"/>
      <c r="H381" s="17"/>
    </row>
    <row r="382" spans="4:8">
      <c r="D382" s="17"/>
      <c r="E382" s="17"/>
      <c r="F382" s="17"/>
      <c r="G382" s="17"/>
      <c r="H382" s="17"/>
    </row>
    <row r="383" spans="4:8">
      <c r="D383" s="17"/>
      <c r="E383" s="17"/>
      <c r="F383" s="17"/>
      <c r="G383" s="17"/>
      <c r="H383" s="17"/>
    </row>
    <row r="384" spans="4:8">
      <c r="D384" s="17"/>
      <c r="E384" s="17"/>
      <c r="F384" s="17"/>
      <c r="G384" s="17"/>
      <c r="H384" s="17"/>
    </row>
    <row r="385" spans="4:8">
      <c r="D385" s="17"/>
      <c r="E385" s="17"/>
      <c r="F385" s="17"/>
      <c r="G385" s="17"/>
      <c r="H385" s="17"/>
    </row>
    <row r="386" spans="4:8">
      <c r="D386" s="17"/>
      <c r="E386" s="17"/>
      <c r="F386" s="17"/>
      <c r="G386" s="17"/>
      <c r="H386" s="17"/>
    </row>
    <row r="387" spans="4:8">
      <c r="D387" s="17"/>
      <c r="E387" s="17"/>
      <c r="F387" s="17"/>
      <c r="G387" s="17"/>
      <c r="H387" s="17"/>
    </row>
    <row r="388" spans="4:8">
      <c r="D388" s="17"/>
      <c r="E388" s="17"/>
      <c r="F388" s="17"/>
      <c r="G388" s="17"/>
      <c r="H388" s="17"/>
    </row>
    <row r="389" spans="4:8">
      <c r="D389" s="17"/>
      <c r="E389" s="17"/>
      <c r="F389" s="17"/>
      <c r="G389" s="17"/>
      <c r="H389" s="17"/>
    </row>
    <row r="390" spans="4:8">
      <c r="D390" s="17"/>
      <c r="E390" s="17"/>
      <c r="F390" s="17"/>
      <c r="G390" s="17"/>
      <c r="H390" s="17"/>
    </row>
    <row r="391" spans="4:8">
      <c r="D391" s="17"/>
      <c r="E391" s="17"/>
      <c r="F391" s="17"/>
      <c r="G391" s="17"/>
      <c r="H391" s="17"/>
    </row>
    <row r="392" spans="4:8">
      <c r="D392" s="17"/>
      <c r="E392" s="17"/>
      <c r="F392" s="17"/>
      <c r="G392" s="17"/>
      <c r="H392" s="17"/>
    </row>
    <row r="393" spans="4:8">
      <c r="D393" s="17"/>
      <c r="E393" s="17"/>
      <c r="F393" s="17"/>
      <c r="G393" s="17"/>
      <c r="H393" s="17"/>
    </row>
    <row r="394" spans="4:8">
      <c r="D394" s="17"/>
      <c r="E394" s="17"/>
      <c r="F394" s="17"/>
      <c r="G394" s="17"/>
      <c r="H394" s="17"/>
    </row>
    <row r="395" spans="4:8">
      <c r="D395" s="17"/>
      <c r="E395" s="17"/>
      <c r="F395" s="17"/>
      <c r="G395" s="17"/>
      <c r="H395" s="17"/>
    </row>
    <row r="396" spans="4:8">
      <c r="D396" s="17"/>
      <c r="E396" s="17"/>
      <c r="F396" s="17"/>
      <c r="G396" s="17"/>
      <c r="H396" s="17"/>
    </row>
    <row r="397" spans="4:8">
      <c r="D397" s="17"/>
      <c r="E397" s="17"/>
      <c r="F397" s="17"/>
      <c r="G397" s="17"/>
      <c r="H397" s="17"/>
    </row>
    <row r="398" spans="4:8">
      <c r="D398" s="17"/>
      <c r="E398" s="17"/>
      <c r="F398" s="17"/>
      <c r="G398" s="17"/>
      <c r="H398" s="17"/>
    </row>
    <row r="399" spans="4:8">
      <c r="D399" s="17"/>
      <c r="E399" s="17"/>
      <c r="F399" s="17"/>
      <c r="G399" s="17"/>
      <c r="H399" s="17"/>
    </row>
    <row r="400" spans="4:8">
      <c r="D400" s="17"/>
      <c r="E400" s="17"/>
      <c r="F400" s="17"/>
      <c r="G400" s="17"/>
      <c r="H400" s="17"/>
    </row>
    <row r="401" spans="4:8">
      <c r="D401" s="17"/>
      <c r="E401" s="17"/>
      <c r="F401" s="17"/>
      <c r="G401" s="17"/>
      <c r="H401" s="17"/>
    </row>
    <row r="402" spans="4:8">
      <c r="D402" s="17"/>
      <c r="E402" s="17"/>
      <c r="F402" s="17"/>
      <c r="G402" s="17"/>
      <c r="H402" s="17"/>
    </row>
    <row r="403" spans="4:8">
      <c r="D403" s="17"/>
      <c r="E403" s="17"/>
      <c r="F403" s="17"/>
      <c r="G403" s="17"/>
      <c r="H403" s="17"/>
    </row>
    <row r="404" spans="4:8">
      <c r="D404" s="17"/>
      <c r="E404" s="17"/>
      <c r="F404" s="17"/>
      <c r="G404" s="17"/>
      <c r="H404" s="17"/>
    </row>
    <row r="405" spans="4:8">
      <c r="D405" s="17"/>
      <c r="E405" s="17"/>
      <c r="F405" s="17"/>
      <c r="G405" s="17"/>
      <c r="H405" s="17"/>
    </row>
    <row r="406" spans="4:8">
      <c r="D406" s="17"/>
      <c r="E406" s="17"/>
      <c r="F406" s="17"/>
      <c r="G406" s="17"/>
      <c r="H406" s="17"/>
    </row>
    <row r="407" spans="4:8">
      <c r="D407" s="17"/>
      <c r="E407" s="17"/>
      <c r="F407" s="17"/>
      <c r="G407" s="17"/>
      <c r="H407" s="17"/>
    </row>
    <row r="408" spans="4:8">
      <c r="D408" s="17"/>
      <c r="E408" s="17"/>
      <c r="F408" s="17"/>
      <c r="G408" s="17"/>
      <c r="H408" s="17"/>
    </row>
    <row r="409" spans="4:8">
      <c r="D409" s="17"/>
      <c r="E409" s="17"/>
      <c r="F409" s="17"/>
      <c r="G409" s="17"/>
      <c r="H409" s="17"/>
    </row>
    <row r="410" spans="4:8">
      <c r="D410" s="17"/>
      <c r="E410" s="17"/>
      <c r="F410" s="17"/>
      <c r="G410" s="17"/>
      <c r="H410" s="17"/>
    </row>
    <row r="411" spans="4:8">
      <c r="D411" s="17"/>
      <c r="E411" s="17"/>
      <c r="F411" s="17"/>
      <c r="G411" s="17"/>
      <c r="H411" s="17"/>
    </row>
    <row r="412" spans="4:8">
      <c r="D412" s="17"/>
      <c r="E412" s="17"/>
      <c r="F412" s="17"/>
      <c r="G412" s="17"/>
      <c r="H412" s="17"/>
    </row>
    <row r="413" spans="4:8">
      <c r="D413" s="17"/>
      <c r="E413" s="17"/>
      <c r="F413" s="17"/>
      <c r="G413" s="17"/>
      <c r="H413" s="17"/>
    </row>
    <row r="414" spans="4:8">
      <c r="D414" s="17"/>
      <c r="E414" s="17"/>
      <c r="F414" s="17"/>
      <c r="G414" s="17"/>
      <c r="H414" s="17"/>
    </row>
    <row r="415" spans="4:8">
      <c r="D415" s="17"/>
      <c r="E415" s="17"/>
      <c r="F415" s="17"/>
      <c r="G415" s="17"/>
      <c r="H415" s="17"/>
    </row>
    <row r="416" spans="4:8">
      <c r="D416" s="17"/>
      <c r="E416" s="17"/>
      <c r="F416" s="17"/>
      <c r="G416" s="17"/>
      <c r="H416" s="17"/>
    </row>
    <row r="417" spans="4:8">
      <c r="D417" s="17"/>
      <c r="E417" s="17"/>
      <c r="F417" s="17"/>
      <c r="G417" s="17"/>
      <c r="H417" s="17"/>
    </row>
    <row r="418" spans="4:8">
      <c r="D418" s="17"/>
      <c r="E418" s="17"/>
      <c r="F418" s="17"/>
      <c r="G418" s="17"/>
      <c r="H418" s="17"/>
    </row>
    <row r="419" spans="4:8">
      <c r="D419" s="17"/>
      <c r="E419" s="17"/>
      <c r="F419" s="17"/>
      <c r="G419" s="17"/>
      <c r="H419" s="17"/>
    </row>
    <row r="420" spans="4:8">
      <c r="D420" s="17"/>
      <c r="E420" s="17"/>
      <c r="F420" s="17"/>
      <c r="G420" s="17"/>
      <c r="H420" s="17"/>
    </row>
    <row r="421" spans="4:8">
      <c r="D421" s="17"/>
      <c r="E421" s="17"/>
      <c r="F421" s="17"/>
      <c r="G421" s="17"/>
      <c r="H421" s="17"/>
    </row>
    <row r="422" spans="4:8">
      <c r="D422" s="17"/>
      <c r="E422" s="17"/>
      <c r="F422" s="17"/>
      <c r="G422" s="17"/>
      <c r="H422" s="17"/>
    </row>
    <row r="423" spans="4:8">
      <c r="D423" s="17"/>
      <c r="E423" s="17"/>
      <c r="F423" s="17"/>
      <c r="G423" s="17"/>
      <c r="H423" s="17"/>
    </row>
    <row r="424" spans="4:8">
      <c r="D424" s="17"/>
      <c r="E424" s="17"/>
      <c r="F424" s="17"/>
      <c r="G424" s="17"/>
      <c r="H424" s="17"/>
    </row>
    <row r="425" spans="4:8">
      <c r="D425" s="17"/>
      <c r="E425" s="17"/>
      <c r="F425" s="17"/>
      <c r="G425" s="17"/>
      <c r="H425" s="17"/>
    </row>
    <row r="426" spans="4:8">
      <c r="D426" s="17"/>
      <c r="E426" s="17"/>
      <c r="F426" s="17"/>
      <c r="G426" s="17"/>
      <c r="H426" s="17"/>
    </row>
    <row r="427" spans="4:8">
      <c r="D427" s="17"/>
      <c r="E427" s="17"/>
      <c r="F427" s="17"/>
      <c r="G427" s="17"/>
      <c r="H427" s="17"/>
    </row>
    <row r="428" spans="4:8">
      <c r="D428" s="17"/>
      <c r="E428" s="17"/>
      <c r="F428" s="17"/>
      <c r="G428" s="17"/>
      <c r="H428" s="17"/>
    </row>
    <row r="429" spans="4:8">
      <c r="D429" s="17"/>
      <c r="E429" s="17"/>
      <c r="F429" s="17"/>
      <c r="G429" s="17"/>
      <c r="H429" s="17"/>
    </row>
    <row r="430" spans="4:8">
      <c r="D430" s="17"/>
      <c r="E430" s="17"/>
      <c r="F430" s="17"/>
      <c r="G430" s="17"/>
      <c r="H430" s="17"/>
    </row>
    <row r="431" spans="4:8">
      <c r="D431" s="17"/>
      <c r="E431" s="17"/>
      <c r="F431" s="17"/>
      <c r="G431" s="17"/>
      <c r="H431" s="17"/>
    </row>
    <row r="432" spans="4:8">
      <c r="D432" s="17"/>
      <c r="E432" s="17"/>
      <c r="F432" s="17"/>
      <c r="G432" s="17"/>
      <c r="H432" s="17"/>
    </row>
    <row r="433" spans="4:8">
      <c r="D433" s="17"/>
      <c r="E433" s="17"/>
      <c r="F433" s="17"/>
      <c r="G433" s="17"/>
      <c r="H433" s="17"/>
    </row>
    <row r="434" spans="4:8">
      <c r="D434" s="17"/>
      <c r="E434" s="17"/>
      <c r="F434" s="17"/>
      <c r="G434" s="17"/>
      <c r="H434" s="17"/>
    </row>
    <row r="435" spans="4:8">
      <c r="D435" s="17"/>
      <c r="E435" s="17"/>
      <c r="F435" s="17"/>
      <c r="G435" s="17"/>
      <c r="H435" s="17"/>
    </row>
    <row r="436" spans="4:8">
      <c r="D436" s="17"/>
      <c r="E436" s="17"/>
      <c r="F436" s="17"/>
      <c r="G436" s="17"/>
      <c r="H436" s="17"/>
    </row>
    <row r="437" spans="4:8">
      <c r="D437" s="17"/>
      <c r="E437" s="17"/>
      <c r="F437" s="17"/>
      <c r="G437" s="17"/>
      <c r="H437" s="17"/>
    </row>
    <row r="438" spans="4:8">
      <c r="D438" s="17"/>
      <c r="E438" s="17"/>
      <c r="F438" s="17"/>
      <c r="G438" s="17"/>
      <c r="H438" s="17"/>
    </row>
    <row r="439" spans="4:8">
      <c r="D439" s="17"/>
      <c r="E439" s="17"/>
      <c r="F439" s="17"/>
      <c r="G439" s="17"/>
      <c r="H439" s="17"/>
    </row>
    <row r="440" spans="4:8">
      <c r="D440" s="17"/>
      <c r="E440" s="17"/>
      <c r="F440" s="17"/>
      <c r="G440" s="17"/>
      <c r="H440" s="17"/>
    </row>
    <row r="441" spans="4:8">
      <c r="D441" s="17"/>
      <c r="E441" s="17"/>
      <c r="F441" s="17"/>
      <c r="G441" s="17"/>
      <c r="H441" s="17"/>
    </row>
    <row r="442" spans="4:8">
      <c r="D442" s="17"/>
      <c r="E442" s="17"/>
      <c r="F442" s="17"/>
      <c r="G442" s="17"/>
      <c r="H442" s="17"/>
    </row>
    <row r="443" spans="4:8">
      <c r="D443" s="17"/>
      <c r="E443" s="17"/>
      <c r="F443" s="17"/>
      <c r="G443" s="17"/>
      <c r="H443" s="17"/>
    </row>
    <row r="444" spans="4:8">
      <c r="D444" s="17"/>
      <c r="E444" s="17"/>
      <c r="F444" s="17"/>
      <c r="G444" s="17"/>
      <c r="H444" s="17"/>
    </row>
    <row r="445" spans="4:8">
      <c r="D445" s="17"/>
      <c r="E445" s="17"/>
      <c r="F445" s="17"/>
      <c r="G445" s="17"/>
      <c r="H445" s="17"/>
    </row>
    <row r="446" spans="4:8">
      <c r="D446" s="17"/>
      <c r="E446" s="17"/>
      <c r="F446" s="17"/>
      <c r="G446" s="17"/>
      <c r="H446" s="17"/>
    </row>
    <row r="447" spans="4:8">
      <c r="D447" s="17"/>
      <c r="E447" s="17"/>
      <c r="F447" s="17"/>
      <c r="G447" s="17"/>
      <c r="H447" s="17"/>
    </row>
    <row r="448" spans="4:8">
      <c r="D448" s="17"/>
      <c r="E448" s="17"/>
      <c r="F448" s="17"/>
      <c r="G448" s="17"/>
      <c r="H448" s="17"/>
    </row>
    <row r="449" spans="4:8">
      <c r="D449" s="17"/>
      <c r="E449" s="17"/>
      <c r="F449" s="17"/>
      <c r="G449" s="17"/>
      <c r="H449" s="17"/>
    </row>
    <row r="450" spans="4:8">
      <c r="D450" s="17"/>
      <c r="E450" s="17"/>
      <c r="F450" s="17"/>
      <c r="G450" s="17"/>
      <c r="H450" s="17"/>
    </row>
    <row r="451" spans="4:8">
      <c r="D451" s="17"/>
      <c r="E451" s="17"/>
      <c r="F451" s="17"/>
      <c r="G451" s="17"/>
      <c r="H451" s="17"/>
    </row>
    <row r="452" spans="4:8">
      <c r="D452" s="17"/>
      <c r="E452" s="17"/>
      <c r="F452" s="17"/>
      <c r="G452" s="17"/>
      <c r="H452" s="17"/>
    </row>
    <row r="453" spans="4:8">
      <c r="D453" s="17"/>
      <c r="E453" s="17"/>
      <c r="F453" s="17"/>
      <c r="G453" s="17"/>
      <c r="H453" s="17"/>
    </row>
    <row r="454" spans="4:8">
      <c r="D454" s="17"/>
      <c r="E454" s="17"/>
      <c r="F454" s="17"/>
      <c r="G454" s="17"/>
      <c r="H454" s="17"/>
    </row>
    <row r="455" spans="4:8">
      <c r="D455" s="17"/>
      <c r="E455" s="17"/>
      <c r="F455" s="17"/>
      <c r="G455" s="17"/>
      <c r="H455" s="17"/>
    </row>
    <row r="456" spans="4:8">
      <c r="D456" s="17"/>
      <c r="E456" s="17"/>
      <c r="F456" s="17"/>
      <c r="G456" s="17"/>
      <c r="H456" s="17"/>
    </row>
    <row r="457" spans="4:8">
      <c r="D457" s="17"/>
      <c r="E457" s="17"/>
      <c r="F457" s="17"/>
      <c r="G457" s="17"/>
      <c r="H457" s="17"/>
    </row>
    <row r="458" spans="4:8">
      <c r="D458" s="17"/>
      <c r="E458" s="17"/>
      <c r="F458" s="17"/>
      <c r="G458" s="17"/>
      <c r="H458" s="17"/>
    </row>
    <row r="459" spans="4:8">
      <c r="D459" s="17"/>
      <c r="E459" s="17"/>
      <c r="F459" s="17"/>
      <c r="G459" s="17"/>
      <c r="H459" s="17"/>
    </row>
    <row r="460" spans="4:8">
      <c r="D460" s="17"/>
      <c r="E460" s="17"/>
      <c r="F460" s="17"/>
      <c r="G460" s="17"/>
      <c r="H460" s="17"/>
    </row>
    <row r="461" spans="4:8">
      <c r="D461" s="17"/>
      <c r="E461" s="17"/>
      <c r="F461" s="17"/>
      <c r="G461" s="17"/>
      <c r="H461" s="17"/>
    </row>
    <row r="462" spans="4:8">
      <c r="D462" s="17"/>
      <c r="E462" s="17"/>
      <c r="F462" s="17"/>
      <c r="G462" s="17"/>
      <c r="H462" s="17"/>
    </row>
    <row r="463" spans="4:8">
      <c r="D463" s="17"/>
      <c r="E463" s="17"/>
      <c r="F463" s="17"/>
      <c r="G463" s="17"/>
      <c r="H463" s="17"/>
    </row>
    <row r="464" spans="4:8">
      <c r="D464" s="17"/>
      <c r="E464" s="17"/>
      <c r="F464" s="17"/>
      <c r="G464" s="17"/>
      <c r="H464" s="17"/>
    </row>
    <row r="465" spans="4:8">
      <c r="D465" s="17"/>
      <c r="E465" s="17"/>
      <c r="F465" s="17"/>
      <c r="G465" s="17"/>
      <c r="H465" s="17"/>
    </row>
    <row r="466" spans="4:8">
      <c r="D466" s="17"/>
      <c r="E466" s="17"/>
      <c r="F466" s="17"/>
      <c r="G466" s="17"/>
      <c r="H466" s="17"/>
    </row>
    <row r="467" spans="4:8">
      <c r="D467" s="17"/>
      <c r="E467" s="17"/>
      <c r="F467" s="17"/>
      <c r="G467" s="17"/>
      <c r="H467" s="17"/>
    </row>
    <row r="468" spans="4:8">
      <c r="D468" s="17"/>
      <c r="E468" s="17"/>
      <c r="F468" s="17"/>
      <c r="G468" s="17"/>
      <c r="H468" s="17"/>
    </row>
    <row r="469" spans="4:8">
      <c r="D469" s="17"/>
      <c r="E469" s="17"/>
      <c r="F469" s="17"/>
      <c r="G469" s="17"/>
      <c r="H469" s="17"/>
    </row>
    <row r="470" spans="4:8">
      <c r="D470" s="17"/>
      <c r="E470" s="17"/>
      <c r="F470" s="17"/>
      <c r="G470" s="17"/>
      <c r="H470" s="17"/>
    </row>
    <row r="471" spans="4:8">
      <c r="D471" s="17"/>
      <c r="E471" s="17"/>
      <c r="F471" s="17"/>
      <c r="G471" s="17"/>
      <c r="H471" s="17"/>
    </row>
    <row r="472" spans="4:8">
      <c r="D472" s="17"/>
      <c r="E472" s="17"/>
      <c r="F472" s="17"/>
      <c r="G472" s="17"/>
      <c r="H472" s="17"/>
    </row>
    <row r="473" spans="4:8">
      <c r="D473" s="17"/>
      <c r="E473" s="17"/>
      <c r="F473" s="17"/>
      <c r="G473" s="17"/>
      <c r="H473" s="17"/>
    </row>
    <row r="474" spans="4:8">
      <c r="D474" s="17"/>
      <c r="E474" s="17"/>
      <c r="F474" s="17"/>
      <c r="G474" s="17"/>
      <c r="H474" s="17"/>
    </row>
    <row r="475" spans="4:8">
      <c r="D475" s="17"/>
      <c r="E475" s="17"/>
      <c r="F475" s="17"/>
      <c r="G475" s="17"/>
      <c r="H475" s="17"/>
    </row>
    <row r="476" spans="4:8">
      <c r="D476" s="17"/>
      <c r="E476" s="17"/>
      <c r="F476" s="17"/>
      <c r="G476" s="17"/>
      <c r="H476" s="17"/>
    </row>
    <row r="477" spans="4:8">
      <c r="D477" s="17"/>
      <c r="E477" s="17"/>
      <c r="F477" s="17"/>
      <c r="G477" s="17"/>
      <c r="H477" s="17"/>
    </row>
    <row r="478" spans="4:8">
      <c r="D478" s="17"/>
      <c r="E478" s="17"/>
      <c r="F478" s="17"/>
      <c r="G478" s="17"/>
      <c r="H478" s="17"/>
    </row>
    <row r="479" spans="4:8">
      <c r="D479" s="17"/>
      <c r="E479" s="17"/>
      <c r="F479" s="17"/>
      <c r="G479" s="17"/>
      <c r="H479" s="17"/>
    </row>
    <row r="480" spans="4:8">
      <c r="D480" s="17"/>
      <c r="E480" s="17"/>
      <c r="F480" s="17"/>
      <c r="G480" s="17"/>
      <c r="H480" s="17"/>
    </row>
    <row r="481" spans="4:8">
      <c r="D481" s="17"/>
      <c r="E481" s="17"/>
      <c r="F481" s="17"/>
      <c r="G481" s="17"/>
      <c r="H481" s="17"/>
    </row>
    <row r="482" spans="4:8">
      <c r="D482" s="17"/>
      <c r="E482" s="17"/>
      <c r="F482" s="17"/>
      <c r="G482" s="17"/>
      <c r="H482" s="17"/>
    </row>
    <row r="483" spans="4:8">
      <c r="D483" s="17"/>
      <c r="E483" s="17"/>
      <c r="F483" s="17"/>
      <c r="G483" s="17"/>
      <c r="H483" s="17"/>
    </row>
    <row r="484" spans="4:8">
      <c r="D484" s="17"/>
      <c r="E484" s="17"/>
      <c r="F484" s="17"/>
      <c r="G484" s="17"/>
      <c r="H484" s="17"/>
    </row>
    <row r="485" spans="4:8">
      <c r="D485" s="17"/>
      <c r="E485" s="17"/>
      <c r="F485" s="17"/>
      <c r="G485" s="17"/>
      <c r="H485" s="17"/>
    </row>
    <row r="486" spans="4:8">
      <c r="D486" s="17"/>
      <c r="E486" s="17"/>
      <c r="F486" s="17"/>
      <c r="G486" s="17"/>
      <c r="H486" s="17"/>
    </row>
    <row r="487" spans="4:8">
      <c r="D487" s="17"/>
      <c r="E487" s="17"/>
      <c r="F487" s="17"/>
      <c r="G487" s="17"/>
      <c r="H487" s="17"/>
    </row>
    <row r="488" spans="4:8">
      <c r="D488" s="17"/>
      <c r="E488" s="17"/>
      <c r="F488" s="17"/>
      <c r="G488" s="17"/>
      <c r="H488" s="17"/>
    </row>
    <row r="489" spans="4:8">
      <c r="D489" s="17"/>
      <c r="E489" s="17"/>
      <c r="F489" s="17"/>
      <c r="G489" s="17"/>
      <c r="H489" s="17"/>
    </row>
    <row r="490" spans="4:8">
      <c r="D490" s="17"/>
      <c r="E490" s="17"/>
      <c r="F490" s="17"/>
      <c r="G490" s="17"/>
      <c r="H490" s="17"/>
    </row>
    <row r="491" spans="4:8">
      <c r="D491" s="17"/>
      <c r="E491" s="17"/>
      <c r="F491" s="17"/>
      <c r="G491" s="17"/>
      <c r="H491" s="17"/>
    </row>
    <row r="492" spans="4:8">
      <c r="D492" s="17"/>
      <c r="E492" s="17"/>
      <c r="F492" s="17"/>
      <c r="G492" s="17"/>
      <c r="H492" s="17"/>
    </row>
    <row r="493" spans="4:8">
      <c r="D493" s="17"/>
      <c r="E493" s="17"/>
      <c r="F493" s="17"/>
      <c r="G493" s="17"/>
      <c r="H493" s="17"/>
    </row>
    <row r="494" spans="4:8">
      <c r="D494" s="17"/>
      <c r="E494" s="17"/>
      <c r="F494" s="17"/>
      <c r="G494" s="17"/>
      <c r="H494" s="17"/>
    </row>
    <row r="495" spans="4:8">
      <c r="D495" s="17"/>
      <c r="E495" s="17"/>
      <c r="F495" s="17"/>
      <c r="G495" s="17"/>
      <c r="H495" s="17"/>
    </row>
    <row r="496" spans="4:8">
      <c r="D496" s="17"/>
      <c r="E496" s="17"/>
      <c r="F496" s="17"/>
      <c r="G496" s="17"/>
      <c r="H496" s="17"/>
    </row>
    <row r="497" spans="4:8">
      <c r="D497" s="17"/>
      <c r="E497" s="17"/>
      <c r="F497" s="17"/>
      <c r="G497" s="17"/>
      <c r="H497" s="17"/>
    </row>
    <row r="498" spans="4:8">
      <c r="D498" s="17"/>
      <c r="E498" s="17"/>
      <c r="F498" s="17"/>
      <c r="G498" s="17"/>
      <c r="H498" s="17"/>
    </row>
    <row r="499" spans="4:8">
      <c r="D499" s="17"/>
      <c r="E499" s="17"/>
      <c r="F499" s="17"/>
      <c r="G499" s="17"/>
      <c r="H499" s="17"/>
    </row>
    <row r="500" spans="4:8">
      <c r="D500" s="17"/>
      <c r="E500" s="17"/>
      <c r="F500" s="17"/>
      <c r="G500" s="17"/>
      <c r="H500" s="17"/>
    </row>
    <row r="501" spans="4:8">
      <c r="D501" s="17"/>
      <c r="E501" s="17"/>
      <c r="F501" s="17"/>
      <c r="G501" s="17"/>
      <c r="H501" s="17"/>
    </row>
    <row r="502" spans="4:8">
      <c r="D502" s="17"/>
      <c r="E502" s="17"/>
      <c r="F502" s="17"/>
      <c r="G502" s="17"/>
      <c r="H502" s="17"/>
    </row>
    <row r="503" spans="4:8">
      <c r="D503" s="17"/>
      <c r="E503" s="17"/>
      <c r="F503" s="17"/>
      <c r="G503" s="17"/>
      <c r="H503" s="17"/>
    </row>
    <row r="504" spans="4:8">
      <c r="D504" s="17"/>
      <c r="E504" s="17"/>
      <c r="F504" s="17"/>
      <c r="G504" s="17"/>
      <c r="H504" s="17"/>
    </row>
    <row r="505" spans="4:8">
      <c r="D505" s="17"/>
      <c r="E505" s="17"/>
      <c r="F505" s="17"/>
      <c r="G505" s="17"/>
      <c r="H505" s="17"/>
    </row>
    <row r="506" spans="4:8">
      <c r="D506" s="17"/>
      <c r="E506" s="17"/>
      <c r="F506" s="17"/>
      <c r="G506" s="17"/>
      <c r="H506" s="17"/>
    </row>
    <row r="507" spans="4:8">
      <c r="D507" s="17"/>
      <c r="E507" s="17"/>
      <c r="F507" s="17"/>
      <c r="G507" s="17"/>
      <c r="H507" s="17"/>
    </row>
    <row r="508" spans="4:8">
      <c r="D508" s="17"/>
      <c r="E508" s="17"/>
      <c r="F508" s="17"/>
      <c r="G508" s="17"/>
      <c r="H508" s="17"/>
    </row>
    <row r="509" spans="4:8">
      <c r="D509" s="17"/>
      <c r="E509" s="17"/>
      <c r="F509" s="17"/>
      <c r="G509" s="17"/>
      <c r="H509" s="17"/>
    </row>
    <row r="510" spans="4:8">
      <c r="D510" s="17"/>
      <c r="E510" s="17"/>
      <c r="F510" s="17"/>
      <c r="G510" s="17"/>
      <c r="H510" s="17"/>
    </row>
    <row r="511" spans="4:8">
      <c r="D511" s="17"/>
      <c r="E511" s="17"/>
      <c r="F511" s="17"/>
      <c r="G511" s="17"/>
      <c r="H511" s="17"/>
    </row>
    <row r="512" spans="4:8">
      <c r="D512" s="17"/>
      <c r="E512" s="17"/>
      <c r="F512" s="17"/>
      <c r="G512" s="17"/>
      <c r="H512" s="17"/>
    </row>
    <row r="513" spans="4:8">
      <c r="D513" s="17"/>
      <c r="E513" s="17"/>
      <c r="F513" s="17"/>
      <c r="G513" s="17"/>
      <c r="H513" s="17"/>
    </row>
    <row r="514" spans="4:8">
      <c r="D514" s="17"/>
      <c r="E514" s="17"/>
      <c r="F514" s="17"/>
      <c r="G514" s="17"/>
      <c r="H514" s="17"/>
    </row>
    <row r="515" spans="4:8">
      <c r="D515" s="17"/>
      <c r="E515" s="17"/>
      <c r="F515" s="17"/>
      <c r="G515" s="17"/>
      <c r="H515" s="17"/>
    </row>
    <row r="516" spans="4:8">
      <c r="D516" s="17"/>
      <c r="E516" s="17"/>
      <c r="F516" s="17"/>
      <c r="G516" s="17"/>
      <c r="H516" s="17"/>
    </row>
    <row r="517" spans="4:8">
      <c r="D517" s="17"/>
      <c r="E517" s="17"/>
      <c r="F517" s="17"/>
      <c r="G517" s="17"/>
      <c r="H517" s="17"/>
    </row>
    <row r="518" spans="4:8">
      <c r="D518" s="17"/>
      <c r="E518" s="17"/>
      <c r="F518" s="17"/>
      <c r="G518" s="17"/>
      <c r="H518" s="17"/>
    </row>
    <row r="519" spans="4:8">
      <c r="D519" s="17"/>
      <c r="E519" s="17"/>
      <c r="F519" s="17"/>
      <c r="G519" s="17"/>
      <c r="H519" s="17"/>
    </row>
    <row r="520" spans="4:8">
      <c r="D520" s="17"/>
      <c r="E520" s="17"/>
      <c r="F520" s="17"/>
      <c r="G520" s="17"/>
      <c r="H520" s="17"/>
    </row>
    <row r="521" spans="4:8">
      <c r="D521" s="17"/>
      <c r="E521" s="17"/>
      <c r="F521" s="17"/>
      <c r="G521" s="17"/>
      <c r="H521" s="17"/>
    </row>
    <row r="522" spans="4:8">
      <c r="D522" s="17"/>
      <c r="E522" s="17"/>
      <c r="F522" s="17"/>
      <c r="G522" s="17"/>
      <c r="H522" s="17"/>
    </row>
    <row r="523" spans="4:8">
      <c r="D523" s="17"/>
      <c r="E523" s="17"/>
      <c r="F523" s="17"/>
      <c r="G523" s="17"/>
      <c r="H523" s="17"/>
    </row>
    <row r="524" spans="4:8">
      <c r="D524" s="17"/>
      <c r="E524" s="17"/>
      <c r="F524" s="17"/>
      <c r="G524" s="17"/>
      <c r="H524" s="17"/>
    </row>
    <row r="525" spans="4:8">
      <c r="D525" s="17"/>
      <c r="E525" s="17"/>
      <c r="F525" s="17"/>
      <c r="G525" s="17"/>
      <c r="H525" s="17"/>
    </row>
    <row r="526" spans="4:8">
      <c r="D526" s="17"/>
      <c r="E526" s="17"/>
      <c r="F526" s="17"/>
      <c r="G526" s="17"/>
      <c r="H526" s="17"/>
    </row>
    <row r="527" spans="4:8">
      <c r="D527" s="17"/>
      <c r="E527" s="17"/>
      <c r="F527" s="17"/>
      <c r="G527" s="17"/>
      <c r="H527" s="17"/>
    </row>
    <row r="528" spans="4:8">
      <c r="D528" s="17"/>
      <c r="E528" s="17"/>
      <c r="F528" s="17"/>
      <c r="G528" s="17"/>
      <c r="H528" s="17"/>
    </row>
    <row r="529" spans="4:8">
      <c r="D529" s="17"/>
      <c r="E529" s="17"/>
      <c r="F529" s="17"/>
      <c r="G529" s="17"/>
      <c r="H529" s="17"/>
    </row>
    <row r="530" spans="4:8">
      <c r="D530" s="17"/>
      <c r="E530" s="17"/>
      <c r="F530" s="17"/>
      <c r="G530" s="17"/>
      <c r="H530" s="17"/>
    </row>
    <row r="531" spans="4:8">
      <c r="D531" s="17"/>
      <c r="E531" s="17"/>
      <c r="F531" s="17"/>
      <c r="G531" s="17"/>
      <c r="H531" s="17"/>
    </row>
    <row r="532" spans="4:8">
      <c r="D532" s="17"/>
      <c r="E532" s="17"/>
      <c r="F532" s="17"/>
      <c r="G532" s="17"/>
      <c r="H532" s="17"/>
    </row>
    <row r="533" spans="4:8">
      <c r="D533" s="17"/>
      <c r="E533" s="17"/>
      <c r="F533" s="17"/>
      <c r="G533" s="17"/>
      <c r="H533" s="17"/>
    </row>
    <row r="534" spans="4:8">
      <c r="D534" s="17"/>
      <c r="E534" s="17"/>
      <c r="F534" s="17"/>
      <c r="G534" s="17"/>
      <c r="H534" s="17"/>
    </row>
    <row r="535" spans="4:8">
      <c r="D535" s="17"/>
      <c r="E535" s="17"/>
      <c r="F535" s="17"/>
      <c r="G535" s="17"/>
      <c r="H535" s="17"/>
    </row>
    <row r="536" spans="4:8">
      <c r="D536" s="17"/>
      <c r="E536" s="17"/>
      <c r="F536" s="17"/>
      <c r="G536" s="17"/>
      <c r="H536" s="17"/>
    </row>
    <row r="537" spans="4:8">
      <c r="D537" s="17"/>
      <c r="E537" s="17"/>
      <c r="F537" s="17"/>
      <c r="G537" s="17"/>
      <c r="H537" s="17"/>
    </row>
    <row r="538" spans="4:8">
      <c r="D538" s="17"/>
      <c r="E538" s="17"/>
      <c r="F538" s="17"/>
      <c r="G538" s="17"/>
      <c r="H538" s="17"/>
    </row>
    <row r="539" spans="4:8">
      <c r="D539" s="17"/>
      <c r="E539" s="17"/>
      <c r="F539" s="17"/>
      <c r="G539" s="17"/>
      <c r="H539" s="17"/>
    </row>
    <row r="540" spans="4:8">
      <c r="D540" s="17"/>
      <c r="E540" s="17"/>
      <c r="F540" s="17"/>
      <c r="G540" s="17"/>
      <c r="H540" s="17"/>
    </row>
    <row r="541" spans="4:8">
      <c r="D541" s="17"/>
      <c r="E541" s="17"/>
      <c r="F541" s="17"/>
      <c r="G541" s="17"/>
      <c r="H541" s="17"/>
    </row>
    <row r="542" spans="4:8">
      <c r="D542" s="17"/>
      <c r="E542" s="17"/>
      <c r="F542" s="17"/>
      <c r="G542" s="17"/>
      <c r="H542" s="17"/>
    </row>
    <row r="543" spans="4:8">
      <c r="D543" s="17"/>
      <c r="E543" s="17"/>
      <c r="F543" s="17"/>
      <c r="G543" s="17"/>
      <c r="H543" s="17"/>
    </row>
    <row r="544" spans="4:8">
      <c r="D544" s="17"/>
      <c r="E544" s="17"/>
      <c r="F544" s="17"/>
      <c r="G544" s="17"/>
      <c r="H544" s="17"/>
    </row>
    <row r="545" spans="4:8">
      <c r="D545" s="17"/>
      <c r="E545" s="17"/>
      <c r="F545" s="17"/>
      <c r="G545" s="17"/>
      <c r="H545" s="17"/>
    </row>
    <row r="546" spans="4:8">
      <c r="D546" s="17"/>
      <c r="E546" s="17"/>
      <c r="F546" s="17"/>
      <c r="G546" s="17"/>
      <c r="H546" s="17"/>
    </row>
    <row r="547" spans="4:8">
      <c r="D547" s="17"/>
      <c r="E547" s="17"/>
      <c r="F547" s="17"/>
      <c r="G547" s="17"/>
      <c r="H547" s="17"/>
    </row>
    <row r="548" spans="4:8">
      <c r="D548" s="17"/>
      <c r="E548" s="17"/>
      <c r="F548" s="17"/>
      <c r="G548" s="17"/>
      <c r="H548" s="17"/>
    </row>
    <row r="549" spans="4:8">
      <c r="D549" s="17"/>
      <c r="E549" s="17"/>
      <c r="F549" s="17"/>
      <c r="G549" s="17"/>
      <c r="H549" s="17"/>
    </row>
    <row r="550" spans="4:8">
      <c r="D550" s="17"/>
      <c r="E550" s="17"/>
      <c r="F550" s="17"/>
      <c r="G550" s="17"/>
      <c r="H550" s="17"/>
    </row>
    <row r="551" spans="4:8">
      <c r="D551" s="17"/>
      <c r="E551" s="17"/>
      <c r="F551" s="17"/>
      <c r="G551" s="17"/>
      <c r="H551" s="17"/>
    </row>
    <row r="552" spans="4:8">
      <c r="D552" s="17"/>
      <c r="E552" s="17"/>
      <c r="F552" s="17"/>
      <c r="G552" s="17"/>
      <c r="H552" s="17"/>
    </row>
    <row r="553" spans="4:8">
      <c r="D553" s="17"/>
      <c r="E553" s="17"/>
      <c r="F553" s="17"/>
      <c r="G553" s="17"/>
      <c r="H553" s="17"/>
    </row>
    <row r="554" spans="4:8">
      <c r="D554" s="17"/>
      <c r="E554" s="17"/>
      <c r="F554" s="17"/>
      <c r="G554" s="17"/>
      <c r="H554" s="17"/>
    </row>
    <row r="555" spans="4:8">
      <c r="D555" s="17"/>
      <c r="E555" s="17"/>
      <c r="F555" s="17"/>
      <c r="G555" s="17"/>
      <c r="H555" s="17"/>
    </row>
    <row r="556" spans="4:8">
      <c r="D556" s="17"/>
      <c r="E556" s="17"/>
      <c r="F556" s="17"/>
      <c r="G556" s="17"/>
      <c r="H556" s="17"/>
    </row>
    <row r="557" spans="4:8">
      <c r="D557" s="17"/>
      <c r="E557" s="17"/>
      <c r="F557" s="17"/>
      <c r="G557" s="17"/>
      <c r="H557" s="17"/>
    </row>
    <row r="558" spans="4:8">
      <c r="D558" s="17"/>
      <c r="E558" s="17"/>
      <c r="F558" s="17"/>
      <c r="G558" s="17"/>
      <c r="H558" s="17"/>
    </row>
    <row r="559" spans="4:8">
      <c r="D559" s="17"/>
      <c r="E559" s="17"/>
      <c r="F559" s="17"/>
      <c r="G559" s="17"/>
      <c r="H559" s="17"/>
    </row>
    <row r="560" spans="4:8">
      <c r="D560" s="17"/>
      <c r="E560" s="17"/>
      <c r="F560" s="17"/>
      <c r="G560" s="17"/>
      <c r="H560" s="17"/>
    </row>
    <row r="561" spans="4:8">
      <c r="D561" s="17"/>
      <c r="E561" s="17"/>
      <c r="F561" s="17"/>
      <c r="G561" s="17"/>
      <c r="H561" s="17"/>
    </row>
    <row r="562" spans="4:8">
      <c r="D562" s="17"/>
      <c r="E562" s="17"/>
      <c r="F562" s="17"/>
      <c r="G562" s="17"/>
      <c r="H562" s="17"/>
    </row>
    <row r="563" spans="4:8">
      <c r="D563" s="17"/>
      <c r="E563" s="17"/>
      <c r="F563" s="17"/>
      <c r="G563" s="17"/>
      <c r="H563" s="17"/>
    </row>
    <row r="564" spans="4:8">
      <c r="D564" s="17"/>
      <c r="E564" s="17"/>
      <c r="F564" s="17"/>
      <c r="G564" s="17"/>
      <c r="H564" s="17"/>
    </row>
    <row r="565" spans="4:8">
      <c r="D565" s="17"/>
      <c r="E565" s="17"/>
      <c r="F565" s="17"/>
      <c r="G565" s="17"/>
      <c r="H565" s="17"/>
    </row>
    <row r="566" spans="4:8">
      <c r="D566" s="17"/>
      <c r="E566" s="17"/>
      <c r="F566" s="17"/>
      <c r="G566" s="17"/>
      <c r="H566" s="17"/>
    </row>
    <row r="567" spans="4:8">
      <c r="D567" s="17"/>
      <c r="E567" s="17"/>
      <c r="F567" s="17"/>
      <c r="G567" s="17"/>
      <c r="H567" s="17"/>
    </row>
    <row r="568" spans="4:8">
      <c r="D568" s="17"/>
      <c r="E568" s="17"/>
      <c r="F568" s="17"/>
      <c r="G568" s="17"/>
      <c r="H568" s="17"/>
    </row>
    <row r="569" spans="4:8">
      <c r="D569" s="17"/>
      <c r="E569" s="17"/>
      <c r="F569" s="17"/>
      <c r="G569" s="17"/>
      <c r="H569" s="17"/>
    </row>
    <row r="570" spans="4:8">
      <c r="D570" s="17"/>
      <c r="E570" s="17"/>
      <c r="F570" s="17"/>
      <c r="G570" s="17"/>
      <c r="H570" s="17"/>
    </row>
    <row r="571" spans="4:8">
      <c r="D571" s="17"/>
      <c r="E571" s="17"/>
      <c r="F571" s="17"/>
      <c r="G571" s="17"/>
      <c r="H571" s="17"/>
    </row>
    <row r="572" spans="4:8">
      <c r="D572" s="17"/>
      <c r="E572" s="17"/>
      <c r="F572" s="17"/>
      <c r="G572" s="17"/>
      <c r="H572" s="17"/>
    </row>
    <row r="573" spans="4:8">
      <c r="D573" s="17"/>
      <c r="E573" s="17"/>
      <c r="F573" s="17"/>
      <c r="G573" s="17"/>
      <c r="H573" s="17"/>
    </row>
    <row r="574" spans="4:8">
      <c r="D574" s="17"/>
      <c r="E574" s="17"/>
      <c r="F574" s="17"/>
      <c r="G574" s="17"/>
      <c r="H574" s="17"/>
    </row>
    <row r="575" spans="4:8">
      <c r="D575" s="17"/>
      <c r="E575" s="17"/>
      <c r="F575" s="17"/>
      <c r="G575" s="17"/>
      <c r="H575" s="17"/>
    </row>
    <row r="576" spans="4:8">
      <c r="D576" s="17"/>
      <c r="E576" s="17"/>
      <c r="F576" s="17"/>
      <c r="G576" s="17"/>
      <c r="H576" s="17"/>
    </row>
    <row r="577" spans="4:8">
      <c r="D577" s="17"/>
      <c r="E577" s="17"/>
      <c r="F577" s="17"/>
      <c r="G577" s="17"/>
      <c r="H577" s="17"/>
    </row>
    <row r="578" spans="4:8">
      <c r="D578" s="17"/>
      <c r="E578" s="17"/>
      <c r="F578" s="17"/>
      <c r="G578" s="17"/>
      <c r="H578" s="17"/>
    </row>
    <row r="579" spans="4:8">
      <c r="D579" s="17"/>
      <c r="E579" s="17"/>
      <c r="F579" s="17"/>
      <c r="G579" s="17"/>
      <c r="H579" s="17"/>
    </row>
    <row r="580" spans="4:8">
      <c r="D580" s="17"/>
      <c r="E580" s="17"/>
      <c r="F580" s="17"/>
      <c r="G580" s="17"/>
      <c r="H580" s="17"/>
    </row>
    <row r="581" spans="4:8">
      <c r="D581" s="17"/>
      <c r="E581" s="17"/>
      <c r="F581" s="17"/>
      <c r="G581" s="17"/>
      <c r="H581" s="17"/>
    </row>
    <row r="582" spans="4:8">
      <c r="D582" s="17"/>
      <c r="E582" s="17"/>
      <c r="F582" s="17"/>
      <c r="G582" s="17"/>
      <c r="H582" s="17"/>
    </row>
    <row r="583" spans="4:8">
      <c r="D583" s="17"/>
      <c r="E583" s="17"/>
      <c r="F583" s="17"/>
      <c r="G583" s="17"/>
      <c r="H583" s="17"/>
    </row>
    <row r="584" spans="4:8">
      <c r="D584" s="17"/>
      <c r="E584" s="17"/>
      <c r="F584" s="17"/>
      <c r="G584" s="17"/>
      <c r="H584" s="17"/>
    </row>
    <row r="585" spans="4:8">
      <c r="D585" s="17"/>
      <c r="E585" s="17"/>
      <c r="F585" s="17"/>
      <c r="G585" s="17"/>
      <c r="H585" s="17"/>
    </row>
    <row r="586" spans="4:8">
      <c r="D586" s="17"/>
      <c r="E586" s="17"/>
      <c r="F586" s="17"/>
      <c r="G586" s="17"/>
      <c r="H586" s="17"/>
    </row>
    <row r="587" spans="4:8">
      <c r="D587" s="17"/>
      <c r="E587" s="17"/>
      <c r="F587" s="17"/>
      <c r="G587" s="17"/>
      <c r="H587" s="17"/>
    </row>
    <row r="588" spans="4:8">
      <c r="D588" s="17"/>
      <c r="E588" s="17"/>
      <c r="F588" s="17"/>
      <c r="G588" s="17"/>
      <c r="H588" s="17"/>
    </row>
    <row r="589" spans="4:8">
      <c r="D589" s="17"/>
      <c r="E589" s="17"/>
      <c r="F589" s="17"/>
      <c r="G589" s="17"/>
      <c r="H589" s="17"/>
    </row>
    <row r="590" spans="4:8">
      <c r="D590" s="17"/>
      <c r="E590" s="17"/>
      <c r="F590" s="17"/>
      <c r="G590" s="17"/>
      <c r="H590" s="17"/>
    </row>
    <row r="591" spans="4:8">
      <c r="D591" s="17"/>
      <c r="E591" s="17"/>
      <c r="F591" s="17"/>
      <c r="G591" s="17"/>
      <c r="H591" s="17"/>
    </row>
    <row r="592" spans="4:8">
      <c r="D592" s="17"/>
      <c r="E592" s="17"/>
      <c r="F592" s="17"/>
      <c r="G592" s="17"/>
      <c r="H592" s="17"/>
    </row>
    <row r="593" spans="4:8">
      <c r="D593" s="17"/>
      <c r="E593" s="17"/>
      <c r="F593" s="17"/>
      <c r="G593" s="17"/>
      <c r="H593" s="17"/>
    </row>
    <row r="594" spans="4:8">
      <c r="D594" s="17"/>
      <c r="E594" s="17"/>
      <c r="F594" s="17"/>
      <c r="G594" s="17"/>
      <c r="H594" s="17"/>
    </row>
    <row r="595" spans="4:8">
      <c r="D595" s="17"/>
      <c r="E595" s="17"/>
      <c r="F595" s="17"/>
      <c r="G595" s="17"/>
      <c r="H595" s="17"/>
    </row>
    <row r="596" spans="4:8">
      <c r="D596" s="17"/>
      <c r="E596" s="17"/>
      <c r="F596" s="17"/>
      <c r="G596" s="17"/>
      <c r="H596" s="17"/>
    </row>
    <row r="597" spans="4:8">
      <c r="D597" s="17"/>
      <c r="E597" s="17"/>
      <c r="F597" s="17"/>
      <c r="G597" s="17"/>
      <c r="H597" s="17"/>
    </row>
    <row r="598" spans="4:8">
      <c r="D598" s="17"/>
      <c r="E598" s="17"/>
      <c r="F598" s="17"/>
      <c r="G598" s="17"/>
      <c r="H598" s="17"/>
    </row>
    <row r="599" spans="4:8">
      <c r="D599" s="17"/>
      <c r="E599" s="17"/>
      <c r="F599" s="17"/>
      <c r="G599" s="17"/>
      <c r="H599" s="17"/>
    </row>
    <row r="600" spans="4:8">
      <c r="D600" s="17"/>
      <c r="E600" s="17"/>
      <c r="F600" s="17"/>
      <c r="G600" s="17"/>
      <c r="H600" s="17"/>
    </row>
    <row r="601" spans="4:8">
      <c r="E601" s="53"/>
      <c r="G601" s="53"/>
    </row>
    <row r="602" spans="4:8">
      <c r="E602" s="53"/>
      <c r="G602" s="53"/>
    </row>
    <row r="603" spans="4:8">
      <c r="E603" s="53"/>
      <c r="G603" s="53"/>
    </row>
    <row r="604" spans="4:8">
      <c r="E604" s="53"/>
      <c r="G604" s="53"/>
    </row>
    <row r="605" spans="4:8">
      <c r="E605" s="53"/>
      <c r="G605" s="53"/>
    </row>
    <row r="606" spans="4:8">
      <c r="E606" s="53"/>
      <c r="G606" s="53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K12" sqref="J12:K23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8" width="10.7109375" style="14" customWidth="1"/>
    <col min="9" max="9" width="12.7109375" style="14" customWidth="1"/>
    <col min="10" max="11" width="10.7109375" style="14" customWidth="1"/>
    <col min="12" max="12" width="6.7109375" style="17" customWidth="1"/>
    <col min="13" max="13" width="7.7109375" style="17" customWidth="1"/>
    <col min="14" max="14" width="7.140625" style="17" customWidth="1"/>
    <col min="15" max="15" width="6" style="17" customWidth="1"/>
    <col min="16" max="16" width="7.85546875" style="17" customWidth="1"/>
    <col min="17" max="17" width="8.140625" style="17" customWidth="1"/>
    <col min="18" max="18" width="6.28515625" style="17" customWidth="1"/>
    <col min="19" max="19" width="8" style="17" customWidth="1"/>
    <col min="20" max="20" width="8.7109375" style="17" customWidth="1"/>
    <col min="21" max="21" width="10" style="17" customWidth="1"/>
    <col min="22" max="22" width="9.5703125" style="17" customWidth="1"/>
    <col min="23" max="23" width="6.140625" style="17" customWidth="1"/>
    <col min="24" max="25" width="5.7109375" style="17" customWidth="1"/>
    <col min="26" max="26" width="6.85546875" style="17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</row>
    <row r="5" spans="2:60">
      <c r="B5" s="2"/>
    </row>
    <row r="7" spans="2:60" ht="26.25" customHeight="1">
      <c r="B7" s="108" t="s">
        <v>165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7" customFormat="1" ht="63">
      <c r="B8" s="48" t="s">
        <v>94</v>
      </c>
      <c r="C8" s="51" t="s">
        <v>47</v>
      </c>
      <c r="D8" s="51" t="s">
        <v>49</v>
      </c>
      <c r="E8" s="51" t="s">
        <v>161</v>
      </c>
      <c r="F8" s="51" t="s">
        <v>162</v>
      </c>
      <c r="G8" s="51" t="s">
        <v>51</v>
      </c>
      <c r="H8" s="51" t="s">
        <v>163</v>
      </c>
      <c r="I8" s="51" t="s">
        <v>5</v>
      </c>
      <c r="J8" s="51" t="s">
        <v>55</v>
      </c>
      <c r="K8" s="52" t="s">
        <v>56</v>
      </c>
    </row>
    <row r="9" spans="2:60" s="17" customFormat="1" ht="21.75" customHeight="1">
      <c r="B9" s="18"/>
      <c r="C9" s="19"/>
      <c r="D9" s="19"/>
      <c r="E9" s="19"/>
      <c r="F9" s="19" t="s">
        <v>7</v>
      </c>
      <c r="G9" s="19"/>
      <c r="H9" s="19" t="s">
        <v>7</v>
      </c>
      <c r="I9" s="19" t="s">
        <v>6</v>
      </c>
      <c r="J9" s="29" t="s">
        <v>7</v>
      </c>
      <c r="K9" s="43" t="s">
        <v>7</v>
      </c>
    </row>
    <row r="10" spans="2:60" s="21" customFormat="1" ht="18" customHeight="1">
      <c r="B10" s="20"/>
      <c r="C10" s="32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32" t="s">
        <v>62</v>
      </c>
      <c r="K10" s="32" t="s">
        <v>63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2:60" s="21" customFormat="1" ht="18" customHeight="1">
      <c r="B11" s="22" t="s">
        <v>166</v>
      </c>
      <c r="C11" s="23"/>
      <c r="D11" s="6"/>
      <c r="E11" s="6"/>
      <c r="F11" s="6"/>
      <c r="G11" s="6"/>
      <c r="H11" s="74">
        <v>0</v>
      </c>
      <c r="I11" s="73">
        <f>I14</f>
        <v>279662.78324976901</v>
      </c>
      <c r="J11" s="74">
        <f>I11/$I$11</f>
        <v>1</v>
      </c>
      <c r="K11" s="74">
        <f>I11/'סכום נכסי הקרן'!$C$42</f>
        <v>1.338502683498604E-2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BH11" s="14"/>
    </row>
    <row r="12" spans="2:60">
      <c r="B12" s="77" t="s">
        <v>203</v>
      </c>
      <c r="C12" s="13"/>
      <c r="D12" s="13"/>
      <c r="E12" s="13"/>
      <c r="F12" s="13"/>
      <c r="G12" s="13"/>
      <c r="H12" s="78">
        <v>0</v>
      </c>
      <c r="I12" s="79">
        <v>0</v>
      </c>
      <c r="J12" s="78">
        <f t="shared" ref="J12:J23" si="0">I12/$I$11</f>
        <v>0</v>
      </c>
      <c r="K12" s="78">
        <f>I12/'סכום נכסי הקרן'!$C$42</f>
        <v>0</v>
      </c>
    </row>
    <row r="13" spans="2:60">
      <c r="B13" t="s">
        <v>266</v>
      </c>
      <c r="C13" t="s">
        <v>266</v>
      </c>
      <c r="D13" t="s">
        <v>266</v>
      </c>
      <c r="E13" s="17"/>
      <c r="F13" s="76">
        <v>0</v>
      </c>
      <c r="G13" t="s">
        <v>266</v>
      </c>
      <c r="H13" s="76">
        <v>0</v>
      </c>
      <c r="I13" s="75">
        <v>0</v>
      </c>
      <c r="J13" s="76">
        <f t="shared" si="0"/>
        <v>0</v>
      </c>
      <c r="K13" s="76">
        <f>I13/'סכום נכסי הקרן'!$C$42</f>
        <v>0</v>
      </c>
    </row>
    <row r="14" spans="2:60">
      <c r="B14" s="77" t="s">
        <v>271</v>
      </c>
      <c r="D14" s="17"/>
      <c r="E14" s="17"/>
      <c r="F14" s="17"/>
      <c r="G14" s="17"/>
      <c r="H14" s="78">
        <v>0</v>
      </c>
      <c r="I14" s="79">
        <f>I15+I16+I17+I18+I19+I20+I21+I22+I23</f>
        <v>279662.78324976901</v>
      </c>
      <c r="J14" s="78">
        <f t="shared" si="0"/>
        <v>1</v>
      </c>
      <c r="K14" s="78">
        <f>I14/'סכום נכסי הקרן'!$C$42</f>
        <v>1.338502683498604E-2</v>
      </c>
    </row>
    <row r="15" spans="2:60">
      <c r="B15" t="s">
        <v>3630</v>
      </c>
      <c r="C15" t="s">
        <v>3631</v>
      </c>
      <c r="D15" t="s">
        <v>266</v>
      </c>
      <c r="E15" t="s">
        <v>1036</v>
      </c>
      <c r="F15" s="76">
        <v>0</v>
      </c>
      <c r="G15" t="s">
        <v>104</v>
      </c>
      <c r="H15" s="76">
        <v>0</v>
      </c>
      <c r="I15" s="75">
        <v>-979.29</v>
      </c>
      <c r="J15" s="76">
        <f t="shared" si="0"/>
        <v>-3.5016815202235487E-3</v>
      </c>
      <c r="K15" s="76">
        <f>I15/'סכום נכסי הקרן'!$C$42</f>
        <v>-4.6870101115766913E-5</v>
      </c>
    </row>
    <row r="16" spans="2:60">
      <c r="B16" t="s">
        <v>3632</v>
      </c>
      <c r="C16" t="s">
        <v>3633</v>
      </c>
      <c r="D16" t="s">
        <v>266</v>
      </c>
      <c r="E16" t="s">
        <v>1036</v>
      </c>
      <c r="F16" s="76">
        <v>0</v>
      </c>
      <c r="G16" t="s">
        <v>198</v>
      </c>
      <c r="H16" s="76">
        <v>0</v>
      </c>
      <c r="I16" s="75">
        <v>416.655760305</v>
      </c>
      <c r="J16" s="76">
        <f t="shared" si="0"/>
        <v>1.4898505817017543E-3</v>
      </c>
      <c r="K16" s="76">
        <f>I16/'סכום נכסי הקרן'!$C$42</f>
        <v>1.9941690016197545E-5</v>
      </c>
    </row>
    <row r="17" spans="2:11">
      <c r="B17" t="s">
        <v>3634</v>
      </c>
      <c r="C17" t="s">
        <v>3635</v>
      </c>
      <c r="D17" t="s">
        <v>266</v>
      </c>
      <c r="E17" t="s">
        <v>1036</v>
      </c>
      <c r="F17" s="76">
        <v>0</v>
      </c>
      <c r="G17" t="s">
        <v>111</v>
      </c>
      <c r="H17" s="76">
        <v>0</v>
      </c>
      <c r="I17" s="75">
        <v>7642.2537929789996</v>
      </c>
      <c r="J17" s="76">
        <f t="shared" si="0"/>
        <v>2.7326674304580755E-2</v>
      </c>
      <c r="K17" s="76">
        <f>I17/'סכום נכסי הקרן'!$C$42</f>
        <v>3.657682688777369E-4</v>
      </c>
    </row>
    <row r="18" spans="2:11">
      <c r="B18" t="s">
        <v>3636</v>
      </c>
      <c r="C18" t="s">
        <v>3637</v>
      </c>
      <c r="D18" t="s">
        <v>266</v>
      </c>
      <c r="E18" t="s">
        <v>1036</v>
      </c>
      <c r="F18" s="76">
        <v>0</v>
      </c>
      <c r="G18" t="s">
        <v>202</v>
      </c>
      <c r="H18" s="76">
        <v>0</v>
      </c>
      <c r="I18" s="75">
        <v>257.95522926000001</v>
      </c>
      <c r="J18" s="76">
        <f t="shared" si="0"/>
        <v>9.2237953961009605E-4</v>
      </c>
      <c r="K18" s="76">
        <f>I18/'סכום נכסי הקרן'!$C$42</f>
        <v>1.2346074889723205E-5</v>
      </c>
    </row>
    <row r="19" spans="2:11">
      <c r="B19" t="s">
        <v>3638</v>
      </c>
      <c r="C19" t="s">
        <v>3639</v>
      </c>
      <c r="D19" t="s">
        <v>266</v>
      </c>
      <c r="E19" t="s">
        <v>1036</v>
      </c>
      <c r="F19" s="76">
        <v>0</v>
      </c>
      <c r="G19" t="s">
        <v>201</v>
      </c>
      <c r="H19" s="76">
        <v>0</v>
      </c>
      <c r="I19" s="75">
        <v>5587.125068241</v>
      </c>
      <c r="J19" s="76">
        <f t="shared" si="0"/>
        <v>1.9978078610664099E-2</v>
      </c>
      <c r="K19" s="76">
        <f>I19/'סכום נכסי הקרן'!$C$42</f>
        <v>2.6740711831519959E-4</v>
      </c>
    </row>
    <row r="20" spans="2:11">
      <c r="B20" t="s">
        <v>3640</v>
      </c>
      <c r="C20" t="s">
        <v>3641</v>
      </c>
      <c r="D20" t="s">
        <v>266</v>
      </c>
      <c r="E20" t="s">
        <v>1036</v>
      </c>
      <c r="F20" s="76">
        <v>0</v>
      </c>
      <c r="G20" t="s">
        <v>118</v>
      </c>
      <c r="H20" s="76">
        <v>0</v>
      </c>
      <c r="I20" s="75">
        <v>6290.3188964880001</v>
      </c>
      <c r="J20" s="76">
        <f t="shared" si="0"/>
        <v>2.2492513388419177E-2</v>
      </c>
      <c r="K20" s="76">
        <f>I20/'סכום נכסי הקרן'!$C$42</f>
        <v>3.010628952902735E-4</v>
      </c>
    </row>
    <row r="21" spans="2:11">
      <c r="B21" t="s">
        <v>3642</v>
      </c>
      <c r="C21" t="s">
        <v>3643</v>
      </c>
      <c r="D21" t="s">
        <v>266</v>
      </c>
      <c r="E21" t="s">
        <v>1036</v>
      </c>
      <c r="F21" s="76">
        <v>0</v>
      </c>
      <c r="G21" t="s">
        <v>108</v>
      </c>
      <c r="H21" s="76">
        <v>0</v>
      </c>
      <c r="I21" s="75">
        <v>21559.682326115999</v>
      </c>
      <c r="J21" s="76">
        <f t="shared" si="0"/>
        <v>7.7091710507868616E-2</v>
      </c>
      <c r="K21" s="76">
        <f>I21/'סכום נכסי הקרן'!$C$42</f>
        <v>1.0318746139027966E-3</v>
      </c>
    </row>
    <row r="22" spans="2:11">
      <c r="B22" t="s">
        <v>3644</v>
      </c>
      <c r="C22" t="s">
        <v>3645</v>
      </c>
      <c r="D22" t="s">
        <v>266</v>
      </c>
      <c r="E22" t="s">
        <v>1036</v>
      </c>
      <c r="F22" s="76">
        <v>0</v>
      </c>
      <c r="G22" t="s">
        <v>104</v>
      </c>
      <c r="H22" s="76">
        <v>0</v>
      </c>
      <c r="I22" s="75">
        <v>237185.84040138</v>
      </c>
      <c r="J22" s="76">
        <f t="shared" si="0"/>
        <v>0.84811370910782746</v>
      </c>
      <c r="K22" s="76">
        <f>I22/'סכום נכסי הקרן'!$C$42</f>
        <v>1.1352024755527816E-2</v>
      </c>
    </row>
    <row r="23" spans="2:11">
      <c r="B23" s="85" t="s">
        <v>3677</v>
      </c>
      <c r="C23" s="85">
        <v>742343</v>
      </c>
      <c r="D23" t="s">
        <v>266</v>
      </c>
      <c r="E23" t="s">
        <v>1036</v>
      </c>
      <c r="F23" s="76">
        <v>0</v>
      </c>
      <c r="G23" t="s">
        <v>104</v>
      </c>
      <c r="H23" s="76">
        <v>0</v>
      </c>
      <c r="I23" s="75">
        <v>1702.241775</v>
      </c>
      <c r="J23" s="76">
        <f t="shared" si="0"/>
        <v>6.0867654795515444E-3</v>
      </c>
      <c r="K23" s="76">
        <f>I23/'סכום נכסי הקרן'!$C$42</f>
        <v>8.1471519282064105E-5</v>
      </c>
    </row>
    <row r="24" spans="2:11">
      <c r="D24" s="17"/>
      <c r="E24" s="17"/>
      <c r="F24" s="17"/>
      <c r="G24" s="17"/>
      <c r="H24" s="17"/>
    </row>
    <row r="25" spans="2:11">
      <c r="D25" s="17"/>
      <c r="E25" s="17"/>
      <c r="F25" s="17"/>
      <c r="G25" s="17"/>
      <c r="H25" s="17"/>
    </row>
    <row r="26" spans="2:11">
      <c r="D26" s="17"/>
      <c r="E26" s="17"/>
      <c r="F26" s="17"/>
      <c r="G26" s="17"/>
      <c r="H26" s="17"/>
    </row>
    <row r="27" spans="2:11">
      <c r="D27" s="17"/>
      <c r="E27" s="17"/>
      <c r="F27" s="17"/>
      <c r="G27" s="17"/>
      <c r="H27" s="17"/>
    </row>
    <row r="28" spans="2:11">
      <c r="D28" s="17"/>
      <c r="E28" s="17"/>
      <c r="F28" s="17"/>
      <c r="G28" s="17"/>
      <c r="H28" s="17"/>
    </row>
    <row r="29" spans="2:11">
      <c r="D29" s="17"/>
      <c r="E29" s="17"/>
      <c r="F29" s="17"/>
      <c r="G29" s="17"/>
      <c r="H29" s="17"/>
    </row>
    <row r="30" spans="2:11">
      <c r="D30" s="17"/>
      <c r="E30" s="17"/>
      <c r="F30" s="17"/>
      <c r="G30" s="17"/>
      <c r="H30" s="17"/>
    </row>
    <row r="31" spans="2:11">
      <c r="D31" s="17"/>
      <c r="E31" s="17"/>
      <c r="F31" s="17"/>
      <c r="G31" s="17"/>
      <c r="H31" s="17"/>
    </row>
    <row r="32" spans="2:11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  <row r="34" spans="4:8">
      <c r="D34" s="17"/>
      <c r="E34" s="17"/>
      <c r="F34" s="17"/>
      <c r="G34" s="17"/>
      <c r="H34" s="17"/>
    </row>
    <row r="35" spans="4:8">
      <c r="D35" s="17"/>
      <c r="E35" s="17"/>
      <c r="F35" s="17"/>
      <c r="G35" s="17"/>
      <c r="H35" s="17"/>
    </row>
    <row r="36" spans="4:8">
      <c r="D36" s="17"/>
      <c r="E36" s="17"/>
      <c r="F36" s="17"/>
      <c r="G36" s="17"/>
      <c r="H36" s="17"/>
    </row>
    <row r="37" spans="4:8">
      <c r="D37" s="17"/>
      <c r="E37" s="17"/>
      <c r="F37" s="17"/>
      <c r="G37" s="17"/>
      <c r="H37" s="17"/>
    </row>
    <row r="38" spans="4:8">
      <c r="D38" s="17"/>
      <c r="E38" s="17"/>
      <c r="F38" s="17"/>
      <c r="G38" s="17"/>
      <c r="H38" s="17"/>
    </row>
    <row r="39" spans="4:8">
      <c r="D39" s="17"/>
      <c r="E39" s="17"/>
      <c r="F39" s="17"/>
      <c r="G39" s="17"/>
      <c r="H39" s="17"/>
    </row>
    <row r="40" spans="4:8">
      <c r="D40" s="17"/>
      <c r="E40" s="17"/>
      <c r="F40" s="17"/>
      <c r="G40" s="17"/>
      <c r="H40" s="17"/>
    </row>
    <row r="41" spans="4:8">
      <c r="D41" s="17"/>
      <c r="E41" s="17"/>
      <c r="F41" s="17"/>
      <c r="G41" s="17"/>
      <c r="H41" s="17"/>
    </row>
    <row r="42" spans="4:8">
      <c r="D42" s="17"/>
      <c r="E42" s="17"/>
      <c r="F42" s="17"/>
      <c r="G42" s="17"/>
      <c r="H42" s="17"/>
    </row>
    <row r="43" spans="4:8">
      <c r="D43" s="17"/>
      <c r="E43" s="17"/>
      <c r="F43" s="17"/>
      <c r="G43" s="17"/>
      <c r="H43" s="17"/>
    </row>
    <row r="44" spans="4:8">
      <c r="D44" s="17"/>
      <c r="E44" s="17"/>
      <c r="F44" s="17"/>
      <c r="G44" s="17"/>
      <c r="H44" s="17"/>
    </row>
    <row r="45" spans="4:8">
      <c r="D45" s="17"/>
      <c r="E45" s="17"/>
      <c r="F45" s="17"/>
      <c r="G45" s="17"/>
      <c r="H45" s="17"/>
    </row>
    <row r="46" spans="4:8">
      <c r="D46" s="17"/>
      <c r="E46" s="17"/>
      <c r="F46" s="17"/>
      <c r="G46" s="17"/>
      <c r="H46" s="17"/>
    </row>
    <row r="47" spans="4:8">
      <c r="D47" s="17"/>
      <c r="E47" s="17"/>
      <c r="F47" s="17"/>
      <c r="G47" s="17"/>
      <c r="H47" s="17"/>
    </row>
    <row r="48" spans="4:8">
      <c r="D48" s="17"/>
      <c r="E48" s="17"/>
      <c r="F48" s="17"/>
      <c r="G48" s="17"/>
      <c r="H48" s="17"/>
    </row>
    <row r="49" spans="4:8">
      <c r="D49" s="17"/>
      <c r="E49" s="17"/>
      <c r="F49" s="17"/>
      <c r="G49" s="17"/>
      <c r="H49" s="17"/>
    </row>
    <row r="50" spans="4:8">
      <c r="D50" s="17"/>
      <c r="E50" s="17"/>
      <c r="F50" s="17"/>
      <c r="G50" s="17"/>
      <c r="H50" s="17"/>
    </row>
    <row r="51" spans="4:8">
      <c r="D51" s="17"/>
      <c r="E51" s="17"/>
      <c r="F51" s="17"/>
      <c r="G51" s="17"/>
      <c r="H51" s="17"/>
    </row>
    <row r="52" spans="4:8">
      <c r="D52" s="17"/>
      <c r="E52" s="17"/>
      <c r="F52" s="17"/>
      <c r="G52" s="17"/>
      <c r="H52" s="17"/>
    </row>
    <row r="53" spans="4:8">
      <c r="D53" s="17"/>
      <c r="E53" s="17"/>
      <c r="F53" s="17"/>
      <c r="G53" s="17"/>
      <c r="H53" s="17"/>
    </row>
    <row r="54" spans="4:8">
      <c r="D54" s="17"/>
      <c r="E54" s="17"/>
      <c r="F54" s="17"/>
      <c r="G54" s="17"/>
      <c r="H54" s="17"/>
    </row>
    <row r="55" spans="4:8">
      <c r="D55" s="17"/>
      <c r="E55" s="17"/>
      <c r="F55" s="17"/>
      <c r="G55" s="17"/>
      <c r="H55" s="17"/>
    </row>
    <row r="56" spans="4:8">
      <c r="D56" s="17"/>
      <c r="E56" s="17"/>
      <c r="F56" s="17"/>
      <c r="G56" s="17"/>
      <c r="H56" s="17"/>
    </row>
    <row r="57" spans="4:8">
      <c r="D57" s="17"/>
      <c r="E57" s="17"/>
      <c r="F57" s="17"/>
      <c r="G57" s="17"/>
      <c r="H57" s="17"/>
    </row>
    <row r="58" spans="4:8">
      <c r="D58" s="17"/>
      <c r="E58" s="17"/>
      <c r="F58" s="17"/>
      <c r="G58" s="17"/>
      <c r="H58" s="17"/>
    </row>
    <row r="59" spans="4:8">
      <c r="D59" s="17"/>
      <c r="E59" s="17"/>
      <c r="F59" s="17"/>
      <c r="G59" s="17"/>
      <c r="H59" s="17"/>
    </row>
    <row r="60" spans="4:8">
      <c r="D60" s="17"/>
      <c r="E60" s="17"/>
      <c r="F60" s="17"/>
      <c r="G60" s="17"/>
      <c r="H60" s="17"/>
    </row>
    <row r="61" spans="4:8">
      <c r="D61" s="17"/>
      <c r="E61" s="17"/>
      <c r="F61" s="17"/>
      <c r="G61" s="17"/>
      <c r="H61" s="17"/>
    </row>
    <row r="62" spans="4:8">
      <c r="D62" s="17"/>
      <c r="E62" s="17"/>
      <c r="F62" s="17"/>
      <c r="G62" s="17"/>
      <c r="H62" s="17"/>
    </row>
    <row r="63" spans="4:8">
      <c r="D63" s="17"/>
      <c r="E63" s="17"/>
      <c r="F63" s="17"/>
      <c r="G63" s="17"/>
      <c r="H63" s="17"/>
    </row>
    <row r="64" spans="4:8">
      <c r="D64" s="17"/>
      <c r="E64" s="17"/>
      <c r="F64" s="17"/>
      <c r="G64" s="17"/>
      <c r="H64" s="17"/>
    </row>
    <row r="65" spans="4:8">
      <c r="D65" s="17"/>
      <c r="E65" s="17"/>
      <c r="F65" s="17"/>
      <c r="G65" s="17"/>
      <c r="H65" s="17"/>
    </row>
    <row r="66" spans="4:8">
      <c r="D66" s="17"/>
      <c r="E66" s="17"/>
      <c r="F66" s="17"/>
      <c r="G66" s="17"/>
      <c r="H66" s="17"/>
    </row>
    <row r="67" spans="4:8">
      <c r="D67" s="17"/>
      <c r="E67" s="17"/>
      <c r="F67" s="17"/>
      <c r="G67" s="17"/>
      <c r="H67" s="17"/>
    </row>
    <row r="68" spans="4:8">
      <c r="D68" s="17"/>
      <c r="E68" s="17"/>
      <c r="F68" s="17"/>
      <c r="G68" s="17"/>
      <c r="H68" s="17"/>
    </row>
    <row r="69" spans="4:8">
      <c r="D69" s="17"/>
      <c r="E69" s="17"/>
      <c r="F69" s="17"/>
      <c r="G69" s="17"/>
      <c r="H69" s="17"/>
    </row>
    <row r="70" spans="4:8">
      <c r="D70" s="17"/>
      <c r="E70" s="17"/>
      <c r="F70" s="17"/>
      <c r="G70" s="17"/>
      <c r="H70" s="17"/>
    </row>
    <row r="71" spans="4:8">
      <c r="D71" s="17"/>
      <c r="E71" s="17"/>
      <c r="F71" s="17"/>
      <c r="G71" s="17"/>
      <c r="H71" s="17"/>
    </row>
    <row r="72" spans="4:8">
      <c r="D72" s="17"/>
      <c r="E72" s="17"/>
      <c r="F72" s="17"/>
      <c r="G72" s="17"/>
      <c r="H72" s="17"/>
    </row>
    <row r="73" spans="4:8">
      <c r="D73" s="17"/>
      <c r="E73" s="17"/>
      <c r="F73" s="17"/>
      <c r="G73" s="17"/>
      <c r="H73" s="17"/>
    </row>
    <row r="74" spans="4:8">
      <c r="D74" s="17"/>
      <c r="E74" s="17"/>
      <c r="F74" s="17"/>
      <c r="G74" s="17"/>
      <c r="H74" s="17"/>
    </row>
    <row r="75" spans="4:8">
      <c r="D75" s="17"/>
      <c r="E75" s="17"/>
      <c r="F75" s="17"/>
      <c r="G75" s="17"/>
      <c r="H75" s="17"/>
    </row>
    <row r="76" spans="4:8">
      <c r="D76" s="17"/>
      <c r="E76" s="17"/>
      <c r="F76" s="17"/>
      <c r="G76" s="17"/>
      <c r="H76" s="17"/>
    </row>
    <row r="77" spans="4:8">
      <c r="D77" s="17"/>
      <c r="E77" s="17"/>
      <c r="F77" s="17"/>
      <c r="G77" s="17"/>
      <c r="H77" s="17"/>
    </row>
    <row r="78" spans="4:8">
      <c r="D78" s="17"/>
      <c r="E78" s="17"/>
      <c r="F78" s="17"/>
      <c r="G78" s="17"/>
      <c r="H78" s="17"/>
    </row>
    <row r="79" spans="4:8">
      <c r="D79" s="17"/>
      <c r="E79" s="17"/>
      <c r="F79" s="17"/>
      <c r="G79" s="17"/>
      <c r="H79" s="17"/>
    </row>
    <row r="80" spans="4:8">
      <c r="D80" s="17"/>
      <c r="E80" s="17"/>
      <c r="F80" s="17"/>
      <c r="G80" s="17"/>
      <c r="H80" s="17"/>
    </row>
    <row r="81" spans="4:8">
      <c r="D81" s="17"/>
      <c r="E81" s="17"/>
      <c r="F81" s="17"/>
      <c r="G81" s="17"/>
      <c r="H81" s="17"/>
    </row>
    <row r="82" spans="4:8">
      <c r="D82" s="17"/>
      <c r="E82" s="17"/>
      <c r="F82" s="17"/>
      <c r="G82" s="17"/>
      <c r="H82" s="17"/>
    </row>
    <row r="83" spans="4:8">
      <c r="D83" s="17"/>
      <c r="E83" s="17"/>
      <c r="F83" s="17"/>
      <c r="G83" s="17"/>
      <c r="H83" s="17"/>
    </row>
    <row r="84" spans="4:8">
      <c r="D84" s="17"/>
      <c r="E84" s="17"/>
      <c r="F84" s="17"/>
      <c r="G84" s="17"/>
      <c r="H84" s="17"/>
    </row>
    <row r="85" spans="4:8">
      <c r="D85" s="17"/>
      <c r="E85" s="17"/>
      <c r="F85" s="17"/>
      <c r="G85" s="17"/>
      <c r="H85" s="17"/>
    </row>
    <row r="86" spans="4:8">
      <c r="D86" s="17"/>
      <c r="E86" s="17"/>
      <c r="F86" s="17"/>
      <c r="G86" s="17"/>
      <c r="H86" s="17"/>
    </row>
    <row r="87" spans="4:8">
      <c r="D87" s="17"/>
      <c r="E87" s="17"/>
      <c r="F87" s="17"/>
      <c r="G87" s="17"/>
      <c r="H87" s="17"/>
    </row>
    <row r="88" spans="4:8">
      <c r="D88" s="17"/>
      <c r="E88" s="17"/>
      <c r="F88" s="17"/>
      <c r="G88" s="17"/>
      <c r="H88" s="17"/>
    </row>
    <row r="89" spans="4:8">
      <c r="D89" s="17"/>
      <c r="E89" s="17"/>
      <c r="F89" s="17"/>
      <c r="G89" s="17"/>
      <c r="H89" s="17"/>
    </row>
    <row r="90" spans="4:8">
      <c r="D90" s="17"/>
      <c r="E90" s="17"/>
      <c r="F90" s="17"/>
      <c r="G90" s="17"/>
      <c r="H90" s="17"/>
    </row>
    <row r="91" spans="4:8">
      <c r="D91" s="17"/>
      <c r="E91" s="17"/>
      <c r="F91" s="17"/>
      <c r="G91" s="17"/>
      <c r="H91" s="17"/>
    </row>
    <row r="92" spans="4:8">
      <c r="D92" s="17"/>
      <c r="E92" s="17"/>
      <c r="F92" s="17"/>
      <c r="G92" s="17"/>
      <c r="H92" s="17"/>
    </row>
    <row r="93" spans="4:8">
      <c r="D93" s="17"/>
      <c r="E93" s="17"/>
      <c r="F93" s="17"/>
      <c r="G93" s="17"/>
      <c r="H93" s="17"/>
    </row>
    <row r="94" spans="4:8">
      <c r="D94" s="17"/>
      <c r="E94" s="17"/>
      <c r="F94" s="17"/>
      <c r="G94" s="17"/>
      <c r="H94" s="17"/>
    </row>
    <row r="95" spans="4:8">
      <c r="D95" s="17"/>
      <c r="E95" s="17"/>
      <c r="F95" s="17"/>
      <c r="G95" s="17"/>
      <c r="H95" s="17"/>
    </row>
    <row r="96" spans="4:8">
      <c r="D96" s="17"/>
      <c r="E96" s="17"/>
      <c r="F96" s="17"/>
      <c r="G96" s="17"/>
      <c r="H96" s="17"/>
    </row>
    <row r="97" spans="4:8">
      <c r="D97" s="17"/>
      <c r="E97" s="17"/>
      <c r="F97" s="17"/>
      <c r="G97" s="17"/>
      <c r="H97" s="17"/>
    </row>
    <row r="98" spans="4:8">
      <c r="D98" s="17"/>
      <c r="E98" s="17"/>
      <c r="F98" s="17"/>
      <c r="G98" s="17"/>
      <c r="H98" s="17"/>
    </row>
    <row r="99" spans="4:8">
      <c r="D99" s="17"/>
      <c r="E99" s="17"/>
      <c r="F99" s="17"/>
      <c r="G99" s="17"/>
      <c r="H99" s="17"/>
    </row>
    <row r="100" spans="4:8">
      <c r="D100" s="17"/>
      <c r="E100" s="17"/>
      <c r="F100" s="17"/>
      <c r="G100" s="17"/>
      <c r="H100" s="17"/>
    </row>
    <row r="101" spans="4:8">
      <c r="D101" s="17"/>
      <c r="E101" s="17"/>
      <c r="F101" s="17"/>
      <c r="G101" s="17"/>
      <c r="H101" s="17"/>
    </row>
    <row r="102" spans="4:8">
      <c r="D102" s="17"/>
      <c r="E102" s="17"/>
      <c r="F102" s="17"/>
      <c r="G102" s="17"/>
      <c r="H102" s="17"/>
    </row>
    <row r="103" spans="4:8">
      <c r="D103" s="17"/>
      <c r="E103" s="17"/>
      <c r="F103" s="17"/>
      <c r="G103" s="17"/>
      <c r="H103" s="17"/>
    </row>
    <row r="104" spans="4:8">
      <c r="D104" s="17"/>
      <c r="E104" s="17"/>
      <c r="F104" s="17"/>
      <c r="G104" s="17"/>
      <c r="H104" s="17"/>
    </row>
    <row r="105" spans="4:8">
      <c r="D105" s="17"/>
      <c r="E105" s="17"/>
      <c r="F105" s="17"/>
      <c r="G105" s="17"/>
      <c r="H105" s="17"/>
    </row>
    <row r="106" spans="4:8">
      <c r="D106" s="17"/>
      <c r="E106" s="17"/>
      <c r="F106" s="17"/>
      <c r="G106" s="17"/>
      <c r="H106" s="17"/>
    </row>
    <row r="107" spans="4:8">
      <c r="D107" s="17"/>
      <c r="E107" s="17"/>
      <c r="F107" s="17"/>
      <c r="G107" s="17"/>
      <c r="H107" s="17"/>
    </row>
    <row r="108" spans="4:8">
      <c r="D108" s="17"/>
      <c r="E108" s="17"/>
      <c r="F108" s="17"/>
      <c r="G108" s="17"/>
      <c r="H108" s="17"/>
    </row>
    <row r="109" spans="4:8">
      <c r="D109" s="17"/>
      <c r="E109" s="17"/>
      <c r="F109" s="17"/>
      <c r="G109" s="17"/>
      <c r="H109" s="17"/>
    </row>
    <row r="110" spans="4:8">
      <c r="D110" s="17"/>
      <c r="E110" s="17"/>
      <c r="F110" s="17"/>
      <c r="G110" s="17"/>
      <c r="H110" s="17"/>
    </row>
    <row r="111" spans="4:8">
      <c r="D111" s="17"/>
      <c r="E111" s="17"/>
      <c r="F111" s="17"/>
      <c r="G111" s="17"/>
      <c r="H111" s="17"/>
    </row>
    <row r="112" spans="4:8">
      <c r="D112" s="17"/>
      <c r="E112" s="17"/>
      <c r="F112" s="17"/>
      <c r="G112" s="17"/>
      <c r="H112" s="17"/>
    </row>
    <row r="113" spans="4:8">
      <c r="D113" s="17"/>
      <c r="E113" s="17"/>
      <c r="F113" s="17"/>
      <c r="G113" s="17"/>
      <c r="H113" s="17"/>
    </row>
    <row r="114" spans="4:8">
      <c r="D114" s="17"/>
      <c r="E114" s="17"/>
      <c r="F114" s="17"/>
      <c r="G114" s="17"/>
      <c r="H114" s="17"/>
    </row>
    <row r="115" spans="4:8">
      <c r="D115" s="17"/>
      <c r="E115" s="17"/>
      <c r="F115" s="17"/>
      <c r="G115" s="17"/>
      <c r="H115" s="17"/>
    </row>
    <row r="116" spans="4:8">
      <c r="D116" s="17"/>
      <c r="E116" s="17"/>
      <c r="F116" s="17"/>
      <c r="G116" s="17"/>
      <c r="H116" s="17"/>
    </row>
    <row r="117" spans="4:8">
      <c r="D117" s="17"/>
      <c r="E117" s="17"/>
      <c r="F117" s="17"/>
      <c r="G117" s="17"/>
      <c r="H117" s="17"/>
    </row>
    <row r="118" spans="4:8">
      <c r="D118" s="17"/>
      <c r="E118" s="17"/>
      <c r="F118" s="17"/>
      <c r="G118" s="17"/>
      <c r="H118" s="17"/>
    </row>
    <row r="119" spans="4:8">
      <c r="D119" s="17"/>
      <c r="E119" s="17"/>
      <c r="F119" s="17"/>
      <c r="G119" s="17"/>
      <c r="H119" s="17"/>
    </row>
    <row r="120" spans="4:8">
      <c r="D120" s="17"/>
      <c r="E120" s="17"/>
      <c r="F120" s="17"/>
      <c r="G120" s="17"/>
      <c r="H120" s="17"/>
    </row>
    <row r="121" spans="4:8">
      <c r="D121" s="17"/>
      <c r="E121" s="17"/>
      <c r="F121" s="17"/>
      <c r="G121" s="17"/>
      <c r="H121" s="17"/>
    </row>
    <row r="122" spans="4:8">
      <c r="D122" s="17"/>
      <c r="E122" s="17"/>
      <c r="F122" s="17"/>
      <c r="G122" s="17"/>
      <c r="H122" s="17"/>
    </row>
    <row r="123" spans="4:8">
      <c r="D123" s="17"/>
      <c r="E123" s="17"/>
      <c r="F123" s="17"/>
      <c r="G123" s="17"/>
      <c r="H123" s="17"/>
    </row>
    <row r="124" spans="4:8">
      <c r="D124" s="17"/>
      <c r="E124" s="17"/>
      <c r="F124" s="17"/>
      <c r="G124" s="17"/>
      <c r="H124" s="17"/>
    </row>
    <row r="125" spans="4:8">
      <c r="D125" s="17"/>
      <c r="E125" s="17"/>
      <c r="F125" s="17"/>
      <c r="G125" s="17"/>
      <c r="H125" s="17"/>
    </row>
    <row r="126" spans="4:8">
      <c r="D126" s="17"/>
      <c r="E126" s="17"/>
      <c r="F126" s="17"/>
      <c r="G126" s="17"/>
      <c r="H126" s="17"/>
    </row>
    <row r="127" spans="4:8">
      <c r="D127" s="17"/>
      <c r="E127" s="17"/>
      <c r="F127" s="17"/>
      <c r="G127" s="17"/>
      <c r="H127" s="17"/>
    </row>
    <row r="128" spans="4:8">
      <c r="D128" s="17"/>
      <c r="E128" s="17"/>
      <c r="F128" s="17"/>
      <c r="G128" s="17"/>
      <c r="H128" s="17"/>
    </row>
    <row r="129" spans="4:8">
      <c r="D129" s="17"/>
      <c r="E129" s="17"/>
      <c r="F129" s="17"/>
      <c r="G129" s="17"/>
      <c r="H129" s="17"/>
    </row>
    <row r="130" spans="4:8">
      <c r="D130" s="17"/>
      <c r="E130" s="17"/>
      <c r="F130" s="17"/>
      <c r="G130" s="17"/>
      <c r="H130" s="17"/>
    </row>
    <row r="131" spans="4:8">
      <c r="D131" s="17"/>
      <c r="E131" s="17"/>
      <c r="F131" s="17"/>
      <c r="G131" s="17"/>
      <c r="H131" s="17"/>
    </row>
    <row r="132" spans="4:8">
      <c r="D132" s="17"/>
      <c r="E132" s="17"/>
      <c r="F132" s="17"/>
      <c r="G132" s="17"/>
      <c r="H132" s="17"/>
    </row>
    <row r="133" spans="4:8">
      <c r="D133" s="17"/>
      <c r="E133" s="17"/>
      <c r="F133" s="17"/>
      <c r="G133" s="17"/>
      <c r="H133" s="17"/>
    </row>
    <row r="134" spans="4:8">
      <c r="D134" s="17"/>
      <c r="E134" s="17"/>
      <c r="F134" s="17"/>
      <c r="G134" s="17"/>
      <c r="H134" s="17"/>
    </row>
    <row r="135" spans="4:8">
      <c r="D135" s="17"/>
      <c r="E135" s="17"/>
      <c r="F135" s="17"/>
      <c r="G135" s="17"/>
      <c r="H135" s="17"/>
    </row>
    <row r="136" spans="4:8">
      <c r="D136" s="17"/>
      <c r="E136" s="17"/>
      <c r="F136" s="17"/>
      <c r="G136" s="17"/>
      <c r="H136" s="17"/>
    </row>
    <row r="137" spans="4:8">
      <c r="D137" s="17"/>
      <c r="E137" s="17"/>
      <c r="F137" s="17"/>
      <c r="G137" s="17"/>
      <c r="H137" s="17"/>
    </row>
    <row r="138" spans="4:8">
      <c r="D138" s="17"/>
      <c r="E138" s="17"/>
      <c r="F138" s="17"/>
      <c r="G138" s="17"/>
      <c r="H138" s="17"/>
    </row>
    <row r="139" spans="4:8">
      <c r="D139" s="17"/>
      <c r="E139" s="17"/>
      <c r="F139" s="17"/>
      <c r="G139" s="17"/>
      <c r="H139" s="17"/>
    </row>
    <row r="140" spans="4:8">
      <c r="D140" s="17"/>
      <c r="E140" s="17"/>
      <c r="F140" s="17"/>
      <c r="G140" s="17"/>
      <c r="H140" s="17"/>
    </row>
    <row r="141" spans="4:8">
      <c r="D141" s="17"/>
      <c r="E141" s="17"/>
      <c r="F141" s="17"/>
      <c r="G141" s="17"/>
      <c r="H141" s="17"/>
    </row>
    <row r="142" spans="4:8">
      <c r="D142" s="17"/>
      <c r="E142" s="17"/>
      <c r="F142" s="17"/>
      <c r="G142" s="17"/>
      <c r="H142" s="17"/>
    </row>
    <row r="143" spans="4:8">
      <c r="D143" s="17"/>
      <c r="E143" s="17"/>
      <c r="F143" s="17"/>
      <c r="G143" s="17"/>
      <c r="H143" s="17"/>
    </row>
    <row r="144" spans="4:8">
      <c r="D144" s="17"/>
      <c r="E144" s="17"/>
      <c r="F144" s="17"/>
      <c r="G144" s="17"/>
      <c r="H144" s="17"/>
    </row>
    <row r="145" spans="4:8">
      <c r="D145" s="17"/>
      <c r="E145" s="17"/>
      <c r="F145" s="17"/>
      <c r="G145" s="17"/>
      <c r="H145" s="17"/>
    </row>
    <row r="146" spans="4:8">
      <c r="D146" s="17"/>
      <c r="E146" s="17"/>
      <c r="F146" s="17"/>
      <c r="G146" s="17"/>
      <c r="H146" s="17"/>
    </row>
    <row r="147" spans="4:8">
      <c r="D147" s="17"/>
      <c r="E147" s="17"/>
      <c r="F147" s="17"/>
      <c r="G147" s="17"/>
      <c r="H147" s="17"/>
    </row>
    <row r="148" spans="4:8">
      <c r="D148" s="17"/>
      <c r="E148" s="17"/>
      <c r="F148" s="17"/>
      <c r="G148" s="17"/>
      <c r="H148" s="17"/>
    </row>
    <row r="149" spans="4:8">
      <c r="D149" s="17"/>
      <c r="E149" s="17"/>
      <c r="F149" s="17"/>
      <c r="G149" s="17"/>
      <c r="H149" s="17"/>
    </row>
    <row r="150" spans="4:8">
      <c r="D150" s="17"/>
      <c r="E150" s="17"/>
      <c r="F150" s="17"/>
      <c r="G150" s="17"/>
      <c r="H150" s="17"/>
    </row>
    <row r="151" spans="4:8">
      <c r="D151" s="17"/>
      <c r="E151" s="17"/>
      <c r="F151" s="17"/>
      <c r="G151" s="17"/>
      <c r="H151" s="17"/>
    </row>
    <row r="152" spans="4:8">
      <c r="D152" s="17"/>
      <c r="E152" s="17"/>
      <c r="F152" s="17"/>
      <c r="G152" s="17"/>
      <c r="H152" s="17"/>
    </row>
    <row r="153" spans="4:8">
      <c r="D153" s="17"/>
      <c r="E153" s="17"/>
      <c r="F153" s="17"/>
      <c r="G153" s="17"/>
      <c r="H153" s="17"/>
    </row>
    <row r="154" spans="4:8">
      <c r="D154" s="17"/>
      <c r="E154" s="17"/>
      <c r="F154" s="17"/>
      <c r="G154" s="17"/>
      <c r="H154" s="17"/>
    </row>
    <row r="155" spans="4:8">
      <c r="D155" s="17"/>
      <c r="E155" s="17"/>
      <c r="F155" s="17"/>
      <c r="G155" s="17"/>
      <c r="H155" s="17"/>
    </row>
    <row r="156" spans="4:8">
      <c r="D156" s="17"/>
      <c r="E156" s="17"/>
      <c r="F156" s="17"/>
      <c r="G156" s="17"/>
      <c r="H156" s="17"/>
    </row>
    <row r="157" spans="4:8">
      <c r="D157" s="17"/>
      <c r="E157" s="17"/>
      <c r="F157" s="17"/>
      <c r="G157" s="17"/>
      <c r="H157" s="17"/>
    </row>
    <row r="158" spans="4:8">
      <c r="D158" s="17"/>
      <c r="E158" s="17"/>
      <c r="F158" s="17"/>
      <c r="G158" s="17"/>
      <c r="H158" s="17"/>
    </row>
    <row r="159" spans="4:8">
      <c r="D159" s="17"/>
      <c r="E159" s="17"/>
      <c r="F159" s="17"/>
      <c r="G159" s="17"/>
      <c r="H159" s="17"/>
    </row>
    <row r="160" spans="4:8">
      <c r="D160" s="17"/>
      <c r="E160" s="17"/>
      <c r="F160" s="17"/>
      <c r="G160" s="17"/>
      <c r="H160" s="17"/>
    </row>
    <row r="161" spans="4:8">
      <c r="D161" s="17"/>
      <c r="E161" s="17"/>
      <c r="F161" s="17"/>
      <c r="G161" s="17"/>
      <c r="H161" s="17"/>
    </row>
    <row r="162" spans="4:8">
      <c r="D162" s="17"/>
      <c r="E162" s="17"/>
      <c r="F162" s="17"/>
      <c r="G162" s="17"/>
      <c r="H162" s="17"/>
    </row>
    <row r="163" spans="4:8">
      <c r="D163" s="17"/>
      <c r="E163" s="17"/>
      <c r="F163" s="17"/>
      <c r="G163" s="17"/>
      <c r="H163" s="17"/>
    </row>
    <row r="164" spans="4:8">
      <c r="D164" s="17"/>
      <c r="E164" s="17"/>
      <c r="F164" s="17"/>
      <c r="G164" s="17"/>
      <c r="H164" s="17"/>
    </row>
    <row r="165" spans="4:8">
      <c r="D165" s="17"/>
      <c r="E165" s="17"/>
      <c r="F165" s="17"/>
      <c r="G165" s="17"/>
      <c r="H165" s="17"/>
    </row>
    <row r="166" spans="4:8">
      <c r="D166" s="17"/>
      <c r="E166" s="17"/>
      <c r="F166" s="17"/>
      <c r="G166" s="17"/>
      <c r="H166" s="17"/>
    </row>
    <row r="167" spans="4:8">
      <c r="D167" s="17"/>
      <c r="E167" s="17"/>
      <c r="F167" s="17"/>
      <c r="G167" s="17"/>
      <c r="H167" s="17"/>
    </row>
    <row r="168" spans="4:8">
      <c r="D168" s="17"/>
      <c r="E168" s="17"/>
      <c r="F168" s="17"/>
      <c r="G168" s="17"/>
      <c r="H168" s="17"/>
    </row>
    <row r="169" spans="4:8">
      <c r="D169" s="17"/>
      <c r="E169" s="17"/>
      <c r="F169" s="17"/>
      <c r="G169" s="17"/>
      <c r="H169" s="17"/>
    </row>
    <row r="170" spans="4:8">
      <c r="D170" s="17"/>
      <c r="E170" s="17"/>
      <c r="F170" s="17"/>
      <c r="G170" s="17"/>
      <c r="H170" s="17"/>
    </row>
    <row r="171" spans="4:8">
      <c r="D171" s="17"/>
      <c r="E171" s="17"/>
      <c r="F171" s="17"/>
      <c r="G171" s="17"/>
      <c r="H171" s="17"/>
    </row>
    <row r="172" spans="4:8">
      <c r="D172" s="17"/>
      <c r="E172" s="17"/>
      <c r="F172" s="17"/>
      <c r="G172" s="17"/>
      <c r="H172" s="17"/>
    </row>
    <row r="173" spans="4:8">
      <c r="D173" s="17"/>
      <c r="E173" s="17"/>
      <c r="F173" s="17"/>
      <c r="G173" s="17"/>
      <c r="H173" s="17"/>
    </row>
    <row r="174" spans="4:8">
      <c r="D174" s="17"/>
      <c r="E174" s="17"/>
      <c r="F174" s="17"/>
      <c r="G174" s="17"/>
      <c r="H174" s="17"/>
    </row>
    <row r="175" spans="4:8">
      <c r="D175" s="17"/>
      <c r="E175" s="17"/>
      <c r="F175" s="17"/>
      <c r="G175" s="17"/>
      <c r="H175" s="17"/>
    </row>
    <row r="176" spans="4:8">
      <c r="D176" s="17"/>
      <c r="E176" s="17"/>
      <c r="F176" s="17"/>
      <c r="G176" s="17"/>
      <c r="H176" s="17"/>
    </row>
    <row r="177" spans="4:8">
      <c r="D177" s="17"/>
      <c r="E177" s="17"/>
      <c r="F177" s="17"/>
      <c r="G177" s="17"/>
      <c r="H177" s="17"/>
    </row>
    <row r="178" spans="4:8">
      <c r="D178" s="17"/>
      <c r="E178" s="17"/>
      <c r="F178" s="17"/>
      <c r="G178" s="17"/>
      <c r="H178" s="17"/>
    </row>
    <row r="179" spans="4:8">
      <c r="D179" s="17"/>
      <c r="E179" s="17"/>
      <c r="F179" s="17"/>
      <c r="G179" s="17"/>
      <c r="H179" s="17"/>
    </row>
    <row r="180" spans="4:8">
      <c r="D180" s="17"/>
      <c r="E180" s="17"/>
      <c r="F180" s="17"/>
      <c r="G180" s="17"/>
      <c r="H180" s="17"/>
    </row>
    <row r="181" spans="4:8">
      <c r="D181" s="17"/>
      <c r="E181" s="17"/>
      <c r="F181" s="17"/>
      <c r="G181" s="17"/>
      <c r="H181" s="17"/>
    </row>
    <row r="182" spans="4:8">
      <c r="D182" s="17"/>
      <c r="E182" s="17"/>
      <c r="F182" s="17"/>
      <c r="G182" s="17"/>
      <c r="H182" s="17"/>
    </row>
    <row r="183" spans="4:8">
      <c r="D183" s="17"/>
      <c r="E183" s="17"/>
      <c r="F183" s="17"/>
      <c r="G183" s="17"/>
      <c r="H183" s="17"/>
    </row>
    <row r="184" spans="4:8">
      <c r="D184" s="17"/>
      <c r="E184" s="17"/>
      <c r="F184" s="17"/>
      <c r="G184" s="17"/>
      <c r="H184" s="17"/>
    </row>
    <row r="185" spans="4:8">
      <c r="D185" s="17"/>
      <c r="E185" s="17"/>
      <c r="F185" s="17"/>
      <c r="G185" s="17"/>
      <c r="H185" s="17"/>
    </row>
    <row r="186" spans="4:8">
      <c r="D186" s="17"/>
      <c r="E186" s="17"/>
      <c r="F186" s="17"/>
      <c r="G186" s="17"/>
      <c r="H186" s="17"/>
    </row>
    <row r="187" spans="4:8">
      <c r="D187" s="17"/>
      <c r="E187" s="17"/>
      <c r="F187" s="17"/>
      <c r="G187" s="17"/>
      <c r="H187" s="17"/>
    </row>
    <row r="188" spans="4:8">
      <c r="D188" s="17"/>
      <c r="E188" s="17"/>
      <c r="F188" s="17"/>
      <c r="G188" s="17"/>
      <c r="H188" s="17"/>
    </row>
    <row r="189" spans="4:8">
      <c r="D189" s="17"/>
      <c r="E189" s="17"/>
      <c r="F189" s="17"/>
      <c r="G189" s="17"/>
      <c r="H189" s="17"/>
    </row>
    <row r="190" spans="4:8">
      <c r="D190" s="17"/>
      <c r="E190" s="17"/>
      <c r="F190" s="17"/>
      <c r="G190" s="17"/>
      <c r="H190" s="17"/>
    </row>
    <row r="191" spans="4:8">
      <c r="D191" s="17"/>
      <c r="E191" s="17"/>
      <c r="F191" s="17"/>
      <c r="G191" s="17"/>
      <c r="H191" s="17"/>
    </row>
    <row r="192" spans="4:8">
      <c r="D192" s="17"/>
      <c r="E192" s="17"/>
      <c r="F192" s="17"/>
      <c r="G192" s="17"/>
      <c r="H192" s="17"/>
    </row>
    <row r="193" spans="4:8">
      <c r="D193" s="17"/>
      <c r="E193" s="17"/>
      <c r="F193" s="17"/>
      <c r="G193" s="17"/>
      <c r="H193" s="17"/>
    </row>
    <row r="194" spans="4:8">
      <c r="D194" s="17"/>
      <c r="E194" s="17"/>
      <c r="F194" s="17"/>
      <c r="G194" s="17"/>
      <c r="H194" s="17"/>
    </row>
    <row r="195" spans="4:8">
      <c r="D195" s="17"/>
      <c r="E195" s="17"/>
      <c r="F195" s="17"/>
      <c r="G195" s="17"/>
      <c r="H195" s="17"/>
    </row>
    <row r="196" spans="4:8">
      <c r="D196" s="17"/>
      <c r="E196" s="17"/>
      <c r="F196" s="17"/>
      <c r="G196" s="17"/>
      <c r="H196" s="17"/>
    </row>
    <row r="197" spans="4:8">
      <c r="D197" s="17"/>
      <c r="E197" s="17"/>
      <c r="F197" s="17"/>
      <c r="G197" s="17"/>
      <c r="H197" s="17"/>
    </row>
    <row r="198" spans="4:8">
      <c r="D198" s="17"/>
      <c r="E198" s="17"/>
      <c r="F198" s="17"/>
      <c r="G198" s="17"/>
      <c r="H198" s="17"/>
    </row>
    <row r="199" spans="4:8">
      <c r="D199" s="17"/>
      <c r="E199" s="17"/>
      <c r="F199" s="17"/>
      <c r="G199" s="17"/>
      <c r="H199" s="17"/>
    </row>
    <row r="200" spans="4:8">
      <c r="D200" s="17"/>
      <c r="E200" s="17"/>
      <c r="F200" s="17"/>
      <c r="G200" s="17"/>
      <c r="H200" s="17"/>
    </row>
    <row r="201" spans="4:8">
      <c r="D201" s="17"/>
      <c r="E201" s="17"/>
      <c r="F201" s="17"/>
      <c r="G201" s="17"/>
      <c r="H201" s="17"/>
    </row>
    <row r="202" spans="4:8">
      <c r="D202" s="17"/>
      <c r="E202" s="17"/>
      <c r="F202" s="17"/>
      <c r="G202" s="17"/>
      <c r="H202" s="17"/>
    </row>
    <row r="203" spans="4:8">
      <c r="D203" s="17"/>
      <c r="E203" s="17"/>
      <c r="F203" s="17"/>
      <c r="G203" s="17"/>
      <c r="H203" s="17"/>
    </row>
    <row r="204" spans="4:8">
      <c r="D204" s="17"/>
      <c r="E204" s="17"/>
      <c r="F204" s="17"/>
      <c r="G204" s="17"/>
      <c r="H204" s="17"/>
    </row>
    <row r="205" spans="4:8">
      <c r="D205" s="17"/>
      <c r="E205" s="17"/>
      <c r="F205" s="17"/>
      <c r="G205" s="17"/>
      <c r="H205" s="17"/>
    </row>
    <row r="206" spans="4:8">
      <c r="D206" s="17"/>
      <c r="E206" s="17"/>
      <c r="F206" s="17"/>
      <c r="G206" s="17"/>
      <c r="H206" s="17"/>
    </row>
    <row r="207" spans="4:8">
      <c r="D207" s="17"/>
      <c r="E207" s="17"/>
      <c r="F207" s="17"/>
      <c r="G207" s="17"/>
      <c r="H207" s="17"/>
    </row>
    <row r="208" spans="4:8">
      <c r="D208" s="17"/>
      <c r="E208" s="17"/>
      <c r="F208" s="17"/>
      <c r="G208" s="17"/>
      <c r="H208" s="17"/>
    </row>
    <row r="209" spans="4:8">
      <c r="D209" s="17"/>
      <c r="E209" s="17"/>
      <c r="F209" s="17"/>
      <c r="G209" s="17"/>
      <c r="H209" s="17"/>
    </row>
    <row r="210" spans="4:8">
      <c r="D210" s="17"/>
      <c r="E210" s="17"/>
      <c r="F210" s="17"/>
      <c r="G210" s="17"/>
      <c r="H210" s="17"/>
    </row>
    <row r="211" spans="4:8">
      <c r="D211" s="17"/>
      <c r="E211" s="17"/>
      <c r="F211" s="17"/>
      <c r="G211" s="17"/>
      <c r="H211" s="17"/>
    </row>
    <row r="212" spans="4:8">
      <c r="D212" s="17"/>
      <c r="E212" s="17"/>
      <c r="F212" s="17"/>
      <c r="G212" s="17"/>
      <c r="H212" s="17"/>
    </row>
    <row r="213" spans="4:8">
      <c r="D213" s="17"/>
      <c r="E213" s="17"/>
      <c r="F213" s="17"/>
      <c r="G213" s="17"/>
      <c r="H213" s="17"/>
    </row>
    <row r="214" spans="4:8">
      <c r="D214" s="17"/>
      <c r="E214" s="17"/>
      <c r="F214" s="17"/>
      <c r="G214" s="17"/>
      <c r="H214" s="17"/>
    </row>
    <row r="215" spans="4:8">
      <c r="D215" s="17"/>
      <c r="E215" s="17"/>
      <c r="F215" s="17"/>
      <c r="G215" s="17"/>
      <c r="H215" s="17"/>
    </row>
    <row r="216" spans="4:8">
      <c r="D216" s="17"/>
      <c r="E216" s="17"/>
      <c r="F216" s="17"/>
      <c r="G216" s="17"/>
      <c r="H216" s="17"/>
    </row>
    <row r="217" spans="4:8">
      <c r="D217" s="17"/>
      <c r="E217" s="17"/>
      <c r="F217" s="17"/>
      <c r="G217" s="17"/>
      <c r="H217" s="17"/>
    </row>
    <row r="218" spans="4:8">
      <c r="D218" s="17"/>
      <c r="E218" s="17"/>
      <c r="F218" s="17"/>
      <c r="G218" s="17"/>
      <c r="H218" s="17"/>
    </row>
    <row r="219" spans="4:8">
      <c r="D219" s="17"/>
      <c r="E219" s="17"/>
      <c r="F219" s="17"/>
      <c r="G219" s="17"/>
      <c r="H219" s="17"/>
    </row>
    <row r="220" spans="4:8">
      <c r="D220" s="17"/>
      <c r="E220" s="17"/>
      <c r="F220" s="17"/>
      <c r="G220" s="17"/>
      <c r="H220" s="17"/>
    </row>
    <row r="221" spans="4:8">
      <c r="D221" s="17"/>
      <c r="E221" s="17"/>
      <c r="F221" s="17"/>
      <c r="G221" s="17"/>
      <c r="H221" s="17"/>
    </row>
    <row r="222" spans="4:8">
      <c r="D222" s="17"/>
      <c r="E222" s="17"/>
      <c r="F222" s="17"/>
      <c r="G222" s="17"/>
      <c r="H222" s="17"/>
    </row>
    <row r="223" spans="4:8">
      <c r="D223" s="17"/>
      <c r="E223" s="17"/>
      <c r="F223" s="17"/>
      <c r="G223" s="17"/>
      <c r="H223" s="17"/>
    </row>
    <row r="224" spans="4:8">
      <c r="D224" s="17"/>
      <c r="E224" s="17"/>
      <c r="F224" s="17"/>
      <c r="G224" s="17"/>
      <c r="H224" s="17"/>
    </row>
    <row r="225" spans="4:8">
      <c r="D225" s="17"/>
      <c r="E225" s="17"/>
      <c r="F225" s="17"/>
      <c r="G225" s="17"/>
      <c r="H225" s="17"/>
    </row>
    <row r="226" spans="4:8">
      <c r="D226" s="17"/>
      <c r="E226" s="17"/>
      <c r="F226" s="17"/>
      <c r="G226" s="17"/>
      <c r="H226" s="17"/>
    </row>
    <row r="227" spans="4:8">
      <c r="D227" s="17"/>
      <c r="E227" s="17"/>
      <c r="F227" s="17"/>
      <c r="G227" s="17"/>
      <c r="H227" s="17"/>
    </row>
    <row r="228" spans="4:8">
      <c r="D228" s="17"/>
      <c r="E228" s="17"/>
      <c r="F228" s="17"/>
      <c r="G228" s="17"/>
      <c r="H228" s="17"/>
    </row>
    <row r="229" spans="4:8">
      <c r="D229" s="17"/>
      <c r="E229" s="17"/>
      <c r="F229" s="17"/>
      <c r="G229" s="17"/>
      <c r="H229" s="17"/>
    </row>
    <row r="230" spans="4:8">
      <c r="D230" s="17"/>
      <c r="E230" s="17"/>
      <c r="F230" s="17"/>
      <c r="G230" s="17"/>
      <c r="H230" s="17"/>
    </row>
    <row r="231" spans="4:8">
      <c r="D231" s="17"/>
      <c r="E231" s="17"/>
      <c r="F231" s="17"/>
      <c r="G231" s="17"/>
      <c r="H231" s="17"/>
    </row>
    <row r="232" spans="4:8">
      <c r="D232" s="17"/>
      <c r="E232" s="17"/>
      <c r="F232" s="17"/>
      <c r="G232" s="17"/>
      <c r="H232" s="17"/>
    </row>
    <row r="233" spans="4:8">
      <c r="D233" s="17"/>
      <c r="E233" s="17"/>
      <c r="F233" s="17"/>
      <c r="G233" s="17"/>
      <c r="H233" s="17"/>
    </row>
    <row r="234" spans="4:8">
      <c r="D234" s="17"/>
      <c r="E234" s="17"/>
      <c r="F234" s="17"/>
      <c r="G234" s="17"/>
      <c r="H234" s="17"/>
    </row>
    <row r="235" spans="4:8">
      <c r="D235" s="17"/>
      <c r="E235" s="17"/>
      <c r="F235" s="17"/>
      <c r="G235" s="17"/>
      <c r="H235" s="17"/>
    </row>
    <row r="236" spans="4:8">
      <c r="D236" s="17"/>
      <c r="E236" s="17"/>
      <c r="F236" s="17"/>
      <c r="G236" s="17"/>
      <c r="H236" s="17"/>
    </row>
    <row r="237" spans="4:8">
      <c r="D237" s="17"/>
      <c r="E237" s="17"/>
      <c r="F237" s="17"/>
      <c r="G237" s="17"/>
      <c r="H237" s="17"/>
    </row>
    <row r="238" spans="4:8">
      <c r="D238" s="17"/>
      <c r="E238" s="17"/>
      <c r="F238" s="17"/>
      <c r="G238" s="17"/>
      <c r="H238" s="17"/>
    </row>
    <row r="239" spans="4:8">
      <c r="D239" s="17"/>
      <c r="E239" s="17"/>
      <c r="F239" s="17"/>
      <c r="G239" s="17"/>
      <c r="H239" s="17"/>
    </row>
    <row r="240" spans="4:8">
      <c r="D240" s="17"/>
      <c r="E240" s="17"/>
      <c r="F240" s="17"/>
      <c r="G240" s="17"/>
      <c r="H240" s="17"/>
    </row>
    <row r="241" spans="4:8">
      <c r="D241" s="17"/>
      <c r="E241" s="17"/>
      <c r="F241" s="17"/>
      <c r="G241" s="17"/>
      <c r="H241" s="17"/>
    </row>
    <row r="242" spans="4:8">
      <c r="D242" s="17"/>
      <c r="E242" s="17"/>
      <c r="F242" s="17"/>
      <c r="G242" s="17"/>
      <c r="H242" s="17"/>
    </row>
    <row r="243" spans="4:8">
      <c r="D243" s="17"/>
      <c r="E243" s="17"/>
      <c r="F243" s="17"/>
      <c r="G243" s="17"/>
      <c r="H243" s="17"/>
    </row>
    <row r="244" spans="4:8">
      <c r="D244" s="17"/>
      <c r="E244" s="17"/>
      <c r="F244" s="17"/>
      <c r="G244" s="17"/>
      <c r="H244" s="17"/>
    </row>
    <row r="245" spans="4:8">
      <c r="D245" s="17"/>
      <c r="E245" s="17"/>
      <c r="F245" s="17"/>
      <c r="G245" s="17"/>
      <c r="H245" s="17"/>
    </row>
    <row r="246" spans="4:8">
      <c r="D246" s="17"/>
      <c r="E246" s="17"/>
      <c r="F246" s="17"/>
      <c r="G246" s="17"/>
      <c r="H246" s="17"/>
    </row>
    <row r="247" spans="4:8">
      <c r="D247" s="17"/>
      <c r="E247" s="17"/>
      <c r="F247" s="17"/>
      <c r="G247" s="17"/>
      <c r="H247" s="17"/>
    </row>
    <row r="248" spans="4:8">
      <c r="D248" s="17"/>
      <c r="E248" s="17"/>
      <c r="F248" s="17"/>
      <c r="G248" s="17"/>
      <c r="H248" s="17"/>
    </row>
    <row r="249" spans="4:8">
      <c r="D249" s="17"/>
      <c r="E249" s="17"/>
      <c r="F249" s="17"/>
      <c r="G249" s="17"/>
      <c r="H249" s="17"/>
    </row>
    <row r="250" spans="4:8">
      <c r="D250" s="17"/>
      <c r="E250" s="17"/>
      <c r="F250" s="17"/>
      <c r="G250" s="17"/>
      <c r="H250" s="17"/>
    </row>
    <row r="251" spans="4:8">
      <c r="D251" s="17"/>
      <c r="E251" s="17"/>
      <c r="F251" s="17"/>
      <c r="G251" s="17"/>
      <c r="H251" s="17"/>
    </row>
    <row r="252" spans="4:8">
      <c r="D252" s="17"/>
      <c r="E252" s="17"/>
      <c r="F252" s="17"/>
      <c r="G252" s="17"/>
      <c r="H252" s="17"/>
    </row>
    <row r="253" spans="4:8">
      <c r="D253" s="17"/>
      <c r="E253" s="17"/>
      <c r="F253" s="17"/>
      <c r="G253" s="17"/>
      <c r="H253" s="17"/>
    </row>
    <row r="254" spans="4:8">
      <c r="D254" s="17"/>
      <c r="E254" s="17"/>
      <c r="F254" s="17"/>
      <c r="G254" s="17"/>
      <c r="H254" s="17"/>
    </row>
    <row r="255" spans="4:8">
      <c r="D255" s="17"/>
      <c r="E255" s="17"/>
      <c r="F255" s="17"/>
      <c r="G255" s="17"/>
      <c r="H255" s="17"/>
    </row>
    <row r="256" spans="4:8">
      <c r="D256" s="17"/>
      <c r="E256" s="17"/>
      <c r="F256" s="17"/>
      <c r="G256" s="17"/>
      <c r="H256" s="17"/>
    </row>
    <row r="257" spans="4:8">
      <c r="D257" s="17"/>
      <c r="E257" s="17"/>
      <c r="F257" s="17"/>
      <c r="G257" s="17"/>
      <c r="H257" s="17"/>
    </row>
    <row r="258" spans="4:8">
      <c r="D258" s="17"/>
      <c r="E258" s="17"/>
      <c r="F258" s="17"/>
      <c r="G258" s="17"/>
      <c r="H258" s="17"/>
    </row>
    <row r="259" spans="4:8">
      <c r="D259" s="17"/>
      <c r="E259" s="17"/>
      <c r="F259" s="17"/>
      <c r="G259" s="17"/>
      <c r="H259" s="17"/>
    </row>
    <row r="260" spans="4:8">
      <c r="D260" s="17"/>
      <c r="E260" s="17"/>
      <c r="F260" s="17"/>
      <c r="G260" s="17"/>
      <c r="H260" s="17"/>
    </row>
    <row r="261" spans="4:8">
      <c r="D261" s="17"/>
      <c r="E261" s="17"/>
      <c r="F261" s="17"/>
      <c r="G261" s="17"/>
      <c r="H261" s="17"/>
    </row>
    <row r="262" spans="4:8">
      <c r="D262" s="17"/>
      <c r="E262" s="17"/>
      <c r="F262" s="17"/>
      <c r="G262" s="17"/>
      <c r="H262" s="17"/>
    </row>
    <row r="263" spans="4:8">
      <c r="D263" s="17"/>
      <c r="E263" s="17"/>
      <c r="F263" s="17"/>
      <c r="G263" s="17"/>
      <c r="H263" s="17"/>
    </row>
    <row r="264" spans="4:8">
      <c r="D264" s="17"/>
      <c r="E264" s="17"/>
      <c r="F264" s="17"/>
      <c r="G264" s="17"/>
      <c r="H264" s="17"/>
    </row>
    <row r="265" spans="4:8">
      <c r="D265" s="17"/>
      <c r="E265" s="17"/>
      <c r="F265" s="17"/>
      <c r="G265" s="17"/>
      <c r="H265" s="17"/>
    </row>
    <row r="266" spans="4:8">
      <c r="D266" s="17"/>
      <c r="E266" s="17"/>
      <c r="F266" s="17"/>
      <c r="G266" s="17"/>
      <c r="H266" s="17"/>
    </row>
    <row r="267" spans="4:8">
      <c r="D267" s="17"/>
      <c r="E267" s="17"/>
      <c r="F267" s="17"/>
      <c r="G267" s="17"/>
      <c r="H267" s="17"/>
    </row>
    <row r="268" spans="4:8">
      <c r="D268" s="17"/>
      <c r="E268" s="17"/>
      <c r="F268" s="17"/>
      <c r="G268" s="17"/>
      <c r="H268" s="17"/>
    </row>
    <row r="269" spans="4:8">
      <c r="D269" s="17"/>
      <c r="E269" s="17"/>
      <c r="F269" s="17"/>
      <c r="G269" s="17"/>
      <c r="H269" s="17"/>
    </row>
    <row r="270" spans="4:8">
      <c r="D270" s="17"/>
      <c r="E270" s="17"/>
      <c r="F270" s="17"/>
      <c r="G270" s="17"/>
      <c r="H270" s="17"/>
    </row>
    <row r="271" spans="4:8">
      <c r="D271" s="17"/>
      <c r="E271" s="17"/>
      <c r="F271" s="17"/>
      <c r="G271" s="17"/>
      <c r="H271" s="17"/>
    </row>
    <row r="272" spans="4:8">
      <c r="D272" s="17"/>
      <c r="E272" s="17"/>
      <c r="F272" s="17"/>
      <c r="G272" s="17"/>
      <c r="H272" s="17"/>
    </row>
    <row r="273" spans="4:8">
      <c r="D273" s="17"/>
      <c r="E273" s="17"/>
      <c r="F273" s="17"/>
      <c r="G273" s="17"/>
      <c r="H273" s="17"/>
    </row>
    <row r="274" spans="4:8">
      <c r="D274" s="17"/>
      <c r="E274" s="17"/>
      <c r="F274" s="17"/>
      <c r="G274" s="17"/>
      <c r="H274" s="17"/>
    </row>
    <row r="275" spans="4:8">
      <c r="D275" s="17"/>
      <c r="E275" s="17"/>
      <c r="F275" s="17"/>
      <c r="G275" s="17"/>
      <c r="H275" s="17"/>
    </row>
    <row r="276" spans="4:8">
      <c r="D276" s="17"/>
      <c r="E276" s="17"/>
      <c r="F276" s="17"/>
      <c r="G276" s="17"/>
      <c r="H276" s="17"/>
    </row>
    <row r="277" spans="4:8">
      <c r="D277" s="17"/>
      <c r="E277" s="17"/>
      <c r="F277" s="17"/>
      <c r="G277" s="17"/>
      <c r="H277" s="17"/>
    </row>
    <row r="278" spans="4:8">
      <c r="D278" s="17"/>
      <c r="E278" s="17"/>
      <c r="F278" s="17"/>
      <c r="G278" s="17"/>
      <c r="H278" s="17"/>
    </row>
    <row r="279" spans="4:8">
      <c r="D279" s="17"/>
      <c r="E279" s="17"/>
      <c r="F279" s="17"/>
      <c r="G279" s="17"/>
      <c r="H279" s="17"/>
    </row>
    <row r="280" spans="4:8">
      <c r="D280" s="17"/>
      <c r="E280" s="17"/>
      <c r="F280" s="17"/>
      <c r="G280" s="17"/>
      <c r="H280" s="17"/>
    </row>
    <row r="281" spans="4:8">
      <c r="D281" s="17"/>
      <c r="E281" s="17"/>
      <c r="F281" s="17"/>
      <c r="G281" s="17"/>
      <c r="H281" s="17"/>
    </row>
    <row r="282" spans="4:8">
      <c r="D282" s="17"/>
      <c r="E282" s="17"/>
      <c r="F282" s="17"/>
      <c r="G282" s="17"/>
      <c r="H282" s="17"/>
    </row>
    <row r="283" spans="4:8">
      <c r="D283" s="17"/>
      <c r="E283" s="17"/>
      <c r="F283" s="17"/>
      <c r="G283" s="17"/>
      <c r="H283" s="17"/>
    </row>
    <row r="284" spans="4:8">
      <c r="D284" s="17"/>
      <c r="E284" s="17"/>
      <c r="F284" s="17"/>
      <c r="G284" s="17"/>
      <c r="H284" s="17"/>
    </row>
    <row r="285" spans="4:8">
      <c r="D285" s="17"/>
      <c r="E285" s="17"/>
      <c r="F285" s="17"/>
      <c r="G285" s="17"/>
      <c r="H285" s="17"/>
    </row>
    <row r="286" spans="4:8">
      <c r="D286" s="17"/>
      <c r="E286" s="17"/>
      <c r="F286" s="17"/>
      <c r="G286" s="17"/>
      <c r="H286" s="17"/>
    </row>
    <row r="287" spans="4:8">
      <c r="D287" s="17"/>
      <c r="E287" s="17"/>
      <c r="F287" s="17"/>
      <c r="G287" s="17"/>
      <c r="H287" s="17"/>
    </row>
    <row r="288" spans="4:8">
      <c r="D288" s="17"/>
      <c r="E288" s="17"/>
      <c r="F288" s="17"/>
      <c r="G288" s="17"/>
      <c r="H288" s="17"/>
    </row>
    <row r="289" spans="4:8">
      <c r="D289" s="17"/>
      <c r="E289" s="17"/>
      <c r="F289" s="17"/>
      <c r="G289" s="17"/>
      <c r="H289" s="17"/>
    </row>
    <row r="290" spans="4:8">
      <c r="D290" s="17"/>
      <c r="E290" s="17"/>
      <c r="F290" s="17"/>
      <c r="G290" s="17"/>
      <c r="H290" s="17"/>
    </row>
    <row r="291" spans="4:8">
      <c r="D291" s="17"/>
      <c r="E291" s="17"/>
      <c r="F291" s="17"/>
      <c r="G291" s="17"/>
      <c r="H291" s="17"/>
    </row>
    <row r="292" spans="4:8">
      <c r="D292" s="17"/>
      <c r="E292" s="17"/>
      <c r="F292" s="17"/>
      <c r="G292" s="17"/>
      <c r="H292" s="17"/>
    </row>
    <row r="293" spans="4:8">
      <c r="D293" s="17"/>
      <c r="E293" s="17"/>
      <c r="F293" s="17"/>
      <c r="G293" s="17"/>
      <c r="H293" s="17"/>
    </row>
    <row r="294" spans="4:8">
      <c r="D294" s="17"/>
      <c r="E294" s="17"/>
      <c r="F294" s="17"/>
      <c r="G294" s="17"/>
      <c r="H294" s="17"/>
    </row>
    <row r="295" spans="4:8">
      <c r="D295" s="17"/>
      <c r="E295" s="17"/>
      <c r="F295" s="17"/>
      <c r="G295" s="17"/>
      <c r="H295" s="17"/>
    </row>
    <row r="296" spans="4:8">
      <c r="D296" s="17"/>
      <c r="E296" s="17"/>
      <c r="F296" s="17"/>
      <c r="G296" s="17"/>
      <c r="H296" s="17"/>
    </row>
    <row r="297" spans="4:8">
      <c r="D297" s="17"/>
      <c r="E297" s="17"/>
      <c r="F297" s="17"/>
      <c r="G297" s="17"/>
      <c r="H297" s="17"/>
    </row>
    <row r="298" spans="4:8">
      <c r="D298" s="17"/>
      <c r="E298" s="17"/>
      <c r="F298" s="17"/>
      <c r="G298" s="17"/>
      <c r="H298" s="17"/>
    </row>
    <row r="299" spans="4:8">
      <c r="D299" s="17"/>
      <c r="E299" s="17"/>
      <c r="F299" s="17"/>
      <c r="G299" s="17"/>
      <c r="H299" s="17"/>
    </row>
    <row r="300" spans="4:8">
      <c r="D300" s="17"/>
      <c r="E300" s="17"/>
      <c r="F300" s="17"/>
      <c r="G300" s="17"/>
      <c r="H300" s="17"/>
    </row>
    <row r="301" spans="4:8">
      <c r="D301" s="17"/>
      <c r="E301" s="17"/>
      <c r="F301" s="17"/>
      <c r="G301" s="17"/>
      <c r="H301" s="17"/>
    </row>
    <row r="302" spans="4:8">
      <c r="D302" s="17"/>
      <c r="E302" s="17"/>
      <c r="F302" s="17"/>
      <c r="G302" s="17"/>
      <c r="H302" s="17"/>
    </row>
    <row r="303" spans="4:8">
      <c r="D303" s="17"/>
      <c r="E303" s="17"/>
      <c r="F303" s="17"/>
      <c r="G303" s="17"/>
      <c r="H303" s="17"/>
    </row>
    <row r="304" spans="4:8">
      <c r="D304" s="17"/>
      <c r="E304" s="17"/>
      <c r="F304" s="17"/>
      <c r="G304" s="17"/>
      <c r="H304" s="17"/>
    </row>
    <row r="305" spans="4:8">
      <c r="D305" s="17"/>
      <c r="E305" s="17"/>
      <c r="F305" s="17"/>
      <c r="G305" s="17"/>
      <c r="H305" s="17"/>
    </row>
    <row r="306" spans="4:8">
      <c r="D306" s="17"/>
      <c r="E306" s="17"/>
      <c r="F306" s="17"/>
      <c r="G306" s="17"/>
      <c r="H306" s="17"/>
    </row>
    <row r="307" spans="4:8">
      <c r="D307" s="17"/>
      <c r="E307" s="17"/>
      <c r="F307" s="17"/>
      <c r="G307" s="17"/>
      <c r="H307" s="17"/>
    </row>
    <row r="308" spans="4:8">
      <c r="D308" s="17"/>
      <c r="E308" s="17"/>
      <c r="F308" s="17"/>
      <c r="G308" s="17"/>
      <c r="H308" s="17"/>
    </row>
    <row r="309" spans="4:8">
      <c r="D309" s="17"/>
      <c r="E309" s="17"/>
      <c r="F309" s="17"/>
      <c r="G309" s="17"/>
      <c r="H309" s="17"/>
    </row>
    <row r="310" spans="4:8">
      <c r="D310" s="17"/>
      <c r="E310" s="17"/>
      <c r="F310" s="17"/>
      <c r="G310" s="17"/>
      <c r="H310" s="17"/>
    </row>
    <row r="311" spans="4:8">
      <c r="D311" s="17"/>
      <c r="E311" s="17"/>
      <c r="F311" s="17"/>
      <c r="G311" s="17"/>
      <c r="H311" s="17"/>
    </row>
    <row r="312" spans="4:8">
      <c r="D312" s="17"/>
      <c r="E312" s="17"/>
      <c r="F312" s="17"/>
      <c r="G312" s="17"/>
      <c r="H312" s="17"/>
    </row>
    <row r="313" spans="4:8">
      <c r="D313" s="17"/>
      <c r="E313" s="17"/>
      <c r="F313" s="17"/>
      <c r="G313" s="17"/>
      <c r="H313" s="17"/>
    </row>
    <row r="314" spans="4:8">
      <c r="D314" s="17"/>
      <c r="E314" s="17"/>
      <c r="F314" s="17"/>
      <c r="G314" s="17"/>
      <c r="H314" s="17"/>
    </row>
    <row r="315" spans="4:8">
      <c r="D315" s="17"/>
      <c r="E315" s="17"/>
      <c r="F315" s="17"/>
      <c r="G315" s="17"/>
      <c r="H315" s="17"/>
    </row>
    <row r="316" spans="4:8">
      <c r="D316" s="17"/>
      <c r="E316" s="17"/>
      <c r="F316" s="17"/>
      <c r="G316" s="17"/>
      <c r="H316" s="17"/>
    </row>
    <row r="317" spans="4:8">
      <c r="D317" s="17"/>
      <c r="E317" s="17"/>
      <c r="F317" s="17"/>
      <c r="G317" s="17"/>
      <c r="H317" s="17"/>
    </row>
    <row r="318" spans="4:8">
      <c r="D318" s="17"/>
      <c r="E318" s="17"/>
      <c r="F318" s="17"/>
      <c r="G318" s="17"/>
      <c r="H318" s="17"/>
    </row>
    <row r="319" spans="4:8">
      <c r="D319" s="17"/>
      <c r="E319" s="17"/>
      <c r="F319" s="17"/>
      <c r="G319" s="17"/>
      <c r="H319" s="17"/>
    </row>
    <row r="320" spans="4:8">
      <c r="D320" s="17"/>
      <c r="E320" s="17"/>
      <c r="F320" s="17"/>
      <c r="G320" s="17"/>
      <c r="H320" s="17"/>
    </row>
    <row r="321" spans="4:8">
      <c r="D321" s="17"/>
      <c r="E321" s="17"/>
      <c r="F321" s="17"/>
      <c r="G321" s="17"/>
      <c r="H321" s="17"/>
    </row>
    <row r="322" spans="4:8">
      <c r="D322" s="17"/>
      <c r="E322" s="17"/>
      <c r="F322" s="17"/>
      <c r="G322" s="17"/>
      <c r="H322" s="17"/>
    </row>
    <row r="323" spans="4:8">
      <c r="D323" s="17"/>
      <c r="E323" s="17"/>
      <c r="F323" s="17"/>
      <c r="G323" s="17"/>
      <c r="H323" s="17"/>
    </row>
    <row r="324" spans="4:8">
      <c r="D324" s="17"/>
      <c r="E324" s="17"/>
      <c r="F324" s="17"/>
      <c r="G324" s="17"/>
      <c r="H324" s="17"/>
    </row>
    <row r="325" spans="4:8">
      <c r="D325" s="17"/>
      <c r="E325" s="17"/>
      <c r="F325" s="17"/>
      <c r="G325" s="17"/>
      <c r="H325" s="17"/>
    </row>
    <row r="326" spans="4:8">
      <c r="D326" s="17"/>
      <c r="E326" s="17"/>
      <c r="F326" s="17"/>
      <c r="G326" s="17"/>
      <c r="H326" s="17"/>
    </row>
    <row r="327" spans="4:8">
      <c r="D327" s="17"/>
      <c r="E327" s="17"/>
      <c r="F327" s="17"/>
      <c r="G327" s="17"/>
      <c r="H327" s="17"/>
    </row>
    <row r="328" spans="4:8">
      <c r="D328" s="17"/>
      <c r="E328" s="17"/>
      <c r="F328" s="17"/>
      <c r="G328" s="17"/>
      <c r="H328" s="17"/>
    </row>
    <row r="329" spans="4:8">
      <c r="D329" s="17"/>
      <c r="E329" s="17"/>
      <c r="F329" s="17"/>
      <c r="G329" s="17"/>
      <c r="H329" s="17"/>
    </row>
    <row r="330" spans="4:8">
      <c r="D330" s="17"/>
      <c r="E330" s="17"/>
      <c r="F330" s="17"/>
      <c r="G330" s="17"/>
      <c r="H330" s="17"/>
    </row>
    <row r="331" spans="4:8">
      <c r="D331" s="17"/>
      <c r="E331" s="17"/>
      <c r="F331" s="17"/>
      <c r="G331" s="17"/>
      <c r="H331" s="17"/>
    </row>
    <row r="332" spans="4:8">
      <c r="D332" s="17"/>
      <c r="E332" s="17"/>
      <c r="F332" s="17"/>
      <c r="G332" s="17"/>
      <c r="H332" s="17"/>
    </row>
    <row r="333" spans="4:8">
      <c r="D333" s="17"/>
      <c r="E333" s="17"/>
      <c r="F333" s="17"/>
      <c r="G333" s="17"/>
      <c r="H333" s="17"/>
    </row>
    <row r="334" spans="4:8">
      <c r="D334" s="17"/>
      <c r="E334" s="17"/>
      <c r="F334" s="17"/>
      <c r="G334" s="17"/>
      <c r="H334" s="17"/>
    </row>
    <row r="335" spans="4:8">
      <c r="D335" s="17"/>
      <c r="E335" s="17"/>
      <c r="F335" s="17"/>
      <c r="G335" s="17"/>
      <c r="H335" s="17"/>
    </row>
    <row r="336" spans="4:8">
      <c r="D336" s="17"/>
      <c r="E336" s="17"/>
      <c r="F336" s="17"/>
      <c r="G336" s="17"/>
      <c r="H336" s="17"/>
    </row>
    <row r="337" spans="4:8">
      <c r="D337" s="17"/>
      <c r="E337" s="17"/>
      <c r="F337" s="17"/>
      <c r="G337" s="17"/>
      <c r="H337" s="17"/>
    </row>
    <row r="338" spans="4:8">
      <c r="D338" s="17"/>
      <c r="E338" s="17"/>
      <c r="F338" s="17"/>
      <c r="G338" s="17"/>
      <c r="H338" s="17"/>
    </row>
    <row r="339" spans="4:8">
      <c r="D339" s="17"/>
      <c r="E339" s="17"/>
      <c r="F339" s="17"/>
      <c r="G339" s="17"/>
      <c r="H339" s="17"/>
    </row>
    <row r="340" spans="4:8">
      <c r="D340" s="17"/>
      <c r="E340" s="17"/>
      <c r="F340" s="17"/>
      <c r="G340" s="17"/>
      <c r="H340" s="17"/>
    </row>
    <row r="341" spans="4:8">
      <c r="D341" s="17"/>
      <c r="E341" s="17"/>
      <c r="F341" s="17"/>
      <c r="G341" s="17"/>
      <c r="H341" s="17"/>
    </row>
    <row r="342" spans="4:8">
      <c r="D342" s="17"/>
      <c r="E342" s="17"/>
      <c r="F342" s="17"/>
      <c r="G342" s="17"/>
      <c r="H342" s="17"/>
    </row>
    <row r="343" spans="4:8">
      <c r="D343" s="17"/>
      <c r="E343" s="17"/>
      <c r="F343" s="17"/>
      <c r="G343" s="17"/>
      <c r="H343" s="17"/>
    </row>
    <row r="344" spans="4:8">
      <c r="D344" s="17"/>
      <c r="E344" s="17"/>
      <c r="F344" s="17"/>
      <c r="G344" s="17"/>
      <c r="H344" s="17"/>
    </row>
    <row r="345" spans="4:8">
      <c r="D345" s="17"/>
      <c r="E345" s="17"/>
      <c r="F345" s="17"/>
      <c r="G345" s="17"/>
      <c r="H345" s="17"/>
    </row>
    <row r="346" spans="4:8">
      <c r="D346" s="17"/>
      <c r="E346" s="17"/>
      <c r="F346" s="17"/>
      <c r="G346" s="17"/>
      <c r="H346" s="17"/>
    </row>
    <row r="347" spans="4:8">
      <c r="D347" s="17"/>
      <c r="E347" s="17"/>
      <c r="F347" s="17"/>
      <c r="G347" s="17"/>
      <c r="H347" s="17"/>
    </row>
    <row r="348" spans="4:8">
      <c r="D348" s="17"/>
      <c r="E348" s="17"/>
      <c r="F348" s="17"/>
      <c r="G348" s="17"/>
      <c r="H348" s="17"/>
    </row>
    <row r="349" spans="4:8">
      <c r="D349" s="17"/>
      <c r="E349" s="17"/>
      <c r="F349" s="17"/>
      <c r="G349" s="17"/>
      <c r="H349" s="17"/>
    </row>
    <row r="350" spans="4:8">
      <c r="D350" s="17"/>
      <c r="E350" s="17"/>
      <c r="F350" s="17"/>
      <c r="G350" s="17"/>
      <c r="H350" s="17"/>
    </row>
    <row r="351" spans="4:8">
      <c r="D351" s="17"/>
      <c r="E351" s="17"/>
      <c r="F351" s="17"/>
      <c r="G351" s="17"/>
      <c r="H351" s="17"/>
    </row>
    <row r="352" spans="4:8">
      <c r="D352" s="17"/>
      <c r="E352" s="17"/>
      <c r="F352" s="17"/>
      <c r="G352" s="17"/>
      <c r="H352" s="17"/>
    </row>
    <row r="353" spans="4:8">
      <c r="D353" s="17"/>
      <c r="E353" s="17"/>
      <c r="F353" s="17"/>
      <c r="G353" s="17"/>
      <c r="H353" s="17"/>
    </row>
    <row r="354" spans="4:8">
      <c r="D354" s="17"/>
      <c r="E354" s="17"/>
      <c r="F354" s="17"/>
      <c r="G354" s="17"/>
      <c r="H354" s="17"/>
    </row>
    <row r="355" spans="4:8">
      <c r="D355" s="17"/>
      <c r="E355" s="17"/>
      <c r="F355" s="17"/>
      <c r="G355" s="17"/>
      <c r="H355" s="17"/>
    </row>
    <row r="356" spans="4:8">
      <c r="D356" s="17"/>
      <c r="E356" s="17"/>
      <c r="F356" s="17"/>
      <c r="G356" s="17"/>
      <c r="H356" s="17"/>
    </row>
    <row r="357" spans="4:8">
      <c r="D357" s="17"/>
      <c r="E357" s="17"/>
      <c r="F357" s="17"/>
      <c r="G357" s="17"/>
      <c r="H357" s="17"/>
    </row>
    <row r="358" spans="4:8">
      <c r="D358" s="17"/>
      <c r="E358" s="17"/>
      <c r="F358" s="17"/>
      <c r="G358" s="17"/>
      <c r="H358" s="17"/>
    </row>
    <row r="359" spans="4:8">
      <c r="D359" s="17"/>
      <c r="E359" s="17"/>
      <c r="F359" s="17"/>
      <c r="G359" s="17"/>
      <c r="H359" s="17"/>
    </row>
    <row r="360" spans="4:8">
      <c r="D360" s="17"/>
      <c r="E360" s="17"/>
      <c r="F360" s="17"/>
      <c r="G360" s="17"/>
      <c r="H360" s="17"/>
    </row>
    <row r="361" spans="4:8">
      <c r="D361" s="17"/>
      <c r="E361" s="17"/>
      <c r="F361" s="17"/>
      <c r="G361" s="17"/>
      <c r="H361" s="17"/>
    </row>
    <row r="362" spans="4:8">
      <c r="D362" s="17"/>
      <c r="E362" s="17"/>
      <c r="F362" s="17"/>
      <c r="G362" s="17"/>
      <c r="H362" s="17"/>
    </row>
    <row r="363" spans="4:8">
      <c r="D363" s="17"/>
      <c r="E363" s="17"/>
      <c r="F363" s="17"/>
      <c r="G363" s="17"/>
      <c r="H363" s="17"/>
    </row>
    <row r="364" spans="4:8">
      <c r="D364" s="17"/>
      <c r="E364" s="17"/>
      <c r="F364" s="17"/>
      <c r="G364" s="17"/>
      <c r="H364" s="17"/>
    </row>
    <row r="365" spans="4:8">
      <c r="D365" s="17"/>
      <c r="E365" s="17"/>
      <c r="F365" s="17"/>
      <c r="G365" s="17"/>
      <c r="H365" s="17"/>
    </row>
    <row r="366" spans="4:8">
      <c r="D366" s="17"/>
      <c r="E366" s="17"/>
      <c r="F366" s="17"/>
      <c r="G366" s="17"/>
      <c r="H366" s="17"/>
    </row>
    <row r="367" spans="4:8">
      <c r="D367" s="17"/>
      <c r="E367" s="17"/>
      <c r="F367" s="17"/>
      <c r="G367" s="17"/>
      <c r="H367" s="17"/>
    </row>
    <row r="368" spans="4:8">
      <c r="D368" s="17"/>
      <c r="E368" s="17"/>
      <c r="F368" s="17"/>
      <c r="G368" s="17"/>
      <c r="H368" s="17"/>
    </row>
    <row r="369" spans="4:8">
      <c r="D369" s="17"/>
      <c r="E369" s="17"/>
      <c r="F369" s="17"/>
      <c r="G369" s="17"/>
      <c r="H369" s="17"/>
    </row>
    <row r="370" spans="4:8">
      <c r="D370" s="17"/>
      <c r="E370" s="17"/>
      <c r="F370" s="17"/>
      <c r="G370" s="17"/>
      <c r="H370" s="17"/>
    </row>
    <row r="371" spans="4:8">
      <c r="D371" s="17"/>
      <c r="E371" s="17"/>
      <c r="F371" s="17"/>
      <c r="G371" s="17"/>
      <c r="H371" s="17"/>
    </row>
    <row r="372" spans="4:8">
      <c r="D372" s="17"/>
      <c r="E372" s="17"/>
      <c r="F372" s="17"/>
      <c r="G372" s="17"/>
      <c r="H372" s="17"/>
    </row>
    <row r="373" spans="4:8">
      <c r="D373" s="17"/>
      <c r="E373" s="17"/>
      <c r="F373" s="17"/>
      <c r="G373" s="17"/>
      <c r="H373" s="17"/>
    </row>
    <row r="374" spans="4:8">
      <c r="D374" s="17"/>
      <c r="E374" s="17"/>
      <c r="F374" s="17"/>
      <c r="G374" s="17"/>
      <c r="H374" s="17"/>
    </row>
    <row r="375" spans="4:8">
      <c r="D375" s="17"/>
      <c r="E375" s="17"/>
      <c r="F375" s="17"/>
      <c r="G375" s="17"/>
      <c r="H375" s="17"/>
    </row>
    <row r="376" spans="4:8">
      <c r="D376" s="17"/>
      <c r="E376" s="17"/>
      <c r="F376" s="17"/>
      <c r="G376" s="17"/>
      <c r="H376" s="17"/>
    </row>
    <row r="377" spans="4:8">
      <c r="D377" s="17"/>
      <c r="E377" s="17"/>
      <c r="F377" s="17"/>
      <c r="G377" s="17"/>
      <c r="H377" s="17"/>
    </row>
    <row r="378" spans="4:8">
      <c r="D378" s="17"/>
      <c r="E378" s="17"/>
      <c r="F378" s="17"/>
      <c r="G378" s="17"/>
      <c r="H378" s="17"/>
    </row>
    <row r="379" spans="4:8">
      <c r="D379" s="17"/>
      <c r="E379" s="17"/>
      <c r="F379" s="17"/>
      <c r="G379" s="17"/>
      <c r="H379" s="17"/>
    </row>
    <row r="380" spans="4:8">
      <c r="D380" s="17"/>
      <c r="E380" s="17"/>
      <c r="F380" s="17"/>
      <c r="G380" s="17"/>
      <c r="H380" s="17"/>
    </row>
    <row r="381" spans="4:8">
      <c r="D381" s="17"/>
      <c r="E381" s="17"/>
      <c r="F381" s="17"/>
      <c r="G381" s="17"/>
      <c r="H381" s="17"/>
    </row>
    <row r="382" spans="4:8">
      <c r="D382" s="17"/>
      <c r="E382" s="17"/>
      <c r="F382" s="17"/>
      <c r="G382" s="17"/>
      <c r="H382" s="17"/>
    </row>
    <row r="383" spans="4:8">
      <c r="D383" s="17"/>
      <c r="E383" s="17"/>
      <c r="F383" s="17"/>
      <c r="G383" s="17"/>
      <c r="H383" s="17"/>
    </row>
    <row r="384" spans="4:8">
      <c r="D384" s="17"/>
      <c r="E384" s="17"/>
      <c r="F384" s="17"/>
      <c r="G384" s="17"/>
      <c r="H384" s="17"/>
    </row>
    <row r="385" spans="4:8">
      <c r="D385" s="17"/>
      <c r="E385" s="17"/>
      <c r="F385" s="17"/>
      <c r="G385" s="17"/>
      <c r="H385" s="17"/>
    </row>
    <row r="386" spans="4:8">
      <c r="D386" s="17"/>
      <c r="E386" s="17"/>
      <c r="F386" s="17"/>
      <c r="G386" s="17"/>
      <c r="H386" s="17"/>
    </row>
    <row r="387" spans="4:8">
      <c r="D387" s="17"/>
      <c r="E387" s="17"/>
      <c r="F387" s="17"/>
      <c r="G387" s="17"/>
      <c r="H387" s="17"/>
    </row>
    <row r="388" spans="4:8">
      <c r="D388" s="17"/>
      <c r="E388" s="17"/>
      <c r="F388" s="17"/>
      <c r="G388" s="17"/>
      <c r="H388" s="17"/>
    </row>
    <row r="389" spans="4:8">
      <c r="D389" s="17"/>
      <c r="E389" s="17"/>
      <c r="F389" s="17"/>
      <c r="G389" s="17"/>
      <c r="H389" s="17"/>
    </row>
    <row r="390" spans="4:8">
      <c r="D390" s="17"/>
      <c r="E390" s="17"/>
      <c r="F390" s="17"/>
      <c r="G390" s="17"/>
      <c r="H390" s="17"/>
    </row>
    <row r="391" spans="4:8">
      <c r="D391" s="17"/>
      <c r="E391" s="17"/>
      <c r="F391" s="17"/>
      <c r="G391" s="17"/>
      <c r="H391" s="17"/>
    </row>
    <row r="392" spans="4:8">
      <c r="D392" s="17"/>
      <c r="E392" s="17"/>
      <c r="F392" s="17"/>
      <c r="G392" s="17"/>
      <c r="H392" s="17"/>
    </row>
    <row r="393" spans="4:8">
      <c r="D393" s="17"/>
      <c r="E393" s="17"/>
      <c r="F393" s="17"/>
      <c r="G393" s="17"/>
      <c r="H393" s="17"/>
    </row>
    <row r="394" spans="4:8">
      <c r="D394" s="17"/>
      <c r="E394" s="17"/>
      <c r="F394" s="17"/>
      <c r="G394" s="17"/>
      <c r="H394" s="17"/>
    </row>
    <row r="395" spans="4:8">
      <c r="D395" s="17"/>
      <c r="E395" s="17"/>
      <c r="F395" s="17"/>
      <c r="G395" s="17"/>
      <c r="H395" s="17"/>
    </row>
    <row r="396" spans="4:8">
      <c r="D396" s="17"/>
      <c r="E396" s="17"/>
      <c r="F396" s="17"/>
      <c r="G396" s="17"/>
      <c r="H396" s="17"/>
    </row>
    <row r="397" spans="4:8">
      <c r="D397" s="17"/>
      <c r="E397" s="17"/>
      <c r="F397" s="17"/>
      <c r="G397" s="17"/>
      <c r="H397" s="17"/>
    </row>
    <row r="398" spans="4:8">
      <c r="D398" s="17"/>
      <c r="E398" s="17"/>
      <c r="F398" s="17"/>
      <c r="G398" s="17"/>
      <c r="H398" s="17"/>
    </row>
    <row r="399" spans="4:8">
      <c r="D399" s="17"/>
      <c r="E399" s="17"/>
      <c r="F399" s="17"/>
      <c r="G399" s="17"/>
      <c r="H399" s="17"/>
    </row>
    <row r="400" spans="4:8">
      <c r="D400" s="17"/>
      <c r="E400" s="17"/>
      <c r="F400" s="17"/>
      <c r="G400" s="17"/>
      <c r="H400" s="17"/>
    </row>
    <row r="401" spans="4:8">
      <c r="D401" s="17"/>
      <c r="E401" s="17"/>
      <c r="F401" s="17"/>
      <c r="G401" s="17"/>
      <c r="H401" s="17"/>
    </row>
    <row r="402" spans="4:8">
      <c r="D402" s="17"/>
      <c r="E402" s="17"/>
      <c r="F402" s="17"/>
      <c r="G402" s="17"/>
      <c r="H402" s="17"/>
    </row>
    <row r="403" spans="4:8">
      <c r="D403" s="17"/>
      <c r="E403" s="17"/>
      <c r="F403" s="17"/>
      <c r="G403" s="17"/>
      <c r="H403" s="17"/>
    </row>
    <row r="404" spans="4:8">
      <c r="D404" s="17"/>
      <c r="E404" s="17"/>
      <c r="F404" s="17"/>
      <c r="G404" s="17"/>
      <c r="H404" s="17"/>
    </row>
    <row r="405" spans="4:8">
      <c r="D405" s="17"/>
      <c r="E405" s="17"/>
      <c r="F405" s="17"/>
      <c r="G405" s="17"/>
      <c r="H405" s="17"/>
    </row>
    <row r="406" spans="4:8">
      <c r="D406" s="17"/>
      <c r="E406" s="17"/>
      <c r="F406" s="17"/>
      <c r="G406" s="17"/>
      <c r="H406" s="17"/>
    </row>
    <row r="407" spans="4:8">
      <c r="D407" s="17"/>
      <c r="E407" s="17"/>
      <c r="F407" s="17"/>
      <c r="G407" s="17"/>
      <c r="H407" s="17"/>
    </row>
    <row r="408" spans="4:8">
      <c r="D408" s="17"/>
      <c r="E408" s="17"/>
      <c r="F408" s="17"/>
      <c r="G408" s="17"/>
      <c r="H408" s="17"/>
    </row>
    <row r="409" spans="4:8">
      <c r="D409" s="17"/>
      <c r="E409" s="17"/>
      <c r="F409" s="17"/>
      <c r="G409" s="17"/>
      <c r="H409" s="17"/>
    </row>
    <row r="410" spans="4:8">
      <c r="D410" s="17"/>
      <c r="E410" s="17"/>
      <c r="F410" s="17"/>
      <c r="G410" s="17"/>
      <c r="H410" s="17"/>
    </row>
    <row r="411" spans="4:8">
      <c r="D411" s="17"/>
      <c r="E411" s="17"/>
      <c r="F411" s="17"/>
      <c r="G411" s="17"/>
      <c r="H411" s="17"/>
    </row>
    <row r="412" spans="4:8">
      <c r="D412" s="17"/>
      <c r="E412" s="17"/>
      <c r="F412" s="17"/>
      <c r="G412" s="17"/>
      <c r="H412" s="17"/>
    </row>
    <row r="413" spans="4:8">
      <c r="D413" s="17"/>
      <c r="E413" s="17"/>
      <c r="F413" s="17"/>
      <c r="G413" s="17"/>
      <c r="H413" s="17"/>
    </row>
    <row r="414" spans="4:8">
      <c r="D414" s="17"/>
      <c r="E414" s="17"/>
      <c r="F414" s="17"/>
      <c r="G414" s="17"/>
      <c r="H414" s="17"/>
    </row>
    <row r="415" spans="4:8">
      <c r="D415" s="17"/>
      <c r="E415" s="17"/>
      <c r="F415" s="17"/>
      <c r="G415" s="17"/>
      <c r="H415" s="17"/>
    </row>
    <row r="416" spans="4:8">
      <c r="D416" s="17"/>
      <c r="E416" s="17"/>
      <c r="F416" s="17"/>
      <c r="G416" s="17"/>
      <c r="H416" s="17"/>
    </row>
    <row r="417" spans="4:8">
      <c r="D417" s="17"/>
      <c r="E417" s="17"/>
      <c r="F417" s="17"/>
      <c r="G417" s="17"/>
      <c r="H417" s="17"/>
    </row>
    <row r="418" spans="4:8">
      <c r="D418" s="17"/>
      <c r="E418" s="17"/>
      <c r="F418" s="17"/>
      <c r="G418" s="17"/>
      <c r="H418" s="17"/>
    </row>
    <row r="419" spans="4:8">
      <c r="D419" s="17"/>
      <c r="E419" s="17"/>
      <c r="F419" s="17"/>
      <c r="G419" s="17"/>
      <c r="H419" s="17"/>
    </row>
    <row r="420" spans="4:8">
      <c r="D420" s="17"/>
      <c r="E420" s="17"/>
      <c r="F420" s="17"/>
      <c r="G420" s="17"/>
      <c r="H420" s="17"/>
    </row>
    <row r="421" spans="4:8">
      <c r="D421" s="17"/>
      <c r="E421" s="17"/>
      <c r="F421" s="17"/>
      <c r="G421" s="17"/>
      <c r="H421" s="17"/>
    </row>
    <row r="422" spans="4:8">
      <c r="D422" s="17"/>
      <c r="E422" s="17"/>
      <c r="F422" s="17"/>
      <c r="G422" s="17"/>
      <c r="H422" s="17"/>
    </row>
    <row r="423" spans="4:8">
      <c r="D423" s="17"/>
      <c r="E423" s="17"/>
      <c r="F423" s="17"/>
      <c r="G423" s="17"/>
      <c r="H423" s="17"/>
    </row>
    <row r="424" spans="4:8">
      <c r="D424" s="17"/>
      <c r="E424" s="17"/>
      <c r="F424" s="17"/>
      <c r="G424" s="17"/>
      <c r="H424" s="17"/>
    </row>
    <row r="425" spans="4:8">
      <c r="D425" s="17"/>
      <c r="E425" s="17"/>
      <c r="F425" s="17"/>
      <c r="G425" s="17"/>
      <c r="H425" s="17"/>
    </row>
    <row r="426" spans="4:8">
      <c r="D426" s="17"/>
      <c r="E426" s="17"/>
      <c r="F426" s="17"/>
      <c r="G426" s="17"/>
      <c r="H426" s="17"/>
    </row>
    <row r="427" spans="4:8">
      <c r="D427" s="17"/>
      <c r="E427" s="17"/>
      <c r="F427" s="17"/>
      <c r="G427" s="17"/>
      <c r="H427" s="17"/>
    </row>
    <row r="428" spans="4:8">
      <c r="D428" s="17"/>
      <c r="E428" s="17"/>
      <c r="F428" s="17"/>
      <c r="G428" s="17"/>
      <c r="H428" s="17"/>
    </row>
    <row r="429" spans="4:8">
      <c r="D429" s="17"/>
      <c r="E429" s="17"/>
      <c r="F429" s="17"/>
      <c r="G429" s="17"/>
      <c r="H429" s="17"/>
    </row>
    <row r="430" spans="4:8">
      <c r="D430" s="17"/>
      <c r="E430" s="17"/>
      <c r="F430" s="17"/>
      <c r="G430" s="17"/>
      <c r="H430" s="17"/>
    </row>
    <row r="431" spans="4:8">
      <c r="D431" s="17"/>
      <c r="E431" s="17"/>
      <c r="F431" s="17"/>
      <c r="G431" s="17"/>
      <c r="H431" s="17"/>
    </row>
    <row r="432" spans="4:8">
      <c r="D432" s="17"/>
      <c r="E432" s="17"/>
      <c r="F432" s="17"/>
      <c r="G432" s="17"/>
      <c r="H432" s="17"/>
    </row>
    <row r="433" spans="4:8">
      <c r="D433" s="17"/>
      <c r="E433" s="17"/>
      <c r="F433" s="17"/>
      <c r="G433" s="17"/>
      <c r="H433" s="17"/>
    </row>
    <row r="434" spans="4:8">
      <c r="D434" s="17"/>
      <c r="E434" s="17"/>
      <c r="F434" s="17"/>
      <c r="G434" s="17"/>
      <c r="H434" s="17"/>
    </row>
    <row r="435" spans="4:8">
      <c r="D435" s="17"/>
      <c r="E435" s="17"/>
      <c r="F435" s="17"/>
      <c r="G435" s="17"/>
      <c r="H435" s="17"/>
    </row>
    <row r="436" spans="4:8">
      <c r="D436" s="17"/>
      <c r="E436" s="17"/>
      <c r="F436" s="17"/>
      <c r="G436" s="17"/>
      <c r="H436" s="17"/>
    </row>
    <row r="437" spans="4:8">
      <c r="D437" s="17"/>
      <c r="E437" s="17"/>
      <c r="F437" s="17"/>
      <c r="G437" s="17"/>
      <c r="H437" s="17"/>
    </row>
    <row r="438" spans="4:8">
      <c r="D438" s="17"/>
      <c r="E438" s="17"/>
      <c r="F438" s="17"/>
      <c r="G438" s="17"/>
      <c r="H438" s="17"/>
    </row>
    <row r="439" spans="4:8">
      <c r="D439" s="17"/>
      <c r="E439" s="17"/>
      <c r="F439" s="17"/>
      <c r="G439" s="17"/>
      <c r="H439" s="17"/>
    </row>
    <row r="440" spans="4:8">
      <c r="D440" s="17"/>
      <c r="E440" s="17"/>
      <c r="F440" s="17"/>
      <c r="G440" s="17"/>
      <c r="H440" s="17"/>
    </row>
    <row r="441" spans="4:8">
      <c r="D441" s="17"/>
      <c r="E441" s="17"/>
      <c r="F441" s="17"/>
      <c r="G441" s="17"/>
      <c r="H441" s="17"/>
    </row>
    <row r="442" spans="4:8">
      <c r="D442" s="17"/>
      <c r="E442" s="17"/>
      <c r="F442" s="17"/>
      <c r="G442" s="17"/>
      <c r="H442" s="17"/>
    </row>
    <row r="443" spans="4:8">
      <c r="D443" s="17"/>
      <c r="E443" s="17"/>
      <c r="F443" s="17"/>
      <c r="G443" s="17"/>
      <c r="H443" s="17"/>
    </row>
    <row r="444" spans="4:8">
      <c r="D444" s="17"/>
      <c r="E444" s="17"/>
      <c r="F444" s="17"/>
      <c r="G444" s="17"/>
      <c r="H444" s="17"/>
    </row>
    <row r="445" spans="4:8">
      <c r="D445" s="17"/>
      <c r="E445" s="17"/>
      <c r="F445" s="17"/>
      <c r="G445" s="17"/>
      <c r="H445" s="17"/>
    </row>
    <row r="446" spans="4:8">
      <c r="D446" s="17"/>
      <c r="E446" s="17"/>
      <c r="F446" s="17"/>
      <c r="G446" s="17"/>
      <c r="H446" s="17"/>
    </row>
    <row r="447" spans="4:8">
      <c r="D447" s="17"/>
      <c r="E447" s="17"/>
      <c r="F447" s="17"/>
      <c r="G447" s="17"/>
      <c r="H447" s="17"/>
    </row>
    <row r="448" spans="4:8">
      <c r="D448" s="17"/>
      <c r="E448" s="17"/>
      <c r="F448" s="17"/>
      <c r="G448" s="17"/>
      <c r="H448" s="17"/>
    </row>
    <row r="449" spans="4:8">
      <c r="D449" s="17"/>
      <c r="E449" s="17"/>
      <c r="F449" s="17"/>
      <c r="G449" s="17"/>
      <c r="H449" s="17"/>
    </row>
    <row r="450" spans="4:8">
      <c r="D450" s="17"/>
      <c r="E450" s="17"/>
      <c r="F450" s="17"/>
      <c r="G450" s="17"/>
      <c r="H450" s="17"/>
    </row>
    <row r="451" spans="4:8">
      <c r="D451" s="17"/>
      <c r="E451" s="17"/>
      <c r="F451" s="17"/>
      <c r="G451" s="17"/>
      <c r="H451" s="17"/>
    </row>
    <row r="452" spans="4:8">
      <c r="D452" s="17"/>
      <c r="E452" s="17"/>
      <c r="F452" s="17"/>
      <c r="G452" s="17"/>
      <c r="H452" s="17"/>
    </row>
    <row r="453" spans="4:8">
      <c r="D453" s="17"/>
      <c r="E453" s="17"/>
      <c r="F453" s="17"/>
      <c r="G453" s="17"/>
      <c r="H453" s="17"/>
    </row>
    <row r="454" spans="4:8">
      <c r="D454" s="17"/>
      <c r="E454" s="17"/>
      <c r="F454" s="17"/>
      <c r="G454" s="17"/>
      <c r="H454" s="17"/>
    </row>
    <row r="455" spans="4:8">
      <c r="D455" s="17"/>
      <c r="E455" s="17"/>
      <c r="F455" s="17"/>
      <c r="G455" s="17"/>
      <c r="H455" s="17"/>
    </row>
    <row r="456" spans="4:8">
      <c r="D456" s="17"/>
      <c r="E456" s="17"/>
      <c r="F456" s="17"/>
      <c r="G456" s="17"/>
      <c r="H456" s="17"/>
    </row>
    <row r="457" spans="4:8">
      <c r="D457" s="17"/>
      <c r="E457" s="17"/>
      <c r="F457" s="17"/>
      <c r="G457" s="17"/>
      <c r="H457" s="17"/>
    </row>
    <row r="458" spans="4:8">
      <c r="D458" s="17"/>
      <c r="E458" s="17"/>
      <c r="F458" s="17"/>
      <c r="G458" s="17"/>
      <c r="H458" s="17"/>
    </row>
    <row r="459" spans="4:8">
      <c r="D459" s="17"/>
      <c r="E459" s="17"/>
      <c r="F459" s="17"/>
      <c r="G459" s="17"/>
      <c r="H459" s="17"/>
    </row>
    <row r="460" spans="4:8">
      <c r="D460" s="17"/>
      <c r="E460" s="17"/>
      <c r="F460" s="17"/>
      <c r="G460" s="17"/>
      <c r="H460" s="17"/>
    </row>
    <row r="461" spans="4:8">
      <c r="D461" s="17"/>
      <c r="E461" s="17"/>
      <c r="F461" s="17"/>
      <c r="G461" s="17"/>
      <c r="H461" s="17"/>
    </row>
    <row r="462" spans="4:8">
      <c r="D462" s="17"/>
      <c r="E462" s="17"/>
      <c r="F462" s="17"/>
      <c r="G462" s="17"/>
      <c r="H462" s="17"/>
    </row>
    <row r="463" spans="4:8">
      <c r="D463" s="17"/>
      <c r="E463" s="17"/>
      <c r="F463" s="17"/>
      <c r="G463" s="17"/>
      <c r="H463" s="17"/>
    </row>
    <row r="464" spans="4:8">
      <c r="D464" s="17"/>
      <c r="E464" s="17"/>
      <c r="F464" s="17"/>
      <c r="G464" s="17"/>
      <c r="H464" s="17"/>
    </row>
    <row r="465" spans="4:8">
      <c r="D465" s="17"/>
      <c r="E465" s="17"/>
      <c r="F465" s="17"/>
      <c r="G465" s="17"/>
      <c r="H465" s="17"/>
    </row>
    <row r="466" spans="4:8">
      <c r="D466" s="17"/>
      <c r="E466" s="17"/>
      <c r="F466" s="17"/>
      <c r="G466" s="17"/>
      <c r="H466" s="17"/>
    </row>
    <row r="467" spans="4:8">
      <c r="D467" s="17"/>
      <c r="E467" s="17"/>
      <c r="F467" s="17"/>
      <c r="G467" s="17"/>
      <c r="H467" s="17"/>
    </row>
    <row r="468" spans="4:8">
      <c r="D468" s="17"/>
      <c r="E468" s="17"/>
      <c r="F468" s="17"/>
      <c r="G468" s="17"/>
      <c r="H468" s="17"/>
    </row>
    <row r="469" spans="4:8">
      <c r="D469" s="17"/>
      <c r="E469" s="17"/>
      <c r="F469" s="17"/>
      <c r="G469" s="17"/>
      <c r="H469" s="17"/>
    </row>
    <row r="470" spans="4:8">
      <c r="D470" s="17"/>
      <c r="E470" s="17"/>
      <c r="F470" s="17"/>
      <c r="G470" s="17"/>
      <c r="H470" s="17"/>
    </row>
    <row r="471" spans="4:8">
      <c r="D471" s="17"/>
      <c r="E471" s="17"/>
      <c r="F471" s="17"/>
      <c r="G471" s="17"/>
      <c r="H471" s="17"/>
    </row>
    <row r="472" spans="4:8">
      <c r="D472" s="17"/>
      <c r="E472" s="17"/>
      <c r="F472" s="17"/>
      <c r="G472" s="17"/>
      <c r="H472" s="17"/>
    </row>
    <row r="473" spans="4:8">
      <c r="D473" s="17"/>
      <c r="E473" s="17"/>
      <c r="F473" s="17"/>
      <c r="G473" s="17"/>
      <c r="H473" s="17"/>
    </row>
    <row r="474" spans="4:8">
      <c r="D474" s="17"/>
      <c r="E474" s="17"/>
      <c r="F474" s="17"/>
      <c r="G474" s="17"/>
      <c r="H474" s="17"/>
    </row>
    <row r="475" spans="4:8">
      <c r="D475" s="17"/>
      <c r="E475" s="17"/>
      <c r="F475" s="17"/>
      <c r="G475" s="17"/>
      <c r="H475" s="17"/>
    </row>
    <row r="476" spans="4:8">
      <c r="D476" s="17"/>
      <c r="E476" s="17"/>
      <c r="F476" s="17"/>
      <c r="G476" s="17"/>
      <c r="H476" s="17"/>
    </row>
    <row r="477" spans="4:8">
      <c r="D477" s="17"/>
      <c r="E477" s="17"/>
      <c r="F477" s="17"/>
      <c r="G477" s="17"/>
      <c r="H477" s="17"/>
    </row>
    <row r="478" spans="4:8">
      <c r="D478" s="17"/>
      <c r="E478" s="17"/>
      <c r="F478" s="17"/>
      <c r="G478" s="17"/>
      <c r="H478" s="17"/>
    </row>
    <row r="479" spans="4:8">
      <c r="D479" s="17"/>
      <c r="E479" s="17"/>
      <c r="F479" s="17"/>
      <c r="G479" s="17"/>
      <c r="H479" s="17"/>
    </row>
    <row r="480" spans="4:8">
      <c r="D480" s="17"/>
      <c r="E480" s="17"/>
      <c r="F480" s="17"/>
      <c r="G480" s="17"/>
      <c r="H480" s="17"/>
    </row>
    <row r="481" spans="4:8">
      <c r="D481" s="17"/>
      <c r="E481" s="17"/>
      <c r="F481" s="17"/>
      <c r="G481" s="17"/>
      <c r="H481" s="17"/>
    </row>
    <row r="482" spans="4:8">
      <c r="D482" s="17"/>
      <c r="E482" s="17"/>
      <c r="F482" s="17"/>
      <c r="G482" s="17"/>
      <c r="H482" s="17"/>
    </row>
    <row r="483" spans="4:8">
      <c r="D483" s="17"/>
      <c r="E483" s="17"/>
      <c r="F483" s="17"/>
      <c r="G483" s="17"/>
      <c r="H483" s="17"/>
    </row>
    <row r="484" spans="4:8">
      <c r="D484" s="17"/>
      <c r="E484" s="17"/>
      <c r="F484" s="17"/>
      <c r="G484" s="17"/>
      <c r="H484" s="17"/>
    </row>
    <row r="485" spans="4:8">
      <c r="D485" s="17"/>
      <c r="E485" s="17"/>
      <c r="F485" s="17"/>
      <c r="G485" s="17"/>
      <c r="H485" s="17"/>
    </row>
    <row r="486" spans="4:8">
      <c r="D486" s="17"/>
      <c r="E486" s="17"/>
      <c r="F486" s="17"/>
      <c r="G486" s="17"/>
      <c r="H486" s="17"/>
    </row>
    <row r="487" spans="4:8">
      <c r="D487" s="17"/>
      <c r="E487" s="17"/>
      <c r="F487" s="17"/>
      <c r="G487" s="17"/>
      <c r="H487" s="17"/>
    </row>
    <row r="488" spans="4:8">
      <c r="D488" s="17"/>
      <c r="E488" s="17"/>
      <c r="F488" s="17"/>
      <c r="G488" s="17"/>
      <c r="H488" s="17"/>
    </row>
    <row r="489" spans="4:8">
      <c r="D489" s="17"/>
      <c r="E489" s="17"/>
      <c r="F489" s="17"/>
      <c r="G489" s="17"/>
      <c r="H489" s="17"/>
    </row>
    <row r="490" spans="4:8">
      <c r="D490" s="17"/>
      <c r="E490" s="17"/>
      <c r="F490" s="17"/>
      <c r="G490" s="17"/>
      <c r="H490" s="17"/>
    </row>
    <row r="491" spans="4:8">
      <c r="D491" s="17"/>
      <c r="E491" s="17"/>
      <c r="F491" s="17"/>
      <c r="G491" s="17"/>
      <c r="H491" s="17"/>
    </row>
    <row r="492" spans="4:8">
      <c r="D492" s="17"/>
      <c r="E492" s="17"/>
      <c r="F492" s="17"/>
      <c r="G492" s="17"/>
      <c r="H492" s="17"/>
    </row>
    <row r="493" spans="4:8">
      <c r="D493" s="17"/>
      <c r="E493" s="17"/>
      <c r="F493" s="17"/>
      <c r="G493" s="17"/>
      <c r="H493" s="17"/>
    </row>
    <row r="494" spans="4:8">
      <c r="D494" s="17"/>
      <c r="E494" s="17"/>
      <c r="F494" s="17"/>
      <c r="G494" s="17"/>
      <c r="H494" s="17"/>
    </row>
    <row r="495" spans="4:8">
      <c r="D495" s="17"/>
      <c r="E495" s="17"/>
      <c r="F495" s="17"/>
      <c r="G495" s="17"/>
      <c r="H495" s="17"/>
    </row>
    <row r="496" spans="4:8">
      <c r="D496" s="17"/>
      <c r="E496" s="17"/>
      <c r="F496" s="17"/>
      <c r="G496" s="17"/>
      <c r="H496" s="17"/>
    </row>
    <row r="497" spans="4:8">
      <c r="D497" s="17"/>
      <c r="E497" s="17"/>
      <c r="F497" s="17"/>
      <c r="G497" s="17"/>
      <c r="H497" s="17"/>
    </row>
    <row r="498" spans="4:8">
      <c r="D498" s="17"/>
      <c r="E498" s="17"/>
      <c r="F498" s="17"/>
      <c r="G498" s="17"/>
      <c r="H498" s="17"/>
    </row>
    <row r="499" spans="4:8">
      <c r="D499" s="17"/>
      <c r="E499" s="17"/>
      <c r="F499" s="17"/>
      <c r="G499" s="17"/>
      <c r="H499" s="17"/>
    </row>
    <row r="500" spans="4:8">
      <c r="D500" s="17"/>
      <c r="E500" s="17"/>
      <c r="F500" s="17"/>
      <c r="G500" s="17"/>
      <c r="H500" s="17"/>
    </row>
    <row r="501" spans="4:8">
      <c r="D501" s="17"/>
      <c r="E501" s="17"/>
      <c r="F501" s="17"/>
      <c r="G501" s="17"/>
      <c r="H501" s="17"/>
    </row>
    <row r="502" spans="4:8">
      <c r="D502" s="17"/>
      <c r="E502" s="17"/>
      <c r="F502" s="17"/>
      <c r="G502" s="17"/>
      <c r="H502" s="17"/>
    </row>
    <row r="503" spans="4:8">
      <c r="D503" s="17"/>
      <c r="E503" s="17"/>
      <c r="F503" s="17"/>
      <c r="G503" s="17"/>
      <c r="H503" s="17"/>
    </row>
    <row r="504" spans="4:8">
      <c r="D504" s="17"/>
      <c r="E504" s="17"/>
      <c r="F504" s="17"/>
      <c r="G504" s="17"/>
      <c r="H504" s="17"/>
    </row>
    <row r="505" spans="4:8">
      <c r="D505" s="17"/>
      <c r="E505" s="17"/>
      <c r="F505" s="17"/>
      <c r="G505" s="17"/>
      <c r="H505" s="17"/>
    </row>
    <row r="506" spans="4:8">
      <c r="D506" s="17"/>
      <c r="E506" s="17"/>
      <c r="F506" s="17"/>
      <c r="G506" s="17"/>
      <c r="H506" s="17"/>
    </row>
    <row r="507" spans="4:8">
      <c r="D507" s="17"/>
      <c r="E507" s="17"/>
      <c r="F507" s="17"/>
      <c r="G507" s="17"/>
      <c r="H507" s="17"/>
    </row>
    <row r="508" spans="4:8">
      <c r="D508" s="17"/>
      <c r="E508" s="17"/>
      <c r="F508" s="17"/>
      <c r="G508" s="17"/>
      <c r="H508" s="17"/>
    </row>
    <row r="509" spans="4:8">
      <c r="D509" s="17"/>
      <c r="E509" s="17"/>
      <c r="F509" s="17"/>
      <c r="G509" s="17"/>
      <c r="H509" s="17"/>
    </row>
    <row r="510" spans="4:8">
      <c r="D510" s="17"/>
      <c r="E510" s="17"/>
      <c r="F510" s="17"/>
      <c r="G510" s="17"/>
      <c r="H510" s="17"/>
    </row>
    <row r="511" spans="4:8">
      <c r="D511" s="17"/>
      <c r="E511" s="17"/>
      <c r="F511" s="17"/>
      <c r="G511" s="17"/>
      <c r="H511" s="17"/>
    </row>
    <row r="512" spans="4:8">
      <c r="D512" s="17"/>
      <c r="E512" s="17"/>
      <c r="F512" s="17"/>
      <c r="G512" s="17"/>
      <c r="H512" s="17"/>
    </row>
    <row r="513" spans="4:8">
      <c r="D513" s="17"/>
      <c r="E513" s="17"/>
      <c r="F513" s="17"/>
      <c r="G513" s="17"/>
      <c r="H513" s="17"/>
    </row>
    <row r="514" spans="4:8">
      <c r="D514" s="17"/>
      <c r="E514" s="17"/>
      <c r="F514" s="17"/>
      <c r="G514" s="17"/>
      <c r="H514" s="17"/>
    </row>
    <row r="515" spans="4:8">
      <c r="D515" s="17"/>
      <c r="E515" s="17"/>
      <c r="F515" s="17"/>
      <c r="G515" s="17"/>
      <c r="H515" s="17"/>
    </row>
    <row r="516" spans="4:8">
      <c r="D516" s="17"/>
      <c r="E516" s="17"/>
      <c r="F516" s="17"/>
      <c r="G516" s="17"/>
      <c r="H516" s="17"/>
    </row>
    <row r="517" spans="4:8">
      <c r="D517" s="17"/>
      <c r="E517" s="17"/>
      <c r="F517" s="17"/>
      <c r="G517" s="17"/>
      <c r="H517" s="17"/>
    </row>
    <row r="518" spans="4:8">
      <c r="D518" s="17"/>
      <c r="E518" s="17"/>
      <c r="F518" s="17"/>
      <c r="G518" s="17"/>
      <c r="H518" s="17"/>
    </row>
    <row r="519" spans="4:8">
      <c r="D519" s="17"/>
      <c r="E519" s="17"/>
      <c r="F519" s="17"/>
      <c r="G519" s="17"/>
      <c r="H519" s="17"/>
    </row>
    <row r="520" spans="4:8">
      <c r="D520" s="17"/>
      <c r="E520" s="17"/>
      <c r="F520" s="17"/>
      <c r="G520" s="17"/>
      <c r="H520" s="17"/>
    </row>
    <row r="521" spans="4:8">
      <c r="D521" s="17"/>
      <c r="E521" s="17"/>
      <c r="F521" s="17"/>
      <c r="G521" s="17"/>
      <c r="H521" s="17"/>
    </row>
    <row r="522" spans="4:8">
      <c r="D522" s="17"/>
      <c r="E522" s="17"/>
      <c r="F522" s="17"/>
      <c r="G522" s="17"/>
      <c r="H522" s="17"/>
    </row>
    <row r="523" spans="4:8">
      <c r="D523" s="17"/>
      <c r="E523" s="17"/>
      <c r="F523" s="17"/>
      <c r="G523" s="17"/>
      <c r="H523" s="17"/>
    </row>
    <row r="524" spans="4:8">
      <c r="D524" s="17"/>
      <c r="E524" s="17"/>
      <c r="F524" s="17"/>
      <c r="G524" s="17"/>
      <c r="H524" s="17"/>
    </row>
    <row r="525" spans="4:8">
      <c r="D525" s="17"/>
      <c r="E525" s="17"/>
      <c r="F525" s="17"/>
      <c r="G525" s="17"/>
      <c r="H525" s="17"/>
    </row>
    <row r="526" spans="4:8">
      <c r="D526" s="17"/>
      <c r="E526" s="17"/>
      <c r="F526" s="17"/>
      <c r="G526" s="17"/>
      <c r="H526" s="17"/>
    </row>
    <row r="527" spans="4:8">
      <c r="D527" s="17"/>
      <c r="E527" s="17"/>
      <c r="F527" s="17"/>
      <c r="G527" s="17"/>
      <c r="H527" s="17"/>
    </row>
    <row r="528" spans="4:8">
      <c r="D528" s="17"/>
      <c r="E528" s="17"/>
      <c r="F528" s="17"/>
      <c r="G528" s="17"/>
      <c r="H528" s="17"/>
    </row>
    <row r="529" spans="4:8">
      <c r="D529" s="17"/>
      <c r="E529" s="17"/>
      <c r="F529" s="17"/>
      <c r="G529" s="17"/>
      <c r="H529" s="17"/>
    </row>
    <row r="530" spans="4:8">
      <c r="D530" s="17"/>
      <c r="E530" s="17"/>
      <c r="F530" s="17"/>
      <c r="G530" s="17"/>
      <c r="H530" s="17"/>
    </row>
    <row r="531" spans="4:8">
      <c r="D531" s="17"/>
      <c r="E531" s="17"/>
      <c r="F531" s="17"/>
      <c r="G531" s="17"/>
      <c r="H531" s="17"/>
    </row>
    <row r="532" spans="4:8">
      <c r="D532" s="17"/>
      <c r="E532" s="17"/>
      <c r="F532" s="17"/>
      <c r="G532" s="17"/>
      <c r="H532" s="17"/>
    </row>
    <row r="533" spans="4:8">
      <c r="D533" s="17"/>
      <c r="E533" s="17"/>
      <c r="F533" s="17"/>
      <c r="G533" s="17"/>
      <c r="H533" s="17"/>
    </row>
    <row r="534" spans="4:8">
      <c r="D534" s="17"/>
      <c r="E534" s="17"/>
      <c r="F534" s="17"/>
      <c r="G534" s="17"/>
      <c r="H534" s="17"/>
    </row>
    <row r="535" spans="4:8">
      <c r="D535" s="17"/>
      <c r="E535" s="17"/>
      <c r="F535" s="17"/>
      <c r="G535" s="17"/>
      <c r="H535" s="17"/>
    </row>
    <row r="536" spans="4:8">
      <c r="D536" s="17"/>
      <c r="E536" s="17"/>
      <c r="F536" s="17"/>
      <c r="G536" s="17"/>
      <c r="H536" s="17"/>
    </row>
    <row r="537" spans="4:8">
      <c r="D537" s="17"/>
      <c r="E537" s="17"/>
      <c r="F537" s="17"/>
      <c r="G537" s="17"/>
      <c r="H537" s="17"/>
    </row>
    <row r="538" spans="4:8">
      <c r="D538" s="17"/>
      <c r="E538" s="17"/>
      <c r="F538" s="17"/>
      <c r="G538" s="17"/>
      <c r="H538" s="17"/>
    </row>
    <row r="539" spans="4:8">
      <c r="D539" s="17"/>
      <c r="E539" s="17"/>
      <c r="F539" s="17"/>
      <c r="G539" s="17"/>
      <c r="H539" s="17"/>
    </row>
    <row r="540" spans="4:8">
      <c r="D540" s="17"/>
      <c r="E540" s="17"/>
      <c r="F540" s="17"/>
      <c r="G540" s="17"/>
      <c r="H540" s="17"/>
    </row>
    <row r="541" spans="4:8">
      <c r="D541" s="17"/>
      <c r="E541" s="17"/>
      <c r="F541" s="17"/>
      <c r="G541" s="17"/>
      <c r="H541" s="17"/>
    </row>
    <row r="542" spans="4:8">
      <c r="D542" s="17"/>
      <c r="E542" s="17"/>
      <c r="F542" s="17"/>
      <c r="G542" s="17"/>
      <c r="H542" s="17"/>
    </row>
    <row r="543" spans="4:8">
      <c r="D543" s="17"/>
      <c r="E543" s="17"/>
      <c r="F543" s="17"/>
      <c r="G543" s="17"/>
      <c r="H543" s="17"/>
    </row>
    <row r="544" spans="4:8">
      <c r="D544" s="17"/>
      <c r="E544" s="17"/>
      <c r="F544" s="17"/>
      <c r="G544" s="17"/>
      <c r="H544" s="17"/>
    </row>
    <row r="545" spans="4:8">
      <c r="D545" s="17"/>
      <c r="E545" s="17"/>
      <c r="F545" s="17"/>
      <c r="G545" s="17"/>
      <c r="H545" s="17"/>
    </row>
    <row r="546" spans="4:8">
      <c r="D546" s="17"/>
      <c r="E546" s="17"/>
      <c r="F546" s="17"/>
      <c r="G546" s="17"/>
      <c r="H546" s="17"/>
    </row>
    <row r="547" spans="4:8">
      <c r="D547" s="17"/>
      <c r="E547" s="17"/>
      <c r="F547" s="17"/>
      <c r="G547" s="17"/>
      <c r="H547" s="17"/>
    </row>
    <row r="548" spans="4:8">
      <c r="D548" s="17"/>
      <c r="E548" s="17"/>
      <c r="F548" s="17"/>
      <c r="G548" s="17"/>
      <c r="H548" s="17"/>
    </row>
    <row r="549" spans="4:8">
      <c r="D549" s="17"/>
      <c r="E549" s="17"/>
      <c r="F549" s="17"/>
      <c r="G549" s="17"/>
      <c r="H549" s="17"/>
    </row>
    <row r="550" spans="4:8">
      <c r="D550" s="17"/>
      <c r="E550" s="17"/>
      <c r="F550" s="17"/>
      <c r="G550" s="17"/>
      <c r="H550" s="17"/>
    </row>
    <row r="551" spans="4:8">
      <c r="D551" s="17"/>
      <c r="E551" s="17"/>
      <c r="F551" s="17"/>
      <c r="G551" s="17"/>
      <c r="H551" s="17"/>
    </row>
    <row r="552" spans="4:8">
      <c r="D552" s="17"/>
      <c r="E552" s="17"/>
      <c r="F552" s="17"/>
      <c r="G552" s="17"/>
      <c r="H552" s="17"/>
    </row>
    <row r="553" spans="4:8">
      <c r="D553" s="17"/>
      <c r="E553" s="17"/>
      <c r="F553" s="17"/>
      <c r="G553" s="17"/>
      <c r="H553" s="17"/>
    </row>
    <row r="554" spans="4:8">
      <c r="D554" s="17"/>
      <c r="E554" s="17"/>
      <c r="F554" s="17"/>
      <c r="G554" s="17"/>
      <c r="H554" s="17"/>
    </row>
    <row r="555" spans="4:8">
      <c r="D555" s="17"/>
      <c r="E555" s="17"/>
      <c r="F555" s="17"/>
      <c r="G555" s="17"/>
      <c r="H555" s="17"/>
    </row>
    <row r="556" spans="4:8">
      <c r="D556" s="17"/>
      <c r="E556" s="17"/>
      <c r="F556" s="17"/>
      <c r="G556" s="17"/>
      <c r="H556" s="17"/>
    </row>
    <row r="557" spans="4:8">
      <c r="D557" s="17"/>
      <c r="E557" s="17"/>
      <c r="F557" s="17"/>
      <c r="G557" s="17"/>
      <c r="H557" s="17"/>
    </row>
    <row r="558" spans="4:8">
      <c r="D558" s="17"/>
      <c r="E558" s="17"/>
      <c r="F558" s="17"/>
      <c r="G558" s="17"/>
      <c r="H558" s="17"/>
    </row>
    <row r="559" spans="4:8">
      <c r="D559" s="17"/>
      <c r="E559" s="17"/>
      <c r="F559" s="17"/>
      <c r="G559" s="17"/>
      <c r="H559" s="17"/>
    </row>
    <row r="560" spans="4:8">
      <c r="D560" s="17"/>
      <c r="E560" s="17"/>
      <c r="F560" s="17"/>
      <c r="G560" s="17"/>
      <c r="H560" s="17"/>
    </row>
    <row r="561" spans="4:8">
      <c r="D561" s="17"/>
      <c r="E561" s="17"/>
      <c r="F561" s="17"/>
      <c r="G561" s="17"/>
      <c r="H561" s="17"/>
    </row>
    <row r="562" spans="4:8">
      <c r="D562" s="17"/>
      <c r="E562" s="17"/>
      <c r="F562" s="17"/>
      <c r="G562" s="17"/>
      <c r="H562" s="17"/>
    </row>
    <row r="563" spans="4:8">
      <c r="D563" s="17"/>
      <c r="E563" s="17"/>
      <c r="F563" s="17"/>
      <c r="G563" s="17"/>
      <c r="H563" s="17"/>
    </row>
    <row r="564" spans="4:8">
      <c r="D564" s="17"/>
      <c r="E564" s="17"/>
      <c r="F564" s="17"/>
      <c r="G564" s="17"/>
      <c r="H564" s="17"/>
    </row>
    <row r="565" spans="4:8">
      <c r="D565" s="17"/>
      <c r="E565" s="17"/>
      <c r="F565" s="17"/>
      <c r="G565" s="17"/>
      <c r="H565" s="17"/>
    </row>
    <row r="566" spans="4:8">
      <c r="D566" s="17"/>
      <c r="E566" s="17"/>
      <c r="F566" s="17"/>
      <c r="G566" s="17"/>
      <c r="H566" s="17"/>
    </row>
    <row r="567" spans="4:8">
      <c r="D567" s="17"/>
      <c r="E567" s="17"/>
      <c r="F567" s="17"/>
      <c r="G567" s="17"/>
      <c r="H567" s="17"/>
    </row>
    <row r="568" spans="4:8">
      <c r="D568" s="17"/>
      <c r="E568" s="17"/>
      <c r="F568" s="17"/>
      <c r="G568" s="17"/>
      <c r="H568" s="17"/>
    </row>
    <row r="569" spans="4:8">
      <c r="D569" s="17"/>
      <c r="E569" s="17"/>
      <c r="F569" s="17"/>
      <c r="G569" s="17"/>
      <c r="H569" s="17"/>
    </row>
    <row r="570" spans="4:8">
      <c r="D570" s="17"/>
      <c r="E570" s="17"/>
      <c r="F570" s="17"/>
      <c r="G570" s="17"/>
      <c r="H570" s="17"/>
    </row>
    <row r="571" spans="4:8">
      <c r="D571" s="17"/>
      <c r="E571" s="17"/>
      <c r="F571" s="17"/>
      <c r="G571" s="17"/>
      <c r="H571" s="17"/>
    </row>
    <row r="572" spans="4:8">
      <c r="D572" s="17"/>
      <c r="E572" s="17"/>
      <c r="F572" s="17"/>
      <c r="G572" s="17"/>
      <c r="H572" s="17"/>
    </row>
    <row r="573" spans="4:8">
      <c r="D573" s="17"/>
      <c r="E573" s="17"/>
      <c r="F573" s="17"/>
      <c r="G573" s="17"/>
      <c r="H573" s="17"/>
    </row>
    <row r="574" spans="4:8">
      <c r="D574" s="17"/>
      <c r="E574" s="17"/>
      <c r="F574" s="17"/>
      <c r="G574" s="17"/>
      <c r="H574" s="17"/>
    </row>
    <row r="575" spans="4:8">
      <c r="D575" s="17"/>
      <c r="E575" s="17"/>
      <c r="F575" s="17"/>
      <c r="G575" s="17"/>
      <c r="H575" s="17"/>
    </row>
    <row r="576" spans="4:8">
      <c r="D576" s="17"/>
      <c r="E576" s="17"/>
      <c r="F576" s="17"/>
      <c r="G576" s="17"/>
      <c r="H576" s="17"/>
    </row>
    <row r="577" spans="4:8">
      <c r="D577" s="17"/>
      <c r="E577" s="17"/>
      <c r="F577" s="17"/>
      <c r="G577" s="17"/>
      <c r="H577" s="17"/>
    </row>
    <row r="578" spans="4:8">
      <c r="D578" s="17"/>
      <c r="E578" s="17"/>
      <c r="F578" s="17"/>
      <c r="G578" s="17"/>
      <c r="H578" s="17"/>
    </row>
    <row r="579" spans="4:8">
      <c r="D579" s="17"/>
      <c r="E579" s="17"/>
      <c r="F579" s="17"/>
      <c r="G579" s="17"/>
      <c r="H579" s="17"/>
    </row>
    <row r="580" spans="4:8">
      <c r="D580" s="17"/>
      <c r="E580" s="17"/>
      <c r="F580" s="17"/>
      <c r="G580" s="17"/>
      <c r="H580" s="17"/>
    </row>
    <row r="581" spans="4:8">
      <c r="D581" s="17"/>
      <c r="E581" s="17"/>
      <c r="F581" s="17"/>
      <c r="G581" s="17"/>
      <c r="H581" s="17"/>
    </row>
    <row r="582" spans="4:8">
      <c r="D582" s="17"/>
      <c r="E582" s="17"/>
      <c r="F582" s="17"/>
      <c r="G582" s="17"/>
      <c r="H582" s="17"/>
    </row>
    <row r="583" spans="4:8">
      <c r="D583" s="17"/>
      <c r="E583" s="17"/>
      <c r="F583" s="17"/>
      <c r="G583" s="17"/>
      <c r="H583" s="17"/>
    </row>
    <row r="584" spans="4:8">
      <c r="D584" s="17"/>
      <c r="E584" s="17"/>
      <c r="F584" s="17"/>
      <c r="G584" s="17"/>
      <c r="H584" s="17"/>
    </row>
    <row r="585" spans="4:8">
      <c r="D585" s="17"/>
      <c r="E585" s="17"/>
      <c r="F585" s="17"/>
      <c r="G585" s="17"/>
      <c r="H585" s="17"/>
    </row>
    <row r="586" spans="4:8">
      <c r="D586" s="17"/>
      <c r="E586" s="17"/>
      <c r="F586" s="17"/>
      <c r="G586" s="17"/>
      <c r="H586" s="17"/>
    </row>
    <row r="587" spans="4:8">
      <c r="D587" s="17"/>
      <c r="E587" s="17"/>
      <c r="F587" s="17"/>
      <c r="G587" s="17"/>
      <c r="H587" s="17"/>
    </row>
    <row r="588" spans="4:8">
      <c r="D588" s="17"/>
      <c r="E588" s="17"/>
      <c r="F588" s="17"/>
      <c r="G588" s="17"/>
      <c r="H588" s="17"/>
    </row>
    <row r="589" spans="4:8">
      <c r="D589" s="17"/>
      <c r="E589" s="17"/>
      <c r="F589" s="17"/>
      <c r="G589" s="17"/>
      <c r="H589" s="17"/>
    </row>
    <row r="590" spans="4:8">
      <c r="D590" s="17"/>
      <c r="E590" s="17"/>
      <c r="F590" s="17"/>
      <c r="G590" s="17"/>
      <c r="H590" s="17"/>
    </row>
    <row r="591" spans="4:8">
      <c r="D591" s="17"/>
      <c r="E591" s="17"/>
      <c r="F591" s="17"/>
      <c r="G591" s="17"/>
      <c r="H591" s="17"/>
    </row>
    <row r="592" spans="4:8">
      <c r="D592" s="17"/>
      <c r="E592" s="17"/>
      <c r="F592" s="17"/>
      <c r="G592" s="17"/>
      <c r="H592" s="17"/>
    </row>
    <row r="593" spans="4:8">
      <c r="D593" s="17"/>
      <c r="E593" s="17"/>
      <c r="F593" s="17"/>
      <c r="G593" s="17"/>
      <c r="H593" s="17"/>
    </row>
    <row r="594" spans="4:8">
      <c r="D594" s="17"/>
      <c r="E594" s="17"/>
      <c r="F594" s="17"/>
      <c r="G594" s="17"/>
      <c r="H594" s="17"/>
    </row>
    <row r="595" spans="4:8">
      <c r="D595" s="17"/>
      <c r="E595" s="17"/>
      <c r="F595" s="17"/>
      <c r="G595" s="17"/>
      <c r="H595" s="17"/>
    </row>
    <row r="596" spans="4:8">
      <c r="D596" s="17"/>
      <c r="E596" s="17"/>
      <c r="F596" s="17"/>
      <c r="G596" s="17"/>
      <c r="H596" s="17"/>
    </row>
    <row r="597" spans="4:8">
      <c r="D597" s="17"/>
      <c r="E597" s="17"/>
      <c r="F597" s="17"/>
      <c r="G597" s="17"/>
      <c r="H597" s="17"/>
    </row>
    <row r="598" spans="4:8">
      <c r="D598" s="17"/>
      <c r="E598" s="17"/>
      <c r="F598" s="17"/>
      <c r="G598" s="17"/>
      <c r="H598" s="17"/>
    </row>
    <row r="599" spans="4:8">
      <c r="D599" s="17"/>
      <c r="E599" s="17"/>
      <c r="F599" s="17"/>
      <c r="G599" s="17"/>
      <c r="H599" s="17"/>
    </row>
    <row r="600" spans="4:8">
      <c r="D600" s="17"/>
      <c r="E600" s="17"/>
      <c r="F600" s="17"/>
      <c r="G600" s="17"/>
      <c r="H600" s="17"/>
    </row>
    <row r="601" spans="4:8">
      <c r="D601" s="17"/>
      <c r="E601" s="17"/>
      <c r="F601" s="17"/>
      <c r="G601" s="17"/>
      <c r="H601" s="17"/>
    </row>
    <row r="602" spans="4:8">
      <c r="E602" s="53"/>
      <c r="G602" s="53"/>
    </row>
    <row r="603" spans="4:8">
      <c r="E603" s="53"/>
      <c r="G603" s="53"/>
    </row>
    <row r="604" spans="4:8">
      <c r="E604" s="53"/>
      <c r="G604" s="53"/>
    </row>
    <row r="605" spans="4:8">
      <c r="E605" s="53"/>
      <c r="G605" s="53"/>
    </row>
    <row r="606" spans="4:8">
      <c r="E606" s="53"/>
      <c r="G606" s="53"/>
    </row>
    <row r="607" spans="4:8">
      <c r="E607" s="53"/>
      <c r="G607" s="53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5"/>
  <sheetViews>
    <sheetView rightToLeft="1" topLeftCell="A9" workbookViewId="0">
      <selection activeCell="I26" sqref="I26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2.7109375" style="14" customWidth="1"/>
    <col min="4" max="4" width="10.7109375" style="14" customWidth="1"/>
    <col min="5" max="5" width="7.140625" style="17" customWidth="1"/>
    <col min="6" max="6" width="6" style="17" customWidth="1"/>
    <col min="7" max="7" width="7.85546875" style="17" customWidth="1"/>
    <col min="8" max="8" width="8.140625" style="17" customWidth="1"/>
    <col min="9" max="9" width="6.28515625" style="17" customWidth="1"/>
    <col min="10" max="10" width="8" style="17" customWidth="1"/>
    <col min="11" max="11" width="8.7109375" style="17" customWidth="1"/>
    <col min="12" max="12" width="10" style="17" customWidth="1"/>
    <col min="13" max="13" width="9.5703125" style="17" customWidth="1"/>
    <col min="14" max="14" width="6.140625" style="17" customWidth="1"/>
    <col min="15" max="16" width="5.7109375" style="17" customWidth="1"/>
    <col min="17" max="17" width="6.85546875" style="17" customWidth="1"/>
    <col min="18" max="18" width="6.42578125" style="14" customWidth="1"/>
    <col min="19" max="19" width="6.7109375" style="14" customWidth="1"/>
    <col min="20" max="20" width="7.28515625" style="14" customWidth="1"/>
    <col min="21" max="32" width="5.7109375" style="14" customWidth="1"/>
    <col min="33" max="16384" width="9.140625" style="14"/>
  </cols>
  <sheetData>
    <row r="1" spans="2:17">
      <c r="B1" s="2" t="s">
        <v>0</v>
      </c>
      <c r="C1" t="s">
        <v>195</v>
      </c>
    </row>
    <row r="2" spans="2:17">
      <c r="B2" s="2" t="s">
        <v>1</v>
      </c>
    </row>
    <row r="3" spans="2:17">
      <c r="B3" s="2" t="s">
        <v>2</v>
      </c>
      <c r="C3" t="s">
        <v>196</v>
      </c>
    </row>
    <row r="4" spans="2:17">
      <c r="B4" s="2" t="s">
        <v>3</v>
      </c>
    </row>
    <row r="5" spans="2:17">
      <c r="B5" s="2"/>
    </row>
    <row r="7" spans="2:17" ht="26.25" customHeight="1">
      <c r="B7" s="108" t="s">
        <v>167</v>
      </c>
      <c r="C7" s="109"/>
      <c r="D7" s="109"/>
    </row>
    <row r="8" spans="2:17" s="17" customFormat="1" ht="47.25">
      <c r="B8" s="48" t="s">
        <v>94</v>
      </c>
      <c r="C8" s="54" t="s">
        <v>168</v>
      </c>
      <c r="D8" s="55" t="s">
        <v>169</v>
      </c>
    </row>
    <row r="9" spans="2:17" s="17" customFormat="1">
      <c r="B9" s="18"/>
      <c r="C9" s="29" t="s">
        <v>183</v>
      </c>
      <c r="D9" s="43" t="s">
        <v>72</v>
      </c>
    </row>
    <row r="10" spans="2:17" s="21" customFormat="1" ht="18" customHeight="1">
      <c r="B10" s="20"/>
      <c r="C10" s="6" t="s">
        <v>8</v>
      </c>
      <c r="D10" s="32" t="s">
        <v>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2:17" s="21" customFormat="1" ht="18" customHeight="1">
      <c r="B11" s="22" t="s">
        <v>170</v>
      </c>
      <c r="C11" s="73">
        <f>C12+C32</f>
        <v>360788.83661406999</v>
      </c>
      <c r="D11" s="32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2:17">
      <c r="B12" s="77" t="s">
        <v>203</v>
      </c>
      <c r="C12" s="79">
        <f>SUM(C13:C30)</f>
        <v>253411.49739399998</v>
      </c>
    </row>
    <row r="13" spans="2:17">
      <c r="B13" s="80" t="s">
        <v>3646</v>
      </c>
      <c r="C13" s="82">
        <v>4668.9391710000036</v>
      </c>
      <c r="D13" s="83">
        <v>45959</v>
      </c>
    </row>
    <row r="14" spans="2:17">
      <c r="B14" s="80" t="s">
        <v>3647</v>
      </c>
      <c r="C14" s="82">
        <v>1875.4880000000001</v>
      </c>
      <c r="D14" s="83">
        <v>46054</v>
      </c>
    </row>
    <row r="15" spans="2:17">
      <c r="B15" s="80" t="s">
        <v>3648</v>
      </c>
      <c r="C15" s="82">
        <v>22320.018</v>
      </c>
      <c r="D15" s="83">
        <v>46760</v>
      </c>
    </row>
    <row r="16" spans="2:17">
      <c r="B16" s="80" t="s">
        <v>3649</v>
      </c>
      <c r="C16" s="82">
        <v>693.65649600000097</v>
      </c>
      <c r="D16" s="83">
        <v>45347</v>
      </c>
    </row>
    <row r="17" spans="2:4">
      <c r="B17" s="80" t="s">
        <v>3650</v>
      </c>
      <c r="C17" s="82">
        <v>8391.7099999999991</v>
      </c>
      <c r="D17" s="83">
        <v>47044</v>
      </c>
    </row>
    <row r="18" spans="2:4">
      <c r="B18" s="80" t="s">
        <v>3651</v>
      </c>
      <c r="C18" s="82">
        <v>15829.578</v>
      </c>
      <c r="D18" s="83">
        <v>46462</v>
      </c>
    </row>
    <row r="19" spans="2:4">
      <c r="B19" s="80" t="s">
        <v>3652</v>
      </c>
      <c r="C19" s="82">
        <v>3424.8409999999999</v>
      </c>
      <c r="D19" s="83">
        <v>46462</v>
      </c>
    </row>
    <row r="20" spans="2:4">
      <c r="B20" s="80" t="s">
        <v>3653</v>
      </c>
      <c r="C20" s="82">
        <v>12984.656373</v>
      </c>
      <c r="D20" s="83">
        <v>46197</v>
      </c>
    </row>
    <row r="21" spans="2:4">
      <c r="B21" s="80" t="s">
        <v>3654</v>
      </c>
      <c r="C21" s="82">
        <v>23217.982</v>
      </c>
      <c r="D21" s="83">
        <v>46196</v>
      </c>
    </row>
    <row r="22" spans="2:4">
      <c r="B22" s="80" t="s">
        <v>3655</v>
      </c>
      <c r="C22" s="82">
        <v>11606.399999999998</v>
      </c>
      <c r="D22" s="83">
        <v>47150</v>
      </c>
    </row>
    <row r="23" spans="2:4">
      <c r="B23" s="80" t="s">
        <v>3656</v>
      </c>
      <c r="C23" s="82">
        <v>11606.399999999998</v>
      </c>
      <c r="D23" s="83">
        <v>46386</v>
      </c>
    </row>
    <row r="24" spans="2:4">
      <c r="B24" s="80" t="s">
        <v>3657</v>
      </c>
      <c r="C24" s="82">
        <v>33050.79</v>
      </c>
      <c r="D24" s="83">
        <v>46204</v>
      </c>
    </row>
    <row r="25" spans="2:4">
      <c r="B25" s="80" t="s">
        <v>3658</v>
      </c>
      <c r="C25" s="82">
        <v>20542.267</v>
      </c>
      <c r="D25" s="83">
        <v>46182</v>
      </c>
    </row>
    <row r="26" spans="2:4">
      <c r="B26" s="80" t="s">
        <v>3659</v>
      </c>
      <c r="C26" s="82">
        <v>21000</v>
      </c>
      <c r="D26" s="83">
        <v>46202</v>
      </c>
    </row>
    <row r="27" spans="2:4">
      <c r="B27" s="80" t="s">
        <v>3660</v>
      </c>
      <c r="C27" s="82">
        <v>12180.8</v>
      </c>
      <c r="D27" s="83">
        <v>46213</v>
      </c>
    </row>
    <row r="28" spans="2:4">
      <c r="B28" s="80" t="s">
        <v>3661</v>
      </c>
      <c r="C28" s="82">
        <v>8051.94</v>
      </c>
      <c r="D28" s="83">
        <v>46284</v>
      </c>
    </row>
    <row r="29" spans="2:4">
      <c r="B29" s="80" t="s">
        <v>3662</v>
      </c>
      <c r="C29" s="82">
        <v>31200</v>
      </c>
      <c r="D29" s="83">
        <v>48689</v>
      </c>
    </row>
    <row r="30" spans="2:4">
      <c r="B30" s="80" t="s">
        <v>3663</v>
      </c>
      <c r="C30" s="82">
        <v>10766.031354000001</v>
      </c>
      <c r="D30" s="83">
        <v>46220</v>
      </c>
    </row>
    <row r="31" spans="2:4">
      <c r="B31" s="77"/>
      <c r="C31" s="79"/>
    </row>
    <row r="32" spans="2:4">
      <c r="B32" s="77" t="s">
        <v>271</v>
      </c>
      <c r="C32" s="79">
        <f>SUM(C33:C45)</f>
        <v>107377.33922007</v>
      </c>
    </row>
    <row r="33" spans="2:4">
      <c r="B33" t="s">
        <v>3664</v>
      </c>
      <c r="C33" s="82">
        <v>556.0336080000028</v>
      </c>
      <c r="D33" s="81">
        <v>45503</v>
      </c>
    </row>
    <row r="34" spans="2:4">
      <c r="B34" t="s">
        <v>3665</v>
      </c>
      <c r="C34" s="82">
        <v>8342.0999999999985</v>
      </c>
      <c r="D34" s="81">
        <v>46126</v>
      </c>
    </row>
    <row r="35" spans="2:4">
      <c r="B35" t="s">
        <v>3666</v>
      </c>
      <c r="C35" s="82">
        <v>6713.9614619999984</v>
      </c>
      <c r="D35" s="81">
        <v>46248</v>
      </c>
    </row>
    <row r="36" spans="2:4">
      <c r="B36" t="s">
        <v>3667</v>
      </c>
      <c r="C36" s="82">
        <v>9509.9142059999995</v>
      </c>
      <c r="D36" s="81">
        <v>46347</v>
      </c>
    </row>
    <row r="37" spans="2:4">
      <c r="B37" t="s">
        <v>3668</v>
      </c>
      <c r="C37" s="82">
        <v>3627.0072540000001</v>
      </c>
      <c r="D37" s="81">
        <v>46414</v>
      </c>
    </row>
    <row r="38" spans="2:4">
      <c r="B38" t="s">
        <v>3669</v>
      </c>
      <c r="C38" s="82">
        <v>15116.07601647</v>
      </c>
      <c r="D38" s="81">
        <v>45748</v>
      </c>
    </row>
    <row r="39" spans="2:4">
      <c r="B39" t="s">
        <v>3670</v>
      </c>
      <c r="C39" s="82">
        <v>906.75000000000045</v>
      </c>
      <c r="D39" s="81">
        <v>47269</v>
      </c>
    </row>
    <row r="40" spans="2:4">
      <c r="B40" t="s">
        <v>3671</v>
      </c>
      <c r="C40" s="82">
        <v>56.093105099998063</v>
      </c>
      <c r="D40" s="81">
        <v>11110</v>
      </c>
    </row>
    <row r="41" spans="2:4">
      <c r="B41" t="s">
        <v>3672</v>
      </c>
      <c r="C41" s="82">
        <v>2988.5957508000015</v>
      </c>
      <c r="D41" s="81">
        <v>45844</v>
      </c>
    </row>
    <row r="42" spans="2:4">
      <c r="B42" t="s">
        <v>3673</v>
      </c>
      <c r="C42" s="82">
        <v>11302.729424999998</v>
      </c>
      <c r="D42" s="81">
        <v>45977</v>
      </c>
    </row>
    <row r="43" spans="2:4">
      <c r="B43" t="s">
        <v>3674</v>
      </c>
      <c r="C43" s="82">
        <v>30151.372500000005</v>
      </c>
      <c r="D43" s="81">
        <v>46752</v>
      </c>
    </row>
    <row r="44" spans="2:4">
      <c r="B44" t="s">
        <v>3675</v>
      </c>
      <c r="C44" s="82">
        <v>10543.207171499998</v>
      </c>
      <c r="D44" s="81">
        <v>46235</v>
      </c>
    </row>
    <row r="45" spans="2:4">
      <c r="B45" t="s">
        <v>3676</v>
      </c>
      <c r="C45" s="82">
        <v>7563.4987212000015</v>
      </c>
      <c r="D45" s="81">
        <v>46997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</row>
    <row r="5" spans="2:18">
      <c r="B5" s="2"/>
    </row>
    <row r="7" spans="2:18" ht="26.25" customHeight="1">
      <c r="B7" s="108" t="s">
        <v>171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188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18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1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32" t="s">
        <v>61</v>
      </c>
      <c r="J10" s="32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32" t="s">
        <v>76</v>
      </c>
      <c r="P10" s="32" t="s">
        <v>77</v>
      </c>
      <c r="Q10" s="33"/>
    </row>
    <row r="11" spans="2:18" s="21" customFormat="1" ht="18" customHeight="1">
      <c r="B11" s="22" t="s">
        <v>174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18">
      <c r="B12" s="77" t="s">
        <v>203</v>
      </c>
      <c r="D12" s="14"/>
      <c r="H12" s="79">
        <v>0</v>
      </c>
      <c r="L12" s="79">
        <v>0</v>
      </c>
      <c r="M12" s="79">
        <v>0</v>
      </c>
      <c r="O12" s="78">
        <v>0</v>
      </c>
      <c r="P12" s="78">
        <v>0</v>
      </c>
    </row>
    <row r="13" spans="2:18">
      <c r="B13" s="77" t="s">
        <v>492</v>
      </c>
      <c r="D13" s="14"/>
      <c r="H13" s="79">
        <v>0</v>
      </c>
      <c r="L13" s="79">
        <v>0</v>
      </c>
      <c r="M13" s="79">
        <v>0</v>
      </c>
      <c r="O13" s="78">
        <v>0</v>
      </c>
      <c r="P13" s="78">
        <v>0</v>
      </c>
    </row>
    <row r="14" spans="2:18">
      <c r="B14" t="s">
        <v>266</v>
      </c>
      <c r="C14" t="s">
        <v>266</v>
      </c>
      <c r="D14" t="s">
        <v>266</v>
      </c>
      <c r="E14" t="s">
        <v>266</v>
      </c>
      <c r="H14" s="75">
        <v>0</v>
      </c>
      <c r="I14" t="s">
        <v>266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</row>
    <row r="15" spans="2:18">
      <c r="B15" s="77" t="s">
        <v>303</v>
      </c>
      <c r="D15" s="14"/>
      <c r="H15" s="79">
        <v>0</v>
      </c>
      <c r="L15" s="79">
        <v>0</v>
      </c>
      <c r="M15" s="79">
        <v>0</v>
      </c>
      <c r="O15" s="78">
        <v>0</v>
      </c>
      <c r="P15" s="78">
        <v>0</v>
      </c>
    </row>
    <row r="16" spans="2:18">
      <c r="B16" t="s">
        <v>266</v>
      </c>
      <c r="C16" t="s">
        <v>266</v>
      </c>
      <c r="D16" t="s">
        <v>266</v>
      </c>
      <c r="E16" t="s">
        <v>266</v>
      </c>
      <c r="H16" s="75">
        <v>0</v>
      </c>
      <c r="I16" t="s">
        <v>266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</row>
    <row r="17" spans="2:16">
      <c r="B17" s="77" t="s">
        <v>499</v>
      </c>
      <c r="D17" s="14"/>
      <c r="H17" s="79">
        <v>0</v>
      </c>
      <c r="L17" s="79">
        <v>0</v>
      </c>
      <c r="M17" s="79">
        <v>0</v>
      </c>
      <c r="O17" s="78">
        <v>0</v>
      </c>
      <c r="P17" s="78">
        <v>0</v>
      </c>
    </row>
    <row r="18" spans="2:16">
      <c r="B18" t="s">
        <v>266</v>
      </c>
      <c r="C18" t="s">
        <v>266</v>
      </c>
      <c r="D18" t="s">
        <v>266</v>
      </c>
      <c r="E18" t="s">
        <v>266</v>
      </c>
      <c r="H18" s="75">
        <v>0</v>
      </c>
      <c r="I18" t="s">
        <v>266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</row>
    <row r="19" spans="2:16">
      <c r="B19" s="77" t="s">
        <v>1754</v>
      </c>
      <c r="D19" s="14"/>
      <c r="H19" s="79">
        <v>0</v>
      </c>
      <c r="L19" s="79">
        <v>0</v>
      </c>
      <c r="M19" s="79">
        <v>0</v>
      </c>
      <c r="O19" s="78">
        <v>0</v>
      </c>
      <c r="P19" s="78">
        <v>0</v>
      </c>
    </row>
    <row r="20" spans="2:16">
      <c r="B20" t="s">
        <v>266</v>
      </c>
      <c r="C20" t="s">
        <v>266</v>
      </c>
      <c r="D20" t="s">
        <v>266</v>
      </c>
      <c r="E20" t="s">
        <v>266</v>
      </c>
      <c r="H20" s="75">
        <v>0</v>
      </c>
      <c r="I20" t="s">
        <v>266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</row>
    <row r="21" spans="2:16">
      <c r="B21" s="77" t="s">
        <v>271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16">
      <c r="B22" s="77" t="s">
        <v>500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16">
      <c r="B23" t="s">
        <v>266</v>
      </c>
      <c r="C23" t="s">
        <v>266</v>
      </c>
      <c r="D23" t="s">
        <v>266</v>
      </c>
      <c r="E23" t="s">
        <v>266</v>
      </c>
      <c r="H23" s="75">
        <v>0</v>
      </c>
      <c r="I23" t="s">
        <v>266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16">
      <c r="B24" s="77" t="s">
        <v>501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16">
      <c r="B25" t="s">
        <v>266</v>
      </c>
      <c r="C25" t="s">
        <v>266</v>
      </c>
      <c r="D25" t="s">
        <v>266</v>
      </c>
      <c r="E25" t="s">
        <v>266</v>
      </c>
      <c r="H25" s="75">
        <v>0</v>
      </c>
      <c r="I25" t="s">
        <v>266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16">
      <c r="B26" t="s">
        <v>273</v>
      </c>
      <c r="D26" s="14"/>
    </row>
    <row r="27" spans="2:16">
      <c r="B27" t="s">
        <v>488</v>
      </c>
      <c r="D27" s="14"/>
    </row>
    <row r="28" spans="2:16">
      <c r="B28" t="s">
        <v>490</v>
      </c>
      <c r="D28" s="14"/>
    </row>
    <row r="29" spans="2:16">
      <c r="D29" s="14"/>
    </row>
    <row r="30" spans="2:16">
      <c r="D30" s="14"/>
    </row>
    <row r="31" spans="2:16">
      <c r="D31" s="14"/>
    </row>
    <row r="32" spans="2:16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B372" s="14"/>
      <c r="D372" s="14"/>
    </row>
    <row r="373" spans="2:4">
      <c r="B373" s="14"/>
      <c r="D373" s="14"/>
    </row>
    <row r="374" spans="2:4">
      <c r="B374" s="17"/>
      <c r="D374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</row>
    <row r="5" spans="2:18">
      <c r="B5" s="2"/>
    </row>
    <row r="7" spans="2:18" ht="26.25" customHeight="1">
      <c r="B7" s="108" t="s">
        <v>175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185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18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1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3"/>
    </row>
    <row r="11" spans="2:18" s="21" customFormat="1" ht="18" customHeight="1">
      <c r="B11" s="22" t="s">
        <v>176</v>
      </c>
      <c r="C11" s="6"/>
      <c r="D11" s="6"/>
      <c r="E11" s="6"/>
      <c r="F11" s="6"/>
      <c r="G11" s="6"/>
      <c r="H11" s="6"/>
      <c r="I11" s="32"/>
      <c r="J11" s="32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18">
      <c r="B12" s="77" t="s">
        <v>203</v>
      </c>
      <c r="C12" s="14"/>
      <c r="D12" s="14"/>
      <c r="H12" s="79">
        <v>0</v>
      </c>
      <c r="L12" s="79">
        <v>0</v>
      </c>
      <c r="M12" s="79">
        <v>0</v>
      </c>
      <c r="O12" s="78">
        <v>0</v>
      </c>
      <c r="P12" s="78">
        <v>0</v>
      </c>
    </row>
    <row r="13" spans="2:18">
      <c r="B13" s="77" t="s">
        <v>3227</v>
      </c>
      <c r="C13" s="14"/>
      <c r="D13" s="14"/>
      <c r="H13" s="79">
        <v>0</v>
      </c>
      <c r="L13" s="79">
        <v>0</v>
      </c>
      <c r="M13" s="79">
        <v>0</v>
      </c>
      <c r="O13" s="78">
        <v>0</v>
      </c>
      <c r="P13" s="78">
        <v>0</v>
      </c>
    </row>
    <row r="14" spans="2:18">
      <c r="B14" t="s">
        <v>266</v>
      </c>
      <c r="C14" t="s">
        <v>266</v>
      </c>
      <c r="D14" t="s">
        <v>266</v>
      </c>
      <c r="E14" t="s">
        <v>266</v>
      </c>
      <c r="H14" s="75">
        <v>0</v>
      </c>
      <c r="I14" t="s">
        <v>266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</row>
    <row r="15" spans="2:18">
      <c r="B15" s="77" t="s">
        <v>3228</v>
      </c>
      <c r="C15" s="14"/>
      <c r="D15" s="14"/>
      <c r="H15" s="79">
        <v>0</v>
      </c>
      <c r="L15" s="79">
        <v>0</v>
      </c>
      <c r="M15" s="79">
        <v>0</v>
      </c>
      <c r="O15" s="78">
        <v>0</v>
      </c>
      <c r="P15" s="78">
        <v>0</v>
      </c>
    </row>
    <row r="16" spans="2:18">
      <c r="B16" t="s">
        <v>266</v>
      </c>
      <c r="C16" t="s">
        <v>266</v>
      </c>
      <c r="D16" t="s">
        <v>266</v>
      </c>
      <c r="E16" t="s">
        <v>266</v>
      </c>
      <c r="H16" s="75">
        <v>0</v>
      </c>
      <c r="I16" t="s">
        <v>266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</row>
    <row r="17" spans="2:16">
      <c r="B17" s="77" t="s">
        <v>499</v>
      </c>
      <c r="D17" s="14"/>
      <c r="H17" s="79">
        <v>0</v>
      </c>
      <c r="L17" s="79">
        <v>0</v>
      </c>
      <c r="M17" s="79">
        <v>0</v>
      </c>
      <c r="O17" s="78">
        <v>0</v>
      </c>
      <c r="P17" s="78">
        <v>0</v>
      </c>
    </row>
    <row r="18" spans="2:16">
      <c r="B18" t="s">
        <v>266</v>
      </c>
      <c r="C18" t="s">
        <v>266</v>
      </c>
      <c r="D18" t="s">
        <v>266</v>
      </c>
      <c r="E18" t="s">
        <v>266</v>
      </c>
      <c r="H18" s="75">
        <v>0</v>
      </c>
      <c r="I18" t="s">
        <v>266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</row>
    <row r="19" spans="2:16">
      <c r="B19" s="77" t="s">
        <v>1754</v>
      </c>
      <c r="D19" s="14"/>
      <c r="H19" s="79">
        <v>0</v>
      </c>
      <c r="L19" s="79">
        <v>0</v>
      </c>
      <c r="M19" s="79">
        <v>0</v>
      </c>
      <c r="O19" s="78">
        <v>0</v>
      </c>
      <c r="P19" s="78">
        <v>0</v>
      </c>
    </row>
    <row r="20" spans="2:16">
      <c r="B20" t="s">
        <v>266</v>
      </c>
      <c r="C20" t="s">
        <v>266</v>
      </c>
      <c r="D20" t="s">
        <v>266</v>
      </c>
      <c r="E20" t="s">
        <v>266</v>
      </c>
      <c r="H20" s="75">
        <v>0</v>
      </c>
      <c r="I20" t="s">
        <v>266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</row>
    <row r="21" spans="2:16">
      <c r="B21" s="77" t="s">
        <v>271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16">
      <c r="B22" s="77" t="s">
        <v>500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16">
      <c r="B23" t="s">
        <v>266</v>
      </c>
      <c r="C23" t="s">
        <v>266</v>
      </c>
      <c r="D23" t="s">
        <v>266</v>
      </c>
      <c r="E23" t="s">
        <v>266</v>
      </c>
      <c r="H23" s="75">
        <v>0</v>
      </c>
      <c r="I23" t="s">
        <v>266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16">
      <c r="B24" s="77" t="s">
        <v>501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16">
      <c r="B25" t="s">
        <v>266</v>
      </c>
      <c r="C25" t="s">
        <v>266</v>
      </c>
      <c r="D25" t="s">
        <v>266</v>
      </c>
      <c r="E25" t="s">
        <v>266</v>
      </c>
      <c r="H25" s="75">
        <v>0</v>
      </c>
      <c r="I25" t="s">
        <v>266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16">
      <c r="B26" t="s">
        <v>273</v>
      </c>
      <c r="D26" s="14"/>
    </row>
    <row r="27" spans="2:16">
      <c r="B27" t="s">
        <v>488</v>
      </c>
      <c r="D27" s="14"/>
    </row>
    <row r="28" spans="2:16">
      <c r="B28" t="s">
        <v>490</v>
      </c>
      <c r="D28" s="14"/>
    </row>
    <row r="29" spans="2:16">
      <c r="D29" s="14"/>
    </row>
    <row r="30" spans="2:16">
      <c r="D30" s="14"/>
    </row>
    <row r="31" spans="2:16">
      <c r="D31" s="14"/>
    </row>
    <row r="32" spans="2:16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B372" s="14"/>
      <c r="D372" s="14"/>
    </row>
    <row r="373" spans="2:4">
      <c r="B373" s="14"/>
      <c r="D373" s="14"/>
    </row>
    <row r="374" spans="2:4">
      <c r="B374" s="17"/>
      <c r="D374" s="14"/>
    </row>
    <row r="375" spans="2:4">
      <c r="D375" s="14"/>
    </row>
    <row r="376" spans="2:4">
      <c r="D376" s="14"/>
    </row>
    <row r="377" spans="2:4">
      <c r="D377" s="14"/>
    </row>
    <row r="378" spans="2:4">
      <c r="D378" s="14"/>
    </row>
    <row r="379" spans="2:4">
      <c r="D379" s="14"/>
    </row>
    <row r="380" spans="2:4">
      <c r="D380" s="14"/>
    </row>
    <row r="381" spans="2:4">
      <c r="D381" s="14"/>
    </row>
    <row r="382" spans="2:4">
      <c r="D382" s="14"/>
    </row>
    <row r="383" spans="2:4">
      <c r="D383" s="14"/>
    </row>
    <row r="384" spans="2:4">
      <c r="D384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4" width="10.7109375" style="13" customWidth="1"/>
    <col min="5" max="11" width="10.7109375" style="14" customWidth="1"/>
    <col min="12" max="12" width="14.7109375" style="14" customWidth="1"/>
    <col min="13" max="14" width="11.7109375" style="14" customWidth="1"/>
    <col min="15" max="15" width="14.7109375" style="14" customWidth="1"/>
    <col min="16" max="18" width="10.7109375" style="14" customWidth="1"/>
    <col min="19" max="38" width="7.5703125" style="14" customWidth="1"/>
    <col min="39" max="39" width="6.7109375" style="14" customWidth="1"/>
    <col min="40" max="40" width="7.7109375" style="14" customWidth="1"/>
    <col min="41" max="41" width="7.140625" style="14" customWidth="1"/>
    <col min="42" max="42" width="6" style="14" customWidth="1"/>
    <col min="43" max="43" width="7.85546875" style="14" customWidth="1"/>
    <col min="44" max="44" width="8.140625" style="14" customWidth="1"/>
    <col min="45" max="45" width="1.7109375" style="14" customWidth="1"/>
    <col min="46" max="46" width="15" style="14" customWidth="1"/>
    <col min="47" max="47" width="8.7109375" style="14" customWidth="1"/>
    <col min="48" max="48" width="10" style="14" customWidth="1"/>
    <col min="49" max="49" width="9.5703125" style="14" customWidth="1"/>
    <col min="50" max="50" width="6.140625" style="14" customWidth="1"/>
    <col min="51" max="52" width="5.7109375" style="14" customWidth="1"/>
    <col min="53" max="53" width="6.85546875" style="14" customWidth="1"/>
    <col min="54" max="54" width="6.42578125" style="14" customWidth="1"/>
    <col min="55" max="55" width="6.7109375" style="14" customWidth="1"/>
    <col min="56" max="56" width="7.28515625" style="14" customWidth="1"/>
    <col min="57" max="68" width="5.7109375" style="14" customWidth="1"/>
    <col min="69" max="16384" width="9.140625" style="14"/>
  </cols>
  <sheetData>
    <row r="1" spans="2:53">
      <c r="B1" s="2" t="s">
        <v>0</v>
      </c>
      <c r="C1" t="s">
        <v>195</v>
      </c>
    </row>
    <row r="2" spans="2:53">
      <c r="B2" s="2" t="s">
        <v>1</v>
      </c>
    </row>
    <row r="3" spans="2:53">
      <c r="B3" s="2" t="s">
        <v>2</v>
      </c>
      <c r="C3" t="s">
        <v>196</v>
      </c>
    </row>
    <row r="4" spans="2:53">
      <c r="B4" s="2" t="s">
        <v>3</v>
      </c>
    </row>
    <row r="6" spans="2:53" ht="21.75" customHeight="1">
      <c r="B6" s="100" t="s">
        <v>66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2:53" ht="27.75" customHeight="1">
      <c r="B7" s="103" t="s">
        <v>67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AU7" s="17"/>
      <c r="AV7" s="17"/>
    </row>
    <row r="8" spans="2:53" s="17" customFormat="1" ht="76.5" customHeight="1">
      <c r="B8" s="4" t="s">
        <v>46</v>
      </c>
      <c r="C8" s="26" t="s">
        <v>47</v>
      </c>
      <c r="D8" s="26" t="s">
        <v>68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36" t="s">
        <v>190</v>
      </c>
      <c r="O8" s="26" t="s">
        <v>54</v>
      </c>
      <c r="P8" s="26" t="s">
        <v>187</v>
      </c>
      <c r="Q8" s="26" t="s">
        <v>55</v>
      </c>
      <c r="R8" s="28" t="s">
        <v>181</v>
      </c>
      <c r="AM8" s="14"/>
      <c r="AU8" s="14"/>
      <c r="AV8" s="14"/>
      <c r="AW8" s="14"/>
    </row>
    <row r="9" spans="2:53" s="17" customFormat="1" ht="21.7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/>
      <c r="N9" s="19" t="s">
        <v>183</v>
      </c>
      <c r="O9" s="29" t="s">
        <v>6</v>
      </c>
      <c r="P9" s="29" t="s">
        <v>7</v>
      </c>
      <c r="Q9" s="29" t="s">
        <v>7</v>
      </c>
      <c r="R9" s="30" t="s">
        <v>7</v>
      </c>
      <c r="AU9" s="14"/>
      <c r="AV9" s="14"/>
    </row>
    <row r="10" spans="2:53" s="21" customFormat="1" ht="18" customHeight="1">
      <c r="B10" s="20"/>
      <c r="C10" s="31" t="s">
        <v>8</v>
      </c>
      <c r="D10" s="31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U10" s="14"/>
      <c r="AV10" s="14"/>
      <c r="AW10" s="17"/>
    </row>
    <row r="11" spans="2:53" s="21" customFormat="1" ht="18" customHeight="1">
      <c r="B11" s="22" t="s">
        <v>79</v>
      </c>
      <c r="C11" s="31"/>
      <c r="D11" s="31"/>
      <c r="E11" s="6"/>
      <c r="F11" s="6"/>
      <c r="G11" s="6"/>
      <c r="H11" s="73">
        <v>2.4</v>
      </c>
      <c r="I11" s="6"/>
      <c r="J11" s="6"/>
      <c r="K11" s="74">
        <v>3.1E-2</v>
      </c>
      <c r="L11" s="73">
        <v>5867068870</v>
      </c>
      <c r="M11" s="6"/>
      <c r="N11" s="73">
        <v>88.408124999999998</v>
      </c>
      <c r="O11" s="73">
        <v>6299544.2944569569</v>
      </c>
      <c r="P11" s="6"/>
      <c r="Q11" s="74">
        <v>1</v>
      </c>
      <c r="R11" s="74">
        <v>0.30270000000000002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U11" s="14"/>
      <c r="AV11" s="14"/>
      <c r="AW11" s="17"/>
      <c r="BA11" s="14"/>
    </row>
    <row r="12" spans="2:53">
      <c r="B12" s="77" t="s">
        <v>203</v>
      </c>
      <c r="C12" s="14"/>
      <c r="D12" s="14"/>
      <c r="H12" s="79">
        <v>2.2000000000000002</v>
      </c>
      <c r="K12" s="78">
        <v>2.75E-2</v>
      </c>
      <c r="L12" s="79">
        <v>5761535870</v>
      </c>
      <c r="N12" s="79">
        <v>0</v>
      </c>
      <c r="O12" s="79">
        <v>5945466.6863283003</v>
      </c>
      <c r="Q12" s="78">
        <v>0.94379999999999997</v>
      </c>
      <c r="R12" s="78">
        <v>0.28570000000000001</v>
      </c>
    </row>
    <row r="13" spans="2:53">
      <c r="B13" s="77" t="s">
        <v>274</v>
      </c>
      <c r="C13" s="14"/>
      <c r="D13" s="14"/>
      <c r="H13" s="79">
        <v>2.91</v>
      </c>
      <c r="K13" s="78">
        <v>5.3E-3</v>
      </c>
      <c r="L13" s="79">
        <v>1989814737</v>
      </c>
      <c r="N13" s="79">
        <v>0</v>
      </c>
      <c r="O13" s="79">
        <v>2260437.0376809998</v>
      </c>
      <c r="Q13" s="78">
        <v>0.35880000000000001</v>
      </c>
      <c r="R13" s="78">
        <v>0.1086</v>
      </c>
    </row>
    <row r="14" spans="2:53">
      <c r="B14" s="77" t="s">
        <v>275</v>
      </c>
      <c r="C14" s="14"/>
      <c r="D14" s="14"/>
      <c r="H14" s="79">
        <v>2.91</v>
      </c>
      <c r="K14" s="78">
        <v>5.3E-3</v>
      </c>
      <c r="L14" s="79">
        <v>1989814737</v>
      </c>
      <c r="N14" s="79">
        <v>0</v>
      </c>
      <c r="O14" s="79">
        <v>2260437.0376809998</v>
      </c>
      <c r="Q14" s="78">
        <v>0.35880000000000001</v>
      </c>
      <c r="R14" s="78">
        <v>0.1086</v>
      </c>
    </row>
    <row r="15" spans="2:53">
      <c r="B15" t="s">
        <v>276</v>
      </c>
      <c r="C15" t="s">
        <v>277</v>
      </c>
      <c r="D15" t="s">
        <v>98</v>
      </c>
      <c r="E15" t="s">
        <v>278</v>
      </c>
      <c r="G15" t="s">
        <v>279</v>
      </c>
      <c r="H15" s="75">
        <v>0.57999999999999996</v>
      </c>
      <c r="I15" t="s">
        <v>100</v>
      </c>
      <c r="J15" s="76">
        <v>0.04</v>
      </c>
      <c r="K15" s="76">
        <v>7.7999999999999996E-3</v>
      </c>
      <c r="L15" s="75">
        <v>260468393</v>
      </c>
      <c r="M15" s="75">
        <v>142.53</v>
      </c>
      <c r="N15" s="75">
        <v>0</v>
      </c>
      <c r="O15" s="75">
        <v>371245.60054289998</v>
      </c>
      <c r="P15" s="76">
        <v>2.98E-2</v>
      </c>
      <c r="Q15" s="76">
        <v>5.8900000000000001E-2</v>
      </c>
      <c r="R15" s="76">
        <v>1.78E-2</v>
      </c>
    </row>
    <row r="16" spans="2:53">
      <c r="B16" t="s">
        <v>280</v>
      </c>
      <c r="C16" t="s">
        <v>281</v>
      </c>
      <c r="D16" t="s">
        <v>98</v>
      </c>
      <c r="E16" t="s">
        <v>278</v>
      </c>
      <c r="G16" t="s">
        <v>282</v>
      </c>
      <c r="H16" s="75">
        <v>10.16</v>
      </c>
      <c r="I16" t="s">
        <v>100</v>
      </c>
      <c r="J16" s="76">
        <v>0.04</v>
      </c>
      <c r="K16" s="76">
        <v>1.5299999999999999E-2</v>
      </c>
      <c r="L16" s="75">
        <v>856789</v>
      </c>
      <c r="M16" s="75">
        <v>172.48</v>
      </c>
      <c r="N16" s="75">
        <v>0</v>
      </c>
      <c r="O16" s="75">
        <v>1477.7896671999999</v>
      </c>
      <c r="P16" s="76">
        <v>1E-4</v>
      </c>
      <c r="Q16" s="76">
        <v>2.0000000000000001E-4</v>
      </c>
      <c r="R16" s="76">
        <v>1E-4</v>
      </c>
    </row>
    <row r="17" spans="2:18">
      <c r="B17" t="s">
        <v>283</v>
      </c>
      <c r="C17" t="s">
        <v>284</v>
      </c>
      <c r="D17" t="s">
        <v>98</v>
      </c>
      <c r="E17" t="s">
        <v>278</v>
      </c>
      <c r="G17" t="s">
        <v>285</v>
      </c>
      <c r="H17" s="75">
        <v>14.43</v>
      </c>
      <c r="I17" t="s">
        <v>100</v>
      </c>
      <c r="J17" s="76">
        <v>2.75E-2</v>
      </c>
      <c r="K17" s="76">
        <v>1.6500000000000001E-2</v>
      </c>
      <c r="L17" s="75">
        <v>1273805</v>
      </c>
      <c r="M17" s="75">
        <v>140.35</v>
      </c>
      <c r="N17" s="75">
        <v>0</v>
      </c>
      <c r="O17" s="75">
        <v>1787.7853175</v>
      </c>
      <c r="P17" s="76">
        <v>1E-4</v>
      </c>
      <c r="Q17" s="76">
        <v>2.9999999999999997E-4</v>
      </c>
      <c r="R17" s="76">
        <v>1E-4</v>
      </c>
    </row>
    <row r="18" spans="2:18">
      <c r="B18" t="s">
        <v>286</v>
      </c>
      <c r="C18" t="s">
        <v>287</v>
      </c>
      <c r="D18" t="s">
        <v>98</v>
      </c>
      <c r="E18" t="s">
        <v>278</v>
      </c>
      <c r="G18" t="s">
        <v>288</v>
      </c>
      <c r="H18" s="75">
        <v>5.34</v>
      </c>
      <c r="I18" t="s">
        <v>100</v>
      </c>
      <c r="J18" s="76">
        <v>5.0000000000000001E-3</v>
      </c>
      <c r="K18" s="76">
        <v>1.26E-2</v>
      </c>
      <c r="L18" s="75">
        <v>269624803</v>
      </c>
      <c r="M18" s="75">
        <v>107.42</v>
      </c>
      <c r="N18" s="75">
        <v>0</v>
      </c>
      <c r="O18" s="75">
        <v>289630.96338259999</v>
      </c>
      <c r="P18" s="76">
        <v>1.3299999999999999E-2</v>
      </c>
      <c r="Q18" s="76">
        <v>4.5999999999999999E-2</v>
      </c>
      <c r="R18" s="76">
        <v>1.3899999999999999E-2</v>
      </c>
    </row>
    <row r="19" spans="2:18">
      <c r="B19" t="s">
        <v>289</v>
      </c>
      <c r="C19" t="s">
        <v>290</v>
      </c>
      <c r="D19" t="s">
        <v>98</v>
      </c>
      <c r="E19" t="s">
        <v>278</v>
      </c>
      <c r="G19" t="s">
        <v>291</v>
      </c>
      <c r="H19" s="75">
        <v>2.58</v>
      </c>
      <c r="I19" t="s">
        <v>100</v>
      </c>
      <c r="J19" s="76">
        <v>1E-3</v>
      </c>
      <c r="K19" s="76">
        <v>1.1299999999999999E-2</v>
      </c>
      <c r="L19" s="75">
        <v>222620574</v>
      </c>
      <c r="M19" s="75">
        <v>108.67</v>
      </c>
      <c r="N19" s="75">
        <v>0</v>
      </c>
      <c r="O19" s="75">
        <v>241921.77776580001</v>
      </c>
      <c r="P19" s="76">
        <v>1.11E-2</v>
      </c>
      <c r="Q19" s="76">
        <v>3.8399999999999997E-2</v>
      </c>
      <c r="R19" s="76">
        <v>1.1599999999999999E-2</v>
      </c>
    </row>
    <row r="20" spans="2:18">
      <c r="B20" t="s">
        <v>292</v>
      </c>
      <c r="C20" t="s">
        <v>293</v>
      </c>
      <c r="D20" t="s">
        <v>98</v>
      </c>
      <c r="E20" t="s">
        <v>278</v>
      </c>
      <c r="G20" t="s">
        <v>294</v>
      </c>
      <c r="H20" s="75">
        <v>1.83</v>
      </c>
      <c r="I20" t="s">
        <v>100</v>
      </c>
      <c r="J20" s="76">
        <v>7.4999999999999997E-3</v>
      </c>
      <c r="K20" s="76">
        <v>1.2500000000000001E-2</v>
      </c>
      <c r="L20" s="75">
        <v>696510910</v>
      </c>
      <c r="M20" s="75">
        <v>111.09</v>
      </c>
      <c r="N20" s="75">
        <v>0</v>
      </c>
      <c r="O20" s="75">
        <v>773753.96991900005</v>
      </c>
      <c r="P20" s="76">
        <v>3.2099999999999997E-2</v>
      </c>
      <c r="Q20" s="76">
        <v>0.12280000000000001</v>
      </c>
      <c r="R20" s="76">
        <v>3.7199999999999997E-2</v>
      </c>
    </row>
    <row r="21" spans="2:18">
      <c r="B21" t="s">
        <v>295</v>
      </c>
      <c r="C21" t="s">
        <v>296</v>
      </c>
      <c r="D21" t="s">
        <v>98</v>
      </c>
      <c r="E21" t="s">
        <v>278</v>
      </c>
      <c r="G21" t="s">
        <v>288</v>
      </c>
      <c r="H21" s="75">
        <v>4.7300000000000004</v>
      </c>
      <c r="I21" t="s">
        <v>100</v>
      </c>
      <c r="J21" s="76">
        <v>1.0999999999999999E-2</v>
      </c>
      <c r="K21" s="76">
        <v>1.2E-2</v>
      </c>
      <c r="L21" s="75">
        <v>50475804</v>
      </c>
      <c r="M21" s="75">
        <v>100.55</v>
      </c>
      <c r="N21" s="75">
        <v>0</v>
      </c>
      <c r="O21" s="75">
        <v>50753.420921999998</v>
      </c>
      <c r="P21" s="76">
        <v>7.4000000000000003E-3</v>
      </c>
      <c r="Q21" s="76">
        <v>8.0999999999999996E-3</v>
      </c>
      <c r="R21" s="76">
        <v>2.3999999999999998E-3</v>
      </c>
    </row>
    <row r="22" spans="2:18">
      <c r="B22" t="s">
        <v>297</v>
      </c>
      <c r="C22" t="s">
        <v>298</v>
      </c>
      <c r="D22" t="s">
        <v>98</v>
      </c>
      <c r="E22" t="s">
        <v>278</v>
      </c>
      <c r="G22" t="s">
        <v>288</v>
      </c>
      <c r="H22" s="75">
        <v>7.89</v>
      </c>
      <c r="I22" t="s">
        <v>100</v>
      </c>
      <c r="J22" s="76">
        <v>1E-3</v>
      </c>
      <c r="K22" s="76">
        <v>1.46E-2</v>
      </c>
      <c r="L22" s="75">
        <v>117715577</v>
      </c>
      <c r="M22" s="75">
        <v>100.3</v>
      </c>
      <c r="N22" s="75">
        <v>0</v>
      </c>
      <c r="O22" s="75">
        <v>118068.72373100001</v>
      </c>
      <c r="P22" s="76">
        <v>4.5999999999999999E-3</v>
      </c>
      <c r="Q22" s="76">
        <v>1.8700000000000001E-2</v>
      </c>
      <c r="R22" s="76">
        <v>5.7000000000000002E-3</v>
      </c>
    </row>
    <row r="23" spans="2:18">
      <c r="B23" t="s">
        <v>299</v>
      </c>
      <c r="C23" t="s">
        <v>300</v>
      </c>
      <c r="D23" t="s">
        <v>98</v>
      </c>
      <c r="E23" t="s">
        <v>278</v>
      </c>
      <c r="G23" t="s">
        <v>288</v>
      </c>
      <c r="H23" s="75">
        <v>3.38</v>
      </c>
      <c r="I23" t="s">
        <v>100</v>
      </c>
      <c r="J23" s="76">
        <v>7.4999999999999997E-3</v>
      </c>
      <c r="K23" s="76">
        <v>-2.35E-2</v>
      </c>
      <c r="L23" s="75">
        <v>359444847</v>
      </c>
      <c r="M23" s="75">
        <v>111.6</v>
      </c>
      <c r="N23" s="75">
        <v>0</v>
      </c>
      <c r="O23" s="75">
        <v>401140.44925200002</v>
      </c>
      <c r="P23" s="76">
        <v>1.72E-2</v>
      </c>
      <c r="Q23" s="76">
        <v>6.3700000000000007E-2</v>
      </c>
      <c r="R23" s="76">
        <v>1.9300000000000001E-2</v>
      </c>
    </row>
    <row r="24" spans="2:18">
      <c r="B24" t="s">
        <v>301</v>
      </c>
      <c r="C24" t="s">
        <v>302</v>
      </c>
      <c r="D24" t="s">
        <v>98</v>
      </c>
      <c r="E24" t="s">
        <v>278</v>
      </c>
      <c r="G24" t="s">
        <v>285</v>
      </c>
      <c r="H24" s="75">
        <v>19.079999999999998</v>
      </c>
      <c r="I24" t="s">
        <v>100</v>
      </c>
      <c r="J24" s="76">
        <v>0.01</v>
      </c>
      <c r="K24" s="76">
        <v>1.7299999999999999E-2</v>
      </c>
      <c r="L24" s="75">
        <v>10823235</v>
      </c>
      <c r="M24" s="75">
        <v>98.46</v>
      </c>
      <c r="N24" s="75">
        <v>0</v>
      </c>
      <c r="O24" s="75">
        <v>10656.557181</v>
      </c>
      <c r="P24" s="76">
        <v>5.9999999999999995E-4</v>
      </c>
      <c r="Q24" s="76">
        <v>1.6999999999999999E-3</v>
      </c>
      <c r="R24" s="76">
        <v>5.0000000000000001E-4</v>
      </c>
    </row>
    <row r="25" spans="2:18">
      <c r="B25" s="77" t="s">
        <v>303</v>
      </c>
      <c r="C25" s="14"/>
      <c r="D25" s="14"/>
      <c r="H25" s="79">
        <v>1.76</v>
      </c>
      <c r="K25" s="78">
        <v>4.1099999999999998E-2</v>
      </c>
      <c r="L25" s="79">
        <v>3771721133</v>
      </c>
      <c r="N25" s="79">
        <v>0</v>
      </c>
      <c r="O25" s="79">
        <v>3685029.6486473</v>
      </c>
      <c r="Q25" s="78">
        <v>0.58499999999999996</v>
      </c>
      <c r="R25" s="78">
        <v>0.17710000000000001</v>
      </c>
    </row>
    <row r="26" spans="2:18">
      <c r="B26" s="77" t="s">
        <v>304</v>
      </c>
      <c r="C26" s="14"/>
      <c r="D26" s="14"/>
      <c r="H26" s="79">
        <v>0.41</v>
      </c>
      <c r="K26" s="78">
        <v>4.2200000000000001E-2</v>
      </c>
      <c r="L26" s="79">
        <v>2458435665</v>
      </c>
      <c r="N26" s="79">
        <v>0</v>
      </c>
      <c r="O26" s="79">
        <v>2416966.1428605001</v>
      </c>
      <c r="Q26" s="78">
        <v>0.38369999999999999</v>
      </c>
      <c r="R26" s="78">
        <v>0.11609999999999999</v>
      </c>
    </row>
    <row r="27" spans="2:18">
      <c r="B27" t="s">
        <v>305</v>
      </c>
      <c r="C27" t="s">
        <v>306</v>
      </c>
      <c r="D27" t="s">
        <v>98</v>
      </c>
      <c r="E27" t="s">
        <v>278</v>
      </c>
      <c r="G27" t="s">
        <v>307</v>
      </c>
      <c r="H27" s="75">
        <v>0.85</v>
      </c>
      <c r="I27" t="s">
        <v>100</v>
      </c>
      <c r="J27" s="76">
        <v>0</v>
      </c>
      <c r="K27" s="76">
        <v>4.1300000000000003E-2</v>
      </c>
      <c r="L27" s="75">
        <v>108441474</v>
      </c>
      <c r="M27" s="75">
        <v>96.61</v>
      </c>
      <c r="N27" s="75">
        <v>0</v>
      </c>
      <c r="O27" s="75">
        <v>104765.3080314</v>
      </c>
      <c r="P27" s="76">
        <v>7.7000000000000002E-3</v>
      </c>
      <c r="Q27" s="76">
        <v>1.66E-2</v>
      </c>
      <c r="R27" s="76">
        <v>5.0000000000000001E-3</v>
      </c>
    </row>
    <row r="28" spans="2:18">
      <c r="B28" t="s">
        <v>308</v>
      </c>
      <c r="C28" t="s">
        <v>309</v>
      </c>
      <c r="D28" t="s">
        <v>98</v>
      </c>
      <c r="E28" t="s">
        <v>278</v>
      </c>
      <c r="G28" t="s">
        <v>288</v>
      </c>
      <c r="H28" s="75">
        <v>0.76</v>
      </c>
      <c r="I28" t="s">
        <v>100</v>
      </c>
      <c r="J28" s="76">
        <v>0</v>
      </c>
      <c r="K28" s="76">
        <v>4.1700000000000001E-2</v>
      </c>
      <c r="L28" s="75">
        <v>84208354</v>
      </c>
      <c r="M28" s="75">
        <v>96.96</v>
      </c>
      <c r="N28" s="75">
        <v>0</v>
      </c>
      <c r="O28" s="75">
        <v>81648.4200384</v>
      </c>
      <c r="P28" s="76">
        <v>4.7000000000000002E-3</v>
      </c>
      <c r="Q28" s="76">
        <v>1.2999999999999999E-2</v>
      </c>
      <c r="R28" s="76">
        <v>3.8999999999999998E-3</v>
      </c>
    </row>
    <row r="29" spans="2:18">
      <c r="B29" t="s">
        <v>310</v>
      </c>
      <c r="C29" t="s">
        <v>311</v>
      </c>
      <c r="D29" t="s">
        <v>98</v>
      </c>
      <c r="E29" t="s">
        <v>278</v>
      </c>
      <c r="G29" t="s">
        <v>312</v>
      </c>
      <c r="H29" s="75">
        <v>0.1</v>
      </c>
      <c r="I29" t="s">
        <v>100</v>
      </c>
      <c r="J29" s="76">
        <v>0</v>
      </c>
      <c r="K29" s="76">
        <v>4.4299999999999999E-2</v>
      </c>
      <c r="L29" s="75">
        <v>365150325</v>
      </c>
      <c r="M29" s="75">
        <v>99.55</v>
      </c>
      <c r="N29" s="75">
        <v>0</v>
      </c>
      <c r="O29" s="75">
        <v>363507.1485375</v>
      </c>
      <c r="P29" s="76">
        <v>7.3000000000000001E-3</v>
      </c>
      <c r="Q29" s="76">
        <v>5.7700000000000001E-2</v>
      </c>
      <c r="R29" s="76">
        <v>1.7500000000000002E-2</v>
      </c>
    </row>
    <row r="30" spans="2:18">
      <c r="B30" t="s">
        <v>313</v>
      </c>
      <c r="C30" t="s">
        <v>314</v>
      </c>
      <c r="D30" t="s">
        <v>98</v>
      </c>
      <c r="E30" t="s">
        <v>278</v>
      </c>
      <c r="G30" t="s">
        <v>315</v>
      </c>
      <c r="H30" s="75">
        <v>0.68</v>
      </c>
      <c r="I30" t="s">
        <v>100</v>
      </c>
      <c r="J30" s="76">
        <v>0</v>
      </c>
      <c r="K30" s="76">
        <v>4.1300000000000003E-2</v>
      </c>
      <c r="L30" s="75">
        <v>193221771</v>
      </c>
      <c r="M30" s="75">
        <v>97.29</v>
      </c>
      <c r="N30" s="75">
        <v>0</v>
      </c>
      <c r="O30" s="75">
        <v>187985.4610059</v>
      </c>
      <c r="P30" s="76">
        <v>1.0699999999999999E-2</v>
      </c>
      <c r="Q30" s="76">
        <v>2.98E-2</v>
      </c>
      <c r="R30" s="76">
        <v>8.9999999999999993E-3</v>
      </c>
    </row>
    <row r="31" spans="2:18">
      <c r="B31" t="s">
        <v>316</v>
      </c>
      <c r="C31" t="s">
        <v>317</v>
      </c>
      <c r="D31" t="s">
        <v>98</v>
      </c>
      <c r="E31" t="s">
        <v>278</v>
      </c>
      <c r="G31" t="s">
        <v>318</v>
      </c>
      <c r="H31" s="75">
        <v>0.01</v>
      </c>
      <c r="I31" t="s">
        <v>100</v>
      </c>
      <c r="J31" s="76">
        <v>0</v>
      </c>
      <c r="K31" s="76">
        <v>2.46E-2</v>
      </c>
      <c r="L31" s="75">
        <v>128339031</v>
      </c>
      <c r="M31" s="75">
        <v>99.98</v>
      </c>
      <c r="N31" s="75">
        <v>0</v>
      </c>
      <c r="O31" s="75">
        <v>128313.3631938</v>
      </c>
      <c r="P31" s="76">
        <v>2.5000000000000001E-3</v>
      </c>
      <c r="Q31" s="76">
        <v>2.0400000000000001E-2</v>
      </c>
      <c r="R31" s="76">
        <v>6.1999999999999998E-3</v>
      </c>
    </row>
    <row r="32" spans="2:18">
      <c r="B32" t="s">
        <v>319</v>
      </c>
      <c r="C32" t="s">
        <v>320</v>
      </c>
      <c r="D32" t="s">
        <v>98</v>
      </c>
      <c r="E32" t="s">
        <v>278</v>
      </c>
      <c r="G32" t="s">
        <v>288</v>
      </c>
      <c r="H32" s="75">
        <v>0.93</v>
      </c>
      <c r="I32" t="s">
        <v>100</v>
      </c>
      <c r="J32" s="76">
        <v>0</v>
      </c>
      <c r="K32" s="76">
        <v>4.1000000000000002E-2</v>
      </c>
      <c r="L32" s="75">
        <v>127328729</v>
      </c>
      <c r="M32" s="75">
        <v>96.34</v>
      </c>
      <c r="N32" s="75">
        <v>0</v>
      </c>
      <c r="O32" s="75">
        <v>122668.49751859999</v>
      </c>
      <c r="P32" s="76">
        <v>9.1000000000000004E-3</v>
      </c>
      <c r="Q32" s="76">
        <v>1.95E-2</v>
      </c>
      <c r="R32" s="76">
        <v>5.8999999999999999E-3</v>
      </c>
    </row>
    <row r="33" spans="2:18">
      <c r="B33" t="s">
        <v>321</v>
      </c>
      <c r="C33" t="s">
        <v>322</v>
      </c>
      <c r="D33" t="s">
        <v>98</v>
      </c>
      <c r="E33" t="s">
        <v>278</v>
      </c>
      <c r="G33" t="s">
        <v>323</v>
      </c>
      <c r="H33" s="75">
        <v>0.18</v>
      </c>
      <c r="I33" t="s">
        <v>100</v>
      </c>
      <c r="J33" s="76">
        <v>0</v>
      </c>
      <c r="K33" s="76">
        <v>4.4299999999999999E-2</v>
      </c>
      <c r="L33" s="75">
        <v>228195266</v>
      </c>
      <c r="M33" s="75">
        <v>99.22</v>
      </c>
      <c r="N33" s="75">
        <v>0</v>
      </c>
      <c r="O33" s="75">
        <v>226415.34292520001</v>
      </c>
      <c r="P33" s="76">
        <v>4.4999999999999997E-3</v>
      </c>
      <c r="Q33" s="76">
        <v>3.5900000000000001E-2</v>
      </c>
      <c r="R33" s="76">
        <v>1.09E-2</v>
      </c>
    </row>
    <row r="34" spans="2:18">
      <c r="B34" t="s">
        <v>324</v>
      </c>
      <c r="C34" t="s">
        <v>325</v>
      </c>
      <c r="D34" t="s">
        <v>98</v>
      </c>
      <c r="E34" t="s">
        <v>278</v>
      </c>
      <c r="G34" t="s">
        <v>326</v>
      </c>
      <c r="H34" s="75">
        <v>0.26</v>
      </c>
      <c r="I34" t="s">
        <v>100</v>
      </c>
      <c r="J34" s="76">
        <v>0</v>
      </c>
      <c r="K34" s="76">
        <v>4.3900000000000002E-2</v>
      </c>
      <c r="L34" s="75">
        <v>356035427</v>
      </c>
      <c r="M34" s="75">
        <v>98.9</v>
      </c>
      <c r="N34" s="75">
        <v>0</v>
      </c>
      <c r="O34" s="75">
        <v>352119.03730299999</v>
      </c>
      <c r="P34" s="76">
        <v>1.78E-2</v>
      </c>
      <c r="Q34" s="76">
        <v>5.5899999999999998E-2</v>
      </c>
      <c r="R34" s="76">
        <v>1.6899999999999998E-2</v>
      </c>
    </row>
    <row r="35" spans="2:18">
      <c r="B35" t="s">
        <v>327</v>
      </c>
      <c r="C35" t="s">
        <v>328</v>
      </c>
      <c r="D35" t="s">
        <v>98</v>
      </c>
      <c r="E35" t="s">
        <v>278</v>
      </c>
      <c r="G35" t="s">
        <v>329</v>
      </c>
      <c r="H35" s="75">
        <v>0.35</v>
      </c>
      <c r="I35" t="s">
        <v>100</v>
      </c>
      <c r="J35" s="76">
        <v>0</v>
      </c>
      <c r="K35" s="76">
        <v>4.4299999999999999E-2</v>
      </c>
      <c r="L35" s="75">
        <v>126473273</v>
      </c>
      <c r="M35" s="75">
        <v>98.48</v>
      </c>
      <c r="N35" s="75">
        <v>0</v>
      </c>
      <c r="O35" s="75">
        <v>124550.8792504</v>
      </c>
      <c r="P35" s="76">
        <v>7.0000000000000001E-3</v>
      </c>
      <c r="Q35" s="76">
        <v>1.9800000000000002E-2</v>
      </c>
      <c r="R35" s="76">
        <v>6.0000000000000001E-3</v>
      </c>
    </row>
    <row r="36" spans="2:18">
      <c r="B36" t="s">
        <v>330</v>
      </c>
      <c r="C36" t="s">
        <v>331</v>
      </c>
      <c r="D36" t="s">
        <v>98</v>
      </c>
      <c r="E36" t="s">
        <v>278</v>
      </c>
      <c r="G36" t="s">
        <v>332</v>
      </c>
      <c r="H36" s="75">
        <v>0.43</v>
      </c>
      <c r="I36" t="s">
        <v>100</v>
      </c>
      <c r="J36" s="76">
        <v>0</v>
      </c>
      <c r="K36" s="76">
        <v>4.4400000000000002E-2</v>
      </c>
      <c r="L36" s="75">
        <v>263171832</v>
      </c>
      <c r="M36" s="75">
        <v>98.15</v>
      </c>
      <c r="N36" s="75">
        <v>0</v>
      </c>
      <c r="O36" s="75">
        <v>258303.153108</v>
      </c>
      <c r="P36" s="76">
        <v>1.46E-2</v>
      </c>
      <c r="Q36" s="76">
        <v>4.1000000000000002E-2</v>
      </c>
      <c r="R36" s="76">
        <v>1.24E-2</v>
      </c>
    </row>
    <row r="37" spans="2:18">
      <c r="B37" t="s">
        <v>333</v>
      </c>
      <c r="C37" t="s">
        <v>334</v>
      </c>
      <c r="D37" t="s">
        <v>98</v>
      </c>
      <c r="E37" t="s">
        <v>278</v>
      </c>
      <c r="G37" t="s">
        <v>335</v>
      </c>
      <c r="H37" s="75">
        <v>0.51</v>
      </c>
      <c r="I37" t="s">
        <v>100</v>
      </c>
      <c r="J37" s="76">
        <v>0</v>
      </c>
      <c r="K37" s="76">
        <v>4.2999999999999997E-2</v>
      </c>
      <c r="L37" s="75">
        <v>172984019</v>
      </c>
      <c r="M37" s="75">
        <v>97.89</v>
      </c>
      <c r="N37" s="75">
        <v>0</v>
      </c>
      <c r="O37" s="75">
        <v>169334.05619910001</v>
      </c>
      <c r="P37" s="76">
        <v>9.5999999999999992E-3</v>
      </c>
      <c r="Q37" s="76">
        <v>2.69E-2</v>
      </c>
      <c r="R37" s="76">
        <v>8.0999999999999996E-3</v>
      </c>
    </row>
    <row r="38" spans="2:18">
      <c r="B38" t="s">
        <v>336</v>
      </c>
      <c r="C38" t="s">
        <v>337</v>
      </c>
      <c r="D38" t="s">
        <v>98</v>
      </c>
      <c r="E38" t="s">
        <v>278</v>
      </c>
      <c r="G38" t="s">
        <v>338</v>
      </c>
      <c r="H38" s="75">
        <v>0.6</v>
      </c>
      <c r="I38" t="s">
        <v>100</v>
      </c>
      <c r="J38" s="76">
        <v>0</v>
      </c>
      <c r="K38" s="76">
        <v>4.24E-2</v>
      </c>
      <c r="L38" s="75">
        <v>304886164</v>
      </c>
      <c r="M38" s="75">
        <v>97.53</v>
      </c>
      <c r="N38" s="75">
        <v>0</v>
      </c>
      <c r="O38" s="75">
        <v>297355.47574919998</v>
      </c>
      <c r="P38" s="76">
        <v>1.6899999999999998E-2</v>
      </c>
      <c r="Q38" s="76">
        <v>4.7199999999999999E-2</v>
      </c>
      <c r="R38" s="76">
        <v>1.43E-2</v>
      </c>
    </row>
    <row r="39" spans="2:18">
      <c r="B39" s="77" t="s">
        <v>339</v>
      </c>
      <c r="C39" s="14"/>
      <c r="D39" s="14"/>
      <c r="H39" s="79">
        <v>4.3600000000000003</v>
      </c>
      <c r="K39" s="78">
        <v>3.8300000000000001E-2</v>
      </c>
      <c r="L39" s="79">
        <v>1221045049</v>
      </c>
      <c r="N39" s="79">
        <v>0</v>
      </c>
      <c r="O39" s="79">
        <v>1177892.3324893999</v>
      </c>
      <c r="Q39" s="78">
        <v>0.187</v>
      </c>
      <c r="R39" s="78">
        <v>5.6599999999999998E-2</v>
      </c>
    </row>
    <row r="40" spans="2:18">
      <c r="B40" t="s">
        <v>340</v>
      </c>
      <c r="C40" t="s">
        <v>341</v>
      </c>
      <c r="D40" t="s">
        <v>98</v>
      </c>
      <c r="E40" t="s">
        <v>278</v>
      </c>
      <c r="G40" t="s">
        <v>342</v>
      </c>
      <c r="H40" s="75">
        <v>0.67</v>
      </c>
      <c r="I40" t="s">
        <v>100</v>
      </c>
      <c r="J40" s="76">
        <v>0</v>
      </c>
      <c r="K40" s="76">
        <v>4.2299999999999997E-2</v>
      </c>
      <c r="L40" s="75">
        <v>35592452</v>
      </c>
      <c r="M40" s="75">
        <v>97.28</v>
      </c>
      <c r="N40" s="75">
        <v>0</v>
      </c>
      <c r="O40" s="75">
        <v>34624.337305599998</v>
      </c>
      <c r="P40" s="76">
        <v>5.8999999999999999E-3</v>
      </c>
      <c r="Q40" s="76">
        <v>5.4999999999999997E-3</v>
      </c>
      <c r="R40" s="76">
        <v>1.6999999999999999E-3</v>
      </c>
    </row>
    <row r="41" spans="2:18">
      <c r="B41" t="s">
        <v>343</v>
      </c>
      <c r="C41" t="s">
        <v>344</v>
      </c>
      <c r="D41" t="s">
        <v>98</v>
      </c>
      <c r="E41" t="s">
        <v>278</v>
      </c>
      <c r="G41" t="s">
        <v>312</v>
      </c>
      <c r="H41" s="75">
        <v>2.15</v>
      </c>
      <c r="I41" t="s">
        <v>100</v>
      </c>
      <c r="J41" s="76">
        <v>5.0000000000000001E-3</v>
      </c>
      <c r="K41" s="76">
        <v>3.7499999999999999E-2</v>
      </c>
      <c r="L41" s="75">
        <v>163121117</v>
      </c>
      <c r="M41" s="75">
        <v>93.78</v>
      </c>
      <c r="N41" s="75">
        <v>0</v>
      </c>
      <c r="O41" s="75">
        <v>152974.9835226</v>
      </c>
      <c r="P41" s="76">
        <v>6.1000000000000004E-3</v>
      </c>
      <c r="Q41" s="76">
        <v>2.4299999999999999E-2</v>
      </c>
      <c r="R41" s="76">
        <v>7.4000000000000003E-3</v>
      </c>
    </row>
    <row r="42" spans="2:18">
      <c r="B42" t="s">
        <v>345</v>
      </c>
      <c r="C42" t="s">
        <v>346</v>
      </c>
      <c r="D42" t="s">
        <v>98</v>
      </c>
      <c r="E42" t="s">
        <v>278</v>
      </c>
      <c r="G42" t="s">
        <v>285</v>
      </c>
      <c r="H42" s="75">
        <v>0.84</v>
      </c>
      <c r="I42" t="s">
        <v>100</v>
      </c>
      <c r="J42" s="76">
        <v>4.0000000000000001E-3</v>
      </c>
      <c r="K42" s="76">
        <v>3.9699999999999999E-2</v>
      </c>
      <c r="L42" s="75">
        <v>77380010</v>
      </c>
      <c r="M42" s="75">
        <v>97.19</v>
      </c>
      <c r="N42" s="75">
        <v>0</v>
      </c>
      <c r="O42" s="75">
        <v>75205.631718999997</v>
      </c>
      <c r="P42" s="76">
        <v>4.4999999999999997E-3</v>
      </c>
      <c r="Q42" s="76">
        <v>1.1900000000000001E-2</v>
      </c>
      <c r="R42" s="76">
        <v>3.5999999999999999E-3</v>
      </c>
    </row>
    <row r="43" spans="2:18">
      <c r="B43" t="s">
        <v>347</v>
      </c>
      <c r="C43" t="s">
        <v>348</v>
      </c>
      <c r="D43" t="s">
        <v>98</v>
      </c>
      <c r="E43" t="s">
        <v>278</v>
      </c>
      <c r="G43" t="s">
        <v>288</v>
      </c>
      <c r="H43" s="75">
        <v>4.67</v>
      </c>
      <c r="I43" t="s">
        <v>100</v>
      </c>
      <c r="J43" s="76">
        <v>3.7499999999999999E-2</v>
      </c>
      <c r="K43" s="76">
        <v>3.7100000000000001E-2</v>
      </c>
      <c r="L43" s="75">
        <v>86549472</v>
      </c>
      <c r="M43" s="75">
        <v>102.8</v>
      </c>
      <c r="N43" s="75">
        <v>0</v>
      </c>
      <c r="O43" s="75">
        <v>88972.857216000004</v>
      </c>
      <c r="P43" s="76">
        <v>6.7999999999999996E-3</v>
      </c>
      <c r="Q43" s="76">
        <v>1.41E-2</v>
      </c>
      <c r="R43" s="76">
        <v>4.3E-3</v>
      </c>
    </row>
    <row r="44" spans="2:18">
      <c r="B44" t="s">
        <v>349</v>
      </c>
      <c r="C44" t="s">
        <v>350</v>
      </c>
      <c r="D44" t="s">
        <v>98</v>
      </c>
      <c r="E44" t="s">
        <v>278</v>
      </c>
      <c r="G44" t="s">
        <v>315</v>
      </c>
      <c r="H44" s="75">
        <v>3.13</v>
      </c>
      <c r="I44" t="s">
        <v>100</v>
      </c>
      <c r="J44" s="76">
        <v>0.02</v>
      </c>
      <c r="K44" s="76">
        <v>3.6400000000000002E-2</v>
      </c>
      <c r="L44" s="75">
        <v>137263232</v>
      </c>
      <c r="M44" s="75">
        <v>96.55</v>
      </c>
      <c r="N44" s="75">
        <v>0</v>
      </c>
      <c r="O44" s="75">
        <v>132527.65049599999</v>
      </c>
      <c r="P44" s="76">
        <v>5.4999999999999997E-3</v>
      </c>
      <c r="Q44" s="76">
        <v>2.1000000000000001E-2</v>
      </c>
      <c r="R44" s="76">
        <v>6.4000000000000003E-3</v>
      </c>
    </row>
    <row r="45" spans="2:18">
      <c r="B45" t="s">
        <v>351</v>
      </c>
      <c r="C45" t="s">
        <v>352</v>
      </c>
      <c r="D45" t="s">
        <v>98</v>
      </c>
      <c r="E45" t="s">
        <v>278</v>
      </c>
      <c r="G45" t="s">
        <v>307</v>
      </c>
      <c r="H45" s="75">
        <v>6.02</v>
      </c>
      <c r="I45" t="s">
        <v>100</v>
      </c>
      <c r="J45" s="76">
        <v>0.01</v>
      </c>
      <c r="K45" s="76">
        <v>3.8199999999999998E-2</v>
      </c>
      <c r="L45" s="75">
        <v>90014663</v>
      </c>
      <c r="M45" s="75">
        <v>85.38</v>
      </c>
      <c r="N45" s="75">
        <v>0</v>
      </c>
      <c r="O45" s="75">
        <v>76854.5192694</v>
      </c>
      <c r="P45" s="76">
        <v>2.3999999999999998E-3</v>
      </c>
      <c r="Q45" s="76">
        <v>1.2200000000000001E-2</v>
      </c>
      <c r="R45" s="76">
        <v>3.7000000000000002E-3</v>
      </c>
    </row>
    <row r="46" spans="2:18">
      <c r="B46" t="s">
        <v>353</v>
      </c>
      <c r="C46" t="s">
        <v>354</v>
      </c>
      <c r="D46" t="s">
        <v>98</v>
      </c>
      <c r="E46" t="s">
        <v>278</v>
      </c>
      <c r="G46" t="s">
        <v>355</v>
      </c>
      <c r="H46" s="75">
        <v>14.97</v>
      </c>
      <c r="I46" t="s">
        <v>100</v>
      </c>
      <c r="J46" s="76">
        <v>3.7499999999999999E-2</v>
      </c>
      <c r="K46" s="76">
        <v>4.5100000000000001E-2</v>
      </c>
      <c r="L46" s="75">
        <v>82697846</v>
      </c>
      <c r="M46" s="75">
        <v>92</v>
      </c>
      <c r="N46" s="75">
        <v>0</v>
      </c>
      <c r="O46" s="75">
        <v>76082.018320000003</v>
      </c>
      <c r="P46" s="76">
        <v>3.3E-3</v>
      </c>
      <c r="Q46" s="76">
        <v>1.21E-2</v>
      </c>
      <c r="R46" s="76">
        <v>3.7000000000000002E-3</v>
      </c>
    </row>
    <row r="47" spans="2:18">
      <c r="B47" t="s">
        <v>356</v>
      </c>
      <c r="C47" t="s">
        <v>357</v>
      </c>
      <c r="D47" t="s">
        <v>98</v>
      </c>
      <c r="E47" t="s">
        <v>278</v>
      </c>
      <c r="G47" t="s">
        <v>358</v>
      </c>
      <c r="H47" s="75">
        <v>7.82</v>
      </c>
      <c r="I47" t="s">
        <v>100</v>
      </c>
      <c r="J47" s="76">
        <v>1.2999999999999999E-2</v>
      </c>
      <c r="K47" s="76">
        <v>3.9699999999999999E-2</v>
      </c>
      <c r="L47" s="75">
        <v>14101192</v>
      </c>
      <c r="M47" s="75">
        <v>82.23</v>
      </c>
      <c r="N47" s="75">
        <v>0</v>
      </c>
      <c r="O47" s="75">
        <v>11595.4101816</v>
      </c>
      <c r="P47" s="76">
        <v>6.9999999999999999E-4</v>
      </c>
      <c r="Q47" s="76">
        <v>1.8E-3</v>
      </c>
      <c r="R47" s="76">
        <v>5.9999999999999995E-4</v>
      </c>
    </row>
    <row r="48" spans="2:18">
      <c r="B48" t="s">
        <v>359</v>
      </c>
      <c r="C48" t="s">
        <v>360</v>
      </c>
      <c r="D48" t="s">
        <v>98</v>
      </c>
      <c r="E48" t="s">
        <v>278</v>
      </c>
      <c r="G48" t="s">
        <v>288</v>
      </c>
      <c r="H48" s="75">
        <v>11.85</v>
      </c>
      <c r="I48" t="s">
        <v>100</v>
      </c>
      <c r="J48" s="76">
        <v>1.4999999999999999E-2</v>
      </c>
      <c r="K48" s="76">
        <v>4.3299999999999998E-2</v>
      </c>
      <c r="L48" s="75">
        <v>25066997</v>
      </c>
      <c r="M48" s="75">
        <v>72.52</v>
      </c>
      <c r="N48" s="75">
        <v>0</v>
      </c>
      <c r="O48" s="75">
        <v>18178.586224400002</v>
      </c>
      <c r="P48" s="76">
        <v>1E-3</v>
      </c>
      <c r="Q48" s="76">
        <v>2.8999999999999998E-3</v>
      </c>
      <c r="R48" s="76">
        <v>8.9999999999999998E-4</v>
      </c>
    </row>
    <row r="49" spans="2:18">
      <c r="B49" t="s">
        <v>361</v>
      </c>
      <c r="C49" t="s">
        <v>362</v>
      </c>
      <c r="D49" t="s">
        <v>98</v>
      </c>
      <c r="E49" t="s">
        <v>278</v>
      </c>
      <c r="G49" t="s">
        <v>288</v>
      </c>
      <c r="H49" s="75">
        <v>4.53</v>
      </c>
      <c r="I49" t="s">
        <v>100</v>
      </c>
      <c r="J49" s="76">
        <v>2.2499999999999999E-2</v>
      </c>
      <c r="K49" s="76">
        <v>3.6600000000000001E-2</v>
      </c>
      <c r="L49" s="75">
        <v>168014874</v>
      </c>
      <c r="M49" s="75">
        <v>94.49</v>
      </c>
      <c r="N49" s="75">
        <v>0</v>
      </c>
      <c r="O49" s="75">
        <v>158757.25444260001</v>
      </c>
      <c r="P49" s="76">
        <v>6.1999999999999998E-3</v>
      </c>
      <c r="Q49" s="76">
        <v>2.52E-2</v>
      </c>
      <c r="R49" s="76">
        <v>7.6E-3</v>
      </c>
    </row>
    <row r="50" spans="2:18">
      <c r="B50" t="s">
        <v>363</v>
      </c>
      <c r="C50" t="s">
        <v>364</v>
      </c>
      <c r="D50" t="s">
        <v>98</v>
      </c>
      <c r="E50" t="s">
        <v>278</v>
      </c>
      <c r="G50" t="s">
        <v>285</v>
      </c>
      <c r="H50" s="75">
        <v>18.32</v>
      </c>
      <c r="I50" t="s">
        <v>100</v>
      </c>
      <c r="J50" s="76">
        <v>2.8000000000000001E-2</v>
      </c>
      <c r="K50" s="76">
        <v>4.6199999999999998E-2</v>
      </c>
      <c r="L50" s="75">
        <v>4452621</v>
      </c>
      <c r="M50" s="75">
        <v>71.52</v>
      </c>
      <c r="N50" s="75">
        <v>0</v>
      </c>
      <c r="O50" s="75">
        <v>3184.5145391999999</v>
      </c>
      <c r="P50" s="76">
        <v>4.0000000000000002E-4</v>
      </c>
      <c r="Q50" s="76">
        <v>5.0000000000000001E-4</v>
      </c>
      <c r="R50" s="76">
        <v>2.0000000000000001E-4</v>
      </c>
    </row>
    <row r="51" spans="2:18">
      <c r="B51" t="s">
        <v>365</v>
      </c>
      <c r="C51" t="s">
        <v>366</v>
      </c>
      <c r="D51" t="s">
        <v>98</v>
      </c>
      <c r="E51" t="s">
        <v>278</v>
      </c>
      <c r="G51" t="s">
        <v>285</v>
      </c>
      <c r="H51" s="75">
        <v>0.25</v>
      </c>
      <c r="I51" t="s">
        <v>100</v>
      </c>
      <c r="J51" s="76">
        <v>3.7499999999999999E-2</v>
      </c>
      <c r="K51" s="76">
        <v>3.15E-2</v>
      </c>
      <c r="L51" s="75">
        <v>35431934</v>
      </c>
      <c r="M51" s="75">
        <v>102.95</v>
      </c>
      <c r="N51" s="75">
        <v>0</v>
      </c>
      <c r="O51" s="75">
        <v>36477.176053000003</v>
      </c>
      <c r="P51" s="76">
        <v>2.7000000000000001E-3</v>
      </c>
      <c r="Q51" s="76">
        <v>5.7999999999999996E-3</v>
      </c>
      <c r="R51" s="76">
        <v>1.8E-3</v>
      </c>
    </row>
    <row r="52" spans="2:18">
      <c r="B52" t="s">
        <v>367</v>
      </c>
      <c r="C52" t="s">
        <v>368</v>
      </c>
      <c r="D52" t="s">
        <v>98</v>
      </c>
      <c r="E52" t="s">
        <v>278</v>
      </c>
      <c r="G52" t="s">
        <v>369</v>
      </c>
      <c r="H52" s="75">
        <v>1.65</v>
      </c>
      <c r="I52" t="s">
        <v>100</v>
      </c>
      <c r="J52" s="76">
        <v>1.7500000000000002E-2</v>
      </c>
      <c r="K52" s="76">
        <v>3.78E-2</v>
      </c>
      <c r="L52" s="75">
        <v>98044695</v>
      </c>
      <c r="M52" s="75">
        <v>97.32</v>
      </c>
      <c r="N52" s="75">
        <v>0</v>
      </c>
      <c r="O52" s="75">
        <v>95417.097173999995</v>
      </c>
      <c r="P52" s="76">
        <v>4.1000000000000003E-3</v>
      </c>
      <c r="Q52" s="76">
        <v>1.5100000000000001E-2</v>
      </c>
      <c r="R52" s="76">
        <v>4.5999999999999999E-3</v>
      </c>
    </row>
    <row r="53" spans="2:18">
      <c r="B53" t="s">
        <v>370</v>
      </c>
      <c r="C53" t="s">
        <v>371</v>
      </c>
      <c r="D53" t="s">
        <v>98</v>
      </c>
      <c r="E53" t="s">
        <v>278</v>
      </c>
      <c r="G53" t="s">
        <v>358</v>
      </c>
      <c r="H53" s="75">
        <v>1.33</v>
      </c>
      <c r="I53" t="s">
        <v>100</v>
      </c>
      <c r="J53" s="76">
        <v>5.0000000000000001E-3</v>
      </c>
      <c r="K53" s="76">
        <v>3.8199999999999998E-2</v>
      </c>
      <c r="L53" s="75">
        <v>65527256</v>
      </c>
      <c r="M53" s="75">
        <v>96.1</v>
      </c>
      <c r="N53" s="75">
        <v>0</v>
      </c>
      <c r="O53" s="75">
        <v>62971.693015999997</v>
      </c>
      <c r="P53" s="76">
        <v>2.8E-3</v>
      </c>
      <c r="Q53" s="76">
        <v>0.01</v>
      </c>
      <c r="R53" s="76">
        <v>3.0000000000000001E-3</v>
      </c>
    </row>
    <row r="54" spans="2:18">
      <c r="B54" t="s">
        <v>372</v>
      </c>
      <c r="C54" t="s">
        <v>373</v>
      </c>
      <c r="D54" t="s">
        <v>98</v>
      </c>
      <c r="E54" t="s">
        <v>278</v>
      </c>
      <c r="G54" t="s">
        <v>323</v>
      </c>
      <c r="H54" s="75">
        <v>2.67</v>
      </c>
      <c r="I54" t="s">
        <v>100</v>
      </c>
      <c r="J54" s="76">
        <v>6.25E-2</v>
      </c>
      <c r="K54" s="76">
        <v>3.6499999999999998E-2</v>
      </c>
      <c r="L54" s="75">
        <v>86873795</v>
      </c>
      <c r="M54" s="75">
        <v>107.9</v>
      </c>
      <c r="N54" s="75">
        <v>0</v>
      </c>
      <c r="O54" s="75">
        <v>93736.824804999997</v>
      </c>
      <c r="P54" s="76">
        <v>5.7999999999999996E-3</v>
      </c>
      <c r="Q54" s="76">
        <v>1.49E-2</v>
      </c>
      <c r="R54" s="76">
        <v>4.4999999999999997E-3</v>
      </c>
    </row>
    <row r="55" spans="2:18">
      <c r="B55" t="s">
        <v>374</v>
      </c>
      <c r="C55" t="s">
        <v>375</v>
      </c>
      <c r="D55" t="s">
        <v>98</v>
      </c>
      <c r="E55" t="s">
        <v>278</v>
      </c>
      <c r="G55" t="s">
        <v>376</v>
      </c>
      <c r="H55" s="75">
        <v>11.79</v>
      </c>
      <c r="I55" t="s">
        <v>100</v>
      </c>
      <c r="J55" s="76">
        <v>5.5E-2</v>
      </c>
      <c r="K55" s="76">
        <v>4.3999999999999997E-2</v>
      </c>
      <c r="L55" s="75">
        <v>50912893</v>
      </c>
      <c r="M55" s="75">
        <v>118.5</v>
      </c>
      <c r="N55" s="75">
        <v>0</v>
      </c>
      <c r="O55" s="75">
        <v>60331.778205000002</v>
      </c>
      <c r="P55" s="76">
        <v>2.5999999999999999E-3</v>
      </c>
      <c r="Q55" s="76">
        <v>9.5999999999999992E-3</v>
      </c>
      <c r="R55" s="76">
        <v>2.8999999999999998E-3</v>
      </c>
    </row>
    <row r="56" spans="2:18">
      <c r="B56" s="77" t="s">
        <v>377</v>
      </c>
      <c r="C56" s="14"/>
      <c r="D56" s="14"/>
      <c r="H56" s="79">
        <v>4.13</v>
      </c>
      <c r="K56" s="78">
        <v>4.6399999999999997E-2</v>
      </c>
      <c r="L56" s="79">
        <v>92240419</v>
      </c>
      <c r="N56" s="79">
        <v>0</v>
      </c>
      <c r="O56" s="79">
        <v>90171.173297400004</v>
      </c>
      <c r="Q56" s="78">
        <v>1.43E-2</v>
      </c>
      <c r="R56" s="78">
        <v>4.3E-3</v>
      </c>
    </row>
    <row r="57" spans="2:18">
      <c r="B57" t="s">
        <v>378</v>
      </c>
      <c r="C57" t="s">
        <v>379</v>
      </c>
      <c r="D57" t="s">
        <v>98</v>
      </c>
      <c r="E57" t="s">
        <v>278</v>
      </c>
      <c r="G57" t="s">
        <v>380</v>
      </c>
      <c r="H57" s="75">
        <v>2.31</v>
      </c>
      <c r="I57" t="s">
        <v>100</v>
      </c>
      <c r="J57" s="76">
        <v>4.02E-2</v>
      </c>
      <c r="K57" s="76">
        <v>4.5600000000000002E-2</v>
      </c>
      <c r="L57" s="75">
        <v>46503688</v>
      </c>
      <c r="M57" s="75">
        <v>99.15</v>
      </c>
      <c r="N57" s="75">
        <v>0</v>
      </c>
      <c r="O57" s="75">
        <v>46108.406651999998</v>
      </c>
      <c r="P57" s="76">
        <v>2.2000000000000001E-3</v>
      </c>
      <c r="Q57" s="76">
        <v>7.3000000000000001E-3</v>
      </c>
      <c r="R57" s="76">
        <v>2.2000000000000001E-3</v>
      </c>
    </row>
    <row r="58" spans="2:18">
      <c r="B58" t="s">
        <v>381</v>
      </c>
      <c r="C58" t="s">
        <v>382</v>
      </c>
      <c r="D58" t="s">
        <v>98</v>
      </c>
      <c r="E58" t="s">
        <v>278</v>
      </c>
      <c r="G58" t="s">
        <v>312</v>
      </c>
      <c r="H58" s="75">
        <v>6.04</v>
      </c>
      <c r="I58" t="s">
        <v>100</v>
      </c>
      <c r="J58" s="76">
        <v>4.02E-2</v>
      </c>
      <c r="K58" s="76">
        <v>4.7199999999999999E-2</v>
      </c>
      <c r="L58" s="75">
        <v>45736731</v>
      </c>
      <c r="M58" s="75">
        <v>96.34</v>
      </c>
      <c r="N58" s="75">
        <v>0</v>
      </c>
      <c r="O58" s="75">
        <v>44062.766645399999</v>
      </c>
      <c r="P58" s="76">
        <v>1.6999999999999999E-3</v>
      </c>
      <c r="Q58" s="76">
        <v>7.0000000000000001E-3</v>
      </c>
      <c r="R58" s="76">
        <v>2.0999999999999999E-3</v>
      </c>
    </row>
    <row r="59" spans="2:18">
      <c r="B59" s="77" t="s">
        <v>383</v>
      </c>
      <c r="C59" s="14"/>
      <c r="D59" s="14"/>
      <c r="H59" s="79">
        <v>0</v>
      </c>
      <c r="K59" s="78">
        <v>0</v>
      </c>
      <c r="L59" s="79">
        <v>0</v>
      </c>
      <c r="N59" s="79">
        <v>0</v>
      </c>
      <c r="O59" s="79">
        <v>0</v>
      </c>
      <c r="Q59" s="78">
        <v>0</v>
      </c>
      <c r="R59" s="78">
        <v>0</v>
      </c>
    </row>
    <row r="60" spans="2:18">
      <c r="B60" t="s">
        <v>266</v>
      </c>
      <c r="C60" t="s">
        <v>266</v>
      </c>
      <c r="D60" s="14"/>
      <c r="E60" t="s">
        <v>266</v>
      </c>
      <c r="H60" s="75">
        <v>0</v>
      </c>
      <c r="I60" t="s">
        <v>266</v>
      </c>
      <c r="J60" s="76">
        <v>0</v>
      </c>
      <c r="K60" s="76">
        <v>0</v>
      </c>
      <c r="L60" s="75">
        <v>0</v>
      </c>
      <c r="M60" s="75">
        <v>0</v>
      </c>
      <c r="O60" s="75">
        <v>0</v>
      </c>
      <c r="P60" s="76">
        <v>0</v>
      </c>
      <c r="Q60" s="76">
        <v>0</v>
      </c>
      <c r="R60" s="76">
        <v>0</v>
      </c>
    </row>
    <row r="61" spans="2:18">
      <c r="B61" s="77" t="s">
        <v>271</v>
      </c>
      <c r="C61" s="14"/>
      <c r="D61" s="14"/>
      <c r="H61" s="79">
        <v>5.87</v>
      </c>
      <c r="K61" s="78">
        <v>9.01E-2</v>
      </c>
      <c r="L61" s="79">
        <v>105533000</v>
      </c>
      <c r="N61" s="79">
        <v>88.408124999999998</v>
      </c>
      <c r="O61" s="79">
        <v>354077.60812865663</v>
      </c>
      <c r="Q61" s="78">
        <v>5.62E-2</v>
      </c>
      <c r="R61" s="78">
        <v>1.7000000000000001E-2</v>
      </c>
    </row>
    <row r="62" spans="2:18">
      <c r="B62" s="77" t="s">
        <v>384</v>
      </c>
      <c r="C62" s="14"/>
      <c r="D62" s="14"/>
      <c r="H62" s="79">
        <v>1.86</v>
      </c>
      <c r="K62" s="78">
        <v>1.0256000000000001</v>
      </c>
      <c r="L62" s="79">
        <v>4280000</v>
      </c>
      <c r="N62" s="79">
        <v>0</v>
      </c>
      <c r="O62" s="79">
        <v>16103.56776059902</v>
      </c>
      <c r="Q62" s="78">
        <v>2.5999999999999999E-3</v>
      </c>
      <c r="R62" s="78">
        <v>8.0000000000000004E-4</v>
      </c>
    </row>
    <row r="63" spans="2:18">
      <c r="B63" t="s">
        <v>385</v>
      </c>
      <c r="C63" t="s">
        <v>386</v>
      </c>
      <c r="D63" t="s">
        <v>98</v>
      </c>
      <c r="E63" t="s">
        <v>387</v>
      </c>
      <c r="F63" t="s">
        <v>209</v>
      </c>
      <c r="H63" s="75">
        <v>0.08</v>
      </c>
      <c r="I63" t="s">
        <v>100</v>
      </c>
      <c r="J63" s="76">
        <v>2.8799999999999999E-2</v>
      </c>
      <c r="K63" s="76">
        <v>2.1501999999999999</v>
      </c>
      <c r="L63" s="75">
        <v>2000000</v>
      </c>
      <c r="M63" s="75">
        <v>374.66</v>
      </c>
      <c r="N63" s="75">
        <v>0</v>
      </c>
      <c r="O63" s="75">
        <v>7493.2</v>
      </c>
      <c r="P63" s="76">
        <v>5.9999999999999995E-4</v>
      </c>
      <c r="Q63" s="76">
        <v>1.1999999999999999E-3</v>
      </c>
      <c r="R63" s="76">
        <v>4.0000000000000002E-4</v>
      </c>
    </row>
    <row r="64" spans="2:18">
      <c r="B64" t="s">
        <v>388</v>
      </c>
      <c r="C64" t="s">
        <v>389</v>
      </c>
      <c r="D64" t="s">
        <v>98</v>
      </c>
      <c r="E64" t="s">
        <v>387</v>
      </c>
      <c r="F64" t="s">
        <v>209</v>
      </c>
      <c r="H64" s="75">
        <v>5.86</v>
      </c>
      <c r="I64" t="s">
        <v>100</v>
      </c>
      <c r="J64" s="76">
        <v>2.75E-2</v>
      </c>
      <c r="K64" s="76">
        <v>5.3199999999999997E-2</v>
      </c>
      <c r="L64" s="75">
        <v>250000</v>
      </c>
      <c r="M64" s="75">
        <v>318.08999999999997</v>
      </c>
      <c r="N64" s="75">
        <v>0</v>
      </c>
      <c r="O64" s="75">
        <v>795.22500000000002</v>
      </c>
      <c r="P64" s="76">
        <v>1E-4</v>
      </c>
      <c r="Q64" s="76">
        <v>1E-4</v>
      </c>
      <c r="R64" s="76">
        <v>0</v>
      </c>
    </row>
    <row r="65" spans="2:18">
      <c r="B65" t="s">
        <v>390</v>
      </c>
      <c r="C65" t="s">
        <v>391</v>
      </c>
      <c r="D65" t="s">
        <v>121</v>
      </c>
      <c r="E65" t="s">
        <v>392</v>
      </c>
      <c r="F65" t="s">
        <v>393</v>
      </c>
      <c r="G65" t="s">
        <v>394</v>
      </c>
      <c r="H65" s="75">
        <v>5.54</v>
      </c>
      <c r="I65" t="s">
        <v>104</v>
      </c>
      <c r="J65" s="76">
        <v>2.5000000000000001E-2</v>
      </c>
      <c r="K65" s="76">
        <v>5.0999999999999997E-2</v>
      </c>
      <c r="L65" s="75">
        <v>200000</v>
      </c>
      <c r="M65" s="75">
        <v>88.072833333333335</v>
      </c>
      <c r="N65" s="75">
        <v>0</v>
      </c>
      <c r="O65" s="75">
        <v>638.88033312089999</v>
      </c>
      <c r="P65" s="76">
        <v>2.0000000000000001E-4</v>
      </c>
      <c r="Q65" s="76">
        <v>1E-4</v>
      </c>
      <c r="R65" s="76">
        <v>0</v>
      </c>
    </row>
    <row r="66" spans="2:18">
      <c r="B66" t="s">
        <v>395</v>
      </c>
      <c r="C66" t="s">
        <v>396</v>
      </c>
      <c r="D66" t="s">
        <v>397</v>
      </c>
      <c r="E66" t="s">
        <v>398</v>
      </c>
      <c r="F66" t="s">
        <v>399</v>
      </c>
      <c r="G66" t="s">
        <v>400</v>
      </c>
      <c r="H66" s="75">
        <v>3.76</v>
      </c>
      <c r="I66" t="s">
        <v>104</v>
      </c>
      <c r="J66" s="76">
        <v>3.2500000000000001E-2</v>
      </c>
      <c r="K66" s="76">
        <v>5.2200000000000003E-2</v>
      </c>
      <c r="L66" s="75">
        <v>530000</v>
      </c>
      <c r="M66" s="75">
        <v>94.581527770833333</v>
      </c>
      <c r="N66" s="75">
        <v>0</v>
      </c>
      <c r="O66" s="75">
        <v>1818.1501665444</v>
      </c>
      <c r="P66" s="76">
        <v>5.0000000000000001E-4</v>
      </c>
      <c r="Q66" s="76">
        <v>2.9999999999999997E-4</v>
      </c>
      <c r="R66" s="76">
        <v>1E-4</v>
      </c>
    </row>
    <row r="67" spans="2:18">
      <c r="B67" t="s">
        <v>401</v>
      </c>
      <c r="C67" t="s">
        <v>402</v>
      </c>
      <c r="D67" t="s">
        <v>121</v>
      </c>
      <c r="E67" t="s">
        <v>392</v>
      </c>
      <c r="F67" t="s">
        <v>393</v>
      </c>
      <c r="G67" t="s">
        <v>403</v>
      </c>
      <c r="H67" s="75">
        <v>2.67</v>
      </c>
      <c r="I67" t="s">
        <v>108</v>
      </c>
      <c r="J67" s="76">
        <v>0.05</v>
      </c>
      <c r="K67" s="76">
        <v>4.36E-2</v>
      </c>
      <c r="L67" s="75">
        <v>1300000</v>
      </c>
      <c r="M67" s="75">
        <v>102.74266667000001</v>
      </c>
      <c r="N67" s="75">
        <v>0</v>
      </c>
      <c r="O67" s="75">
        <v>5358.1122609337199</v>
      </c>
      <c r="P67" s="76">
        <v>5.0000000000000001E-4</v>
      </c>
      <c r="Q67" s="76">
        <v>8.9999999999999998E-4</v>
      </c>
      <c r="R67" s="76">
        <v>2.9999999999999997E-4</v>
      </c>
    </row>
    <row r="68" spans="2:18">
      <c r="B68" s="77" t="s">
        <v>404</v>
      </c>
      <c r="C68" s="14"/>
      <c r="D68" s="14"/>
      <c r="H68" s="79">
        <v>6.06</v>
      </c>
      <c r="K68" s="78">
        <v>4.5600000000000002E-2</v>
      </c>
      <c r="L68" s="79">
        <v>101253000</v>
      </c>
      <c r="N68" s="79">
        <v>88.408124999999998</v>
      </c>
      <c r="O68" s="79">
        <v>337974.04036805761</v>
      </c>
      <c r="Q68" s="78">
        <v>5.3699999999999998E-2</v>
      </c>
      <c r="R68" s="78">
        <v>1.6199999999999999E-2</v>
      </c>
    </row>
    <row r="69" spans="2:18">
      <c r="B69" t="s">
        <v>405</v>
      </c>
      <c r="C69" t="s">
        <v>406</v>
      </c>
      <c r="D69" t="s">
        <v>121</v>
      </c>
      <c r="E69" t="s">
        <v>407</v>
      </c>
      <c r="F69" t="s">
        <v>393</v>
      </c>
      <c r="G69" t="s">
        <v>358</v>
      </c>
      <c r="H69" s="75">
        <v>0.45</v>
      </c>
      <c r="I69" t="s">
        <v>104</v>
      </c>
      <c r="J69" s="76">
        <v>0</v>
      </c>
      <c r="K69" s="76">
        <v>5.2600000000000001E-2</v>
      </c>
      <c r="L69" s="75">
        <v>1000000</v>
      </c>
      <c r="M69" s="75">
        <v>97.707800000000006</v>
      </c>
      <c r="N69" s="75">
        <v>0</v>
      </c>
      <c r="O69" s="75">
        <v>3543.8619060000001</v>
      </c>
      <c r="P69" s="76">
        <v>0</v>
      </c>
      <c r="Q69" s="76">
        <v>5.9999999999999995E-4</v>
      </c>
      <c r="R69" s="76">
        <v>2.0000000000000001E-4</v>
      </c>
    </row>
    <row r="70" spans="2:18">
      <c r="B70" t="s">
        <v>408</v>
      </c>
      <c r="C70" t="s">
        <v>409</v>
      </c>
      <c r="D70" t="s">
        <v>121</v>
      </c>
      <c r="E70" t="s">
        <v>407</v>
      </c>
      <c r="F70" t="s">
        <v>393</v>
      </c>
      <c r="G70" t="s">
        <v>410</v>
      </c>
      <c r="H70" s="75">
        <v>0.16</v>
      </c>
      <c r="I70" t="s">
        <v>104</v>
      </c>
      <c r="J70" s="76">
        <v>0</v>
      </c>
      <c r="K70" s="76">
        <v>5.33E-2</v>
      </c>
      <c r="L70" s="75">
        <v>1000000</v>
      </c>
      <c r="M70" s="75">
        <v>99.149699999999996</v>
      </c>
      <c r="N70" s="75">
        <v>0</v>
      </c>
      <c r="O70" s="75">
        <v>3596.159619</v>
      </c>
      <c r="P70" s="76">
        <v>0</v>
      </c>
      <c r="Q70" s="76">
        <v>5.9999999999999995E-4</v>
      </c>
      <c r="R70" s="76">
        <v>2.0000000000000001E-4</v>
      </c>
    </row>
    <row r="71" spans="2:18">
      <c r="B71" t="s">
        <v>411</v>
      </c>
      <c r="C71" t="s">
        <v>412</v>
      </c>
      <c r="D71" t="s">
        <v>121</v>
      </c>
      <c r="E71" t="s">
        <v>407</v>
      </c>
      <c r="F71" t="s">
        <v>393</v>
      </c>
      <c r="G71" t="s">
        <v>413</v>
      </c>
      <c r="H71" s="75">
        <v>0.13</v>
      </c>
      <c r="I71" t="s">
        <v>104</v>
      </c>
      <c r="J71" s="76">
        <v>1.2999999999999999E-3</v>
      </c>
      <c r="K71" s="76">
        <v>5.3600000000000002E-2</v>
      </c>
      <c r="L71" s="75">
        <v>2390000</v>
      </c>
      <c r="M71" s="75">
        <v>99.406274999999994</v>
      </c>
      <c r="N71" s="75">
        <v>0</v>
      </c>
      <c r="O71" s="75">
        <v>8617.0627702575002</v>
      </c>
      <c r="P71" s="76">
        <v>0</v>
      </c>
      <c r="Q71" s="76">
        <v>1.4E-3</v>
      </c>
      <c r="R71" s="76">
        <v>4.0000000000000002E-4</v>
      </c>
    </row>
    <row r="72" spans="2:18">
      <c r="B72" t="s">
        <v>414</v>
      </c>
      <c r="C72" t="s">
        <v>415</v>
      </c>
      <c r="D72" t="s">
        <v>121</v>
      </c>
      <c r="E72" t="s">
        <v>407</v>
      </c>
      <c r="F72" t="s">
        <v>393</v>
      </c>
      <c r="G72" t="s">
        <v>416</v>
      </c>
      <c r="H72" s="75">
        <v>0.28999999999999998</v>
      </c>
      <c r="I72" t="s">
        <v>104</v>
      </c>
      <c r="J72" s="76">
        <v>3.8E-3</v>
      </c>
      <c r="K72" s="76">
        <v>5.33E-2</v>
      </c>
      <c r="L72" s="75">
        <v>1870000</v>
      </c>
      <c r="M72" s="75">
        <v>98.68752500425532</v>
      </c>
      <c r="N72" s="75">
        <v>0</v>
      </c>
      <c r="O72" s="75">
        <v>6693.4715147351999</v>
      </c>
      <c r="P72" s="76">
        <v>0</v>
      </c>
      <c r="Q72" s="76">
        <v>1.1000000000000001E-3</v>
      </c>
      <c r="R72" s="76">
        <v>2.9999999999999997E-4</v>
      </c>
    </row>
    <row r="73" spans="2:18">
      <c r="B73" t="s">
        <v>417</v>
      </c>
      <c r="C73" t="s">
        <v>418</v>
      </c>
      <c r="D73" t="s">
        <v>121</v>
      </c>
      <c r="E73" t="s">
        <v>407</v>
      </c>
      <c r="F73" t="s">
        <v>393</v>
      </c>
      <c r="G73" t="s">
        <v>326</v>
      </c>
      <c r="H73" s="75">
        <v>0.79</v>
      </c>
      <c r="I73" t="s">
        <v>104</v>
      </c>
      <c r="J73" s="76">
        <v>6.3E-3</v>
      </c>
      <c r="K73" s="76">
        <v>0.05</v>
      </c>
      <c r="L73" s="75">
        <v>1000000</v>
      </c>
      <c r="M73" s="75">
        <v>96.817708339999996</v>
      </c>
      <c r="N73" s="75">
        <v>0</v>
      </c>
      <c r="O73" s="75">
        <v>3511.5782814918002</v>
      </c>
      <c r="P73" s="76">
        <v>0</v>
      </c>
      <c r="Q73" s="76">
        <v>5.9999999999999995E-4</v>
      </c>
      <c r="R73" s="76">
        <v>2.0000000000000001E-4</v>
      </c>
    </row>
    <row r="74" spans="2:18">
      <c r="B74" t="s">
        <v>419</v>
      </c>
      <c r="C74" t="s">
        <v>420</v>
      </c>
      <c r="D74" t="s">
        <v>121</v>
      </c>
      <c r="E74" t="s">
        <v>407</v>
      </c>
      <c r="F74" t="s">
        <v>393</v>
      </c>
      <c r="G74" t="s">
        <v>421</v>
      </c>
      <c r="H74" s="75">
        <v>0.08</v>
      </c>
      <c r="I74" t="s">
        <v>104</v>
      </c>
      <c r="J74" s="76">
        <v>8.8000000000000005E-3</v>
      </c>
      <c r="K74" s="76">
        <v>5.45E-2</v>
      </c>
      <c r="L74" s="75">
        <v>1000000</v>
      </c>
      <c r="M74" s="75">
        <v>99.985683339999994</v>
      </c>
      <c r="N74" s="75">
        <v>0</v>
      </c>
      <c r="O74" s="75">
        <v>3626.4807343790999</v>
      </c>
      <c r="P74" s="76">
        <v>0</v>
      </c>
      <c r="Q74" s="76">
        <v>5.9999999999999995E-4</v>
      </c>
      <c r="R74" s="76">
        <v>2.0000000000000001E-4</v>
      </c>
    </row>
    <row r="75" spans="2:18">
      <c r="B75" t="s">
        <v>422</v>
      </c>
      <c r="C75" t="s">
        <v>423</v>
      </c>
      <c r="D75" t="s">
        <v>121</v>
      </c>
      <c r="E75" t="s">
        <v>407</v>
      </c>
      <c r="F75" t="s">
        <v>393</v>
      </c>
      <c r="G75" t="s">
        <v>424</v>
      </c>
      <c r="H75" s="75">
        <v>0.96</v>
      </c>
      <c r="I75" t="s">
        <v>104</v>
      </c>
      <c r="J75" s="76">
        <v>0.01</v>
      </c>
      <c r="K75" s="76">
        <v>4.9000000000000002E-2</v>
      </c>
      <c r="L75" s="75">
        <v>1570000</v>
      </c>
      <c r="M75" s="75">
        <v>96.479166666666671</v>
      </c>
      <c r="N75" s="75">
        <v>0</v>
      </c>
      <c r="O75" s="75">
        <v>5493.9000188708997</v>
      </c>
      <c r="P75" s="76">
        <v>0</v>
      </c>
      <c r="Q75" s="76">
        <v>8.9999999999999998E-4</v>
      </c>
      <c r="R75" s="76">
        <v>2.9999999999999997E-4</v>
      </c>
    </row>
    <row r="76" spans="2:18">
      <c r="B76" t="s">
        <v>425</v>
      </c>
      <c r="C76" t="s">
        <v>426</v>
      </c>
      <c r="D76" t="s">
        <v>121</v>
      </c>
      <c r="E76" t="s">
        <v>407</v>
      </c>
      <c r="F76" t="s">
        <v>393</v>
      </c>
      <c r="G76" t="s">
        <v>427</v>
      </c>
      <c r="H76" s="75">
        <v>14.65</v>
      </c>
      <c r="I76" t="s">
        <v>104</v>
      </c>
      <c r="J76" s="76">
        <v>1.1299999999999999E-2</v>
      </c>
      <c r="K76" s="76">
        <v>4.19E-2</v>
      </c>
      <c r="L76" s="75">
        <v>3500000</v>
      </c>
      <c r="M76" s="75">
        <v>64.312475000000006</v>
      </c>
      <c r="N76" s="75">
        <v>0</v>
      </c>
      <c r="O76" s="75">
        <v>8164.1471388749997</v>
      </c>
      <c r="P76" s="76">
        <v>0</v>
      </c>
      <c r="Q76" s="76">
        <v>1.2999999999999999E-3</v>
      </c>
      <c r="R76" s="76">
        <v>4.0000000000000002E-4</v>
      </c>
    </row>
    <row r="77" spans="2:18">
      <c r="B77" t="s">
        <v>428</v>
      </c>
      <c r="C77" t="s">
        <v>429</v>
      </c>
      <c r="D77" t="s">
        <v>121</v>
      </c>
      <c r="E77" t="s">
        <v>407</v>
      </c>
      <c r="F77" t="s">
        <v>393</v>
      </c>
      <c r="G77" t="s">
        <v>430</v>
      </c>
      <c r="H77" s="75">
        <v>0.67</v>
      </c>
      <c r="I77" t="s">
        <v>104</v>
      </c>
      <c r="J77" s="76">
        <v>1.2500000000000001E-2</v>
      </c>
      <c r="K77" s="76">
        <v>5.11E-2</v>
      </c>
      <c r="L77" s="75">
        <v>1000000</v>
      </c>
      <c r="M77" s="75">
        <v>97.954911100000004</v>
      </c>
      <c r="N77" s="75">
        <v>0</v>
      </c>
      <c r="O77" s="75">
        <v>3552.8246259596999</v>
      </c>
      <c r="P77" s="76">
        <v>0</v>
      </c>
      <c r="Q77" s="76">
        <v>5.9999999999999995E-4</v>
      </c>
      <c r="R77" s="76">
        <v>2.0000000000000001E-4</v>
      </c>
    </row>
    <row r="78" spans="2:18">
      <c r="B78" t="s">
        <v>431</v>
      </c>
      <c r="C78" t="s">
        <v>432</v>
      </c>
      <c r="D78" t="s">
        <v>121</v>
      </c>
      <c r="E78" t="s">
        <v>407</v>
      </c>
      <c r="F78" t="s">
        <v>393</v>
      </c>
      <c r="G78" t="s">
        <v>433</v>
      </c>
      <c r="H78" s="75">
        <v>0.91</v>
      </c>
      <c r="I78" t="s">
        <v>104</v>
      </c>
      <c r="J78" s="76">
        <v>1.4999999999999999E-2</v>
      </c>
      <c r="K78" s="76">
        <v>4.9500000000000002E-2</v>
      </c>
      <c r="L78" s="75">
        <v>1000000</v>
      </c>
      <c r="M78" s="75">
        <v>97.117466660000005</v>
      </c>
      <c r="N78" s="75">
        <v>0</v>
      </c>
      <c r="O78" s="75">
        <v>3522.4505157581998</v>
      </c>
      <c r="P78" s="76">
        <v>0</v>
      </c>
      <c r="Q78" s="76">
        <v>5.9999999999999995E-4</v>
      </c>
      <c r="R78" s="76">
        <v>2.0000000000000001E-4</v>
      </c>
    </row>
    <row r="79" spans="2:18">
      <c r="B79" t="s">
        <v>434</v>
      </c>
      <c r="C79" t="s">
        <v>435</v>
      </c>
      <c r="D79" t="s">
        <v>121</v>
      </c>
      <c r="E79" t="s">
        <v>407</v>
      </c>
      <c r="F79" t="s">
        <v>393</v>
      </c>
      <c r="G79" t="s">
        <v>430</v>
      </c>
      <c r="H79" s="75">
        <v>6.92</v>
      </c>
      <c r="I79" t="s">
        <v>104</v>
      </c>
      <c r="J79" s="76">
        <v>1.6299999999999999E-2</v>
      </c>
      <c r="K79" s="76">
        <v>3.8899999999999997E-2</v>
      </c>
      <c r="L79" s="75">
        <v>730000</v>
      </c>
      <c r="M79" s="75">
        <v>86.000024999999994</v>
      </c>
      <c r="N79" s="75">
        <v>0</v>
      </c>
      <c r="O79" s="75">
        <v>2277.0312619275001</v>
      </c>
      <c r="P79" s="76">
        <v>0</v>
      </c>
      <c r="Q79" s="76">
        <v>4.0000000000000002E-4</v>
      </c>
      <c r="R79" s="76">
        <v>1E-4</v>
      </c>
    </row>
    <row r="80" spans="2:18">
      <c r="B80" t="s">
        <v>436</v>
      </c>
      <c r="C80" t="s">
        <v>437</v>
      </c>
      <c r="D80" t="s">
        <v>121</v>
      </c>
      <c r="E80" t="s">
        <v>407</v>
      </c>
      <c r="F80" t="s">
        <v>393</v>
      </c>
      <c r="G80" t="s">
        <v>438</v>
      </c>
      <c r="H80" s="75">
        <v>0.57999999999999996</v>
      </c>
      <c r="I80" t="s">
        <v>104</v>
      </c>
      <c r="J80" s="76">
        <v>1.7500000000000002E-2</v>
      </c>
      <c r="K80" s="76">
        <v>5.1999999999999998E-2</v>
      </c>
      <c r="L80" s="75">
        <v>1100000</v>
      </c>
      <c r="M80" s="75">
        <v>98.807266659999996</v>
      </c>
      <c r="N80" s="75">
        <v>0</v>
      </c>
      <c r="O80" s="75">
        <v>3942.1135180790998</v>
      </c>
      <c r="P80" s="76">
        <v>0</v>
      </c>
      <c r="Q80" s="76">
        <v>5.9999999999999995E-4</v>
      </c>
      <c r="R80" s="76">
        <v>2.0000000000000001E-4</v>
      </c>
    </row>
    <row r="81" spans="2:18">
      <c r="B81" t="s">
        <v>439</v>
      </c>
      <c r="C81" t="s">
        <v>440</v>
      </c>
      <c r="D81" t="s">
        <v>121</v>
      </c>
      <c r="E81" t="s">
        <v>407</v>
      </c>
      <c r="F81" t="s">
        <v>393</v>
      </c>
      <c r="G81" t="s">
        <v>441</v>
      </c>
      <c r="H81" s="75">
        <v>14.47</v>
      </c>
      <c r="I81" t="s">
        <v>104</v>
      </c>
      <c r="J81" s="76">
        <v>0.02</v>
      </c>
      <c r="K81" s="76">
        <v>4.2500000000000003E-2</v>
      </c>
      <c r="L81" s="75">
        <v>7655000</v>
      </c>
      <c r="M81" s="75">
        <v>72.718800000000002</v>
      </c>
      <c r="N81" s="75">
        <v>0</v>
      </c>
      <c r="O81" s="75">
        <v>20190.145755779999</v>
      </c>
      <c r="P81" s="76">
        <v>0</v>
      </c>
      <c r="Q81" s="76">
        <v>3.2000000000000002E-3</v>
      </c>
      <c r="R81" s="76">
        <v>1E-3</v>
      </c>
    </row>
    <row r="82" spans="2:18">
      <c r="B82" t="s">
        <v>442</v>
      </c>
      <c r="C82" t="s">
        <v>443</v>
      </c>
      <c r="D82" t="s">
        <v>121</v>
      </c>
      <c r="E82" t="s">
        <v>407</v>
      </c>
      <c r="F82" t="s">
        <v>393</v>
      </c>
      <c r="G82" t="s">
        <v>444</v>
      </c>
      <c r="H82" s="75">
        <v>0.75</v>
      </c>
      <c r="I82" t="s">
        <v>104</v>
      </c>
      <c r="J82" s="76">
        <v>2.1299999999999999E-2</v>
      </c>
      <c r="K82" s="76">
        <v>5.0299999999999997E-2</v>
      </c>
      <c r="L82" s="75">
        <v>1000000</v>
      </c>
      <c r="M82" s="75">
        <v>98.457049999999995</v>
      </c>
      <c r="N82" s="75">
        <v>0</v>
      </c>
      <c r="O82" s="75">
        <v>3571.0372035</v>
      </c>
      <c r="P82" s="76">
        <v>0</v>
      </c>
      <c r="Q82" s="76">
        <v>5.9999999999999995E-4</v>
      </c>
      <c r="R82" s="76">
        <v>2.0000000000000001E-4</v>
      </c>
    </row>
    <row r="83" spans="2:18">
      <c r="B83" t="s">
        <v>445</v>
      </c>
      <c r="C83" t="s">
        <v>446</v>
      </c>
      <c r="D83" t="s">
        <v>121</v>
      </c>
      <c r="E83" t="s">
        <v>407</v>
      </c>
      <c r="F83" t="s">
        <v>393</v>
      </c>
      <c r="G83" t="s">
        <v>447</v>
      </c>
      <c r="H83" s="75">
        <v>0.91</v>
      </c>
      <c r="I83" t="s">
        <v>104</v>
      </c>
      <c r="J83" s="76">
        <v>2.1299999999999999E-2</v>
      </c>
      <c r="K83" s="76">
        <v>4.9299999999999997E-2</v>
      </c>
      <c r="L83" s="75">
        <v>2060000</v>
      </c>
      <c r="M83" s="75">
        <v>97.735683330097089</v>
      </c>
      <c r="N83" s="75">
        <v>0</v>
      </c>
      <c r="O83" s="75">
        <v>7302.4388628282004</v>
      </c>
      <c r="P83" s="76">
        <v>1E-4</v>
      </c>
      <c r="Q83" s="76">
        <v>1.1999999999999999E-3</v>
      </c>
      <c r="R83" s="76">
        <v>4.0000000000000002E-4</v>
      </c>
    </row>
    <row r="84" spans="2:18">
      <c r="B84" t="s">
        <v>448</v>
      </c>
      <c r="C84" t="s">
        <v>449</v>
      </c>
      <c r="D84" t="s">
        <v>121</v>
      </c>
      <c r="E84" t="s">
        <v>407</v>
      </c>
      <c r="F84" t="s">
        <v>393</v>
      </c>
      <c r="G84" t="s">
        <v>450</v>
      </c>
      <c r="H84" s="75">
        <v>0.25</v>
      </c>
      <c r="I84" t="s">
        <v>104</v>
      </c>
      <c r="J84" s="76">
        <v>2.1299999999999999E-2</v>
      </c>
      <c r="K84" s="76">
        <v>5.45E-2</v>
      </c>
      <c r="L84" s="75">
        <v>800000</v>
      </c>
      <c r="M84" s="75">
        <v>99.734350000000006</v>
      </c>
      <c r="N84" s="75">
        <v>0</v>
      </c>
      <c r="O84" s="75">
        <v>2893.8918996000002</v>
      </c>
      <c r="P84" s="76">
        <v>0</v>
      </c>
      <c r="Q84" s="76">
        <v>5.0000000000000001E-4</v>
      </c>
      <c r="R84" s="76">
        <v>1E-4</v>
      </c>
    </row>
    <row r="85" spans="2:18">
      <c r="B85" t="s">
        <v>451</v>
      </c>
      <c r="C85" t="s">
        <v>452</v>
      </c>
      <c r="D85" t="s">
        <v>121</v>
      </c>
      <c r="E85" t="s">
        <v>407</v>
      </c>
      <c r="F85" t="s">
        <v>393</v>
      </c>
      <c r="G85" t="s">
        <v>433</v>
      </c>
      <c r="H85" s="75">
        <v>16.010000000000002</v>
      </c>
      <c r="I85" t="s">
        <v>104</v>
      </c>
      <c r="J85" s="76">
        <v>2.5000000000000001E-2</v>
      </c>
      <c r="K85" s="76">
        <v>4.2900000000000001E-2</v>
      </c>
      <c r="L85" s="75">
        <v>2150000</v>
      </c>
      <c r="M85" s="75">
        <v>76.0625</v>
      </c>
      <c r="N85" s="75">
        <v>0</v>
      </c>
      <c r="O85" s="75">
        <v>5931.3917812500003</v>
      </c>
      <c r="P85" s="76">
        <v>0</v>
      </c>
      <c r="Q85" s="76">
        <v>8.9999999999999998E-4</v>
      </c>
      <c r="R85" s="76">
        <v>2.9999999999999997E-4</v>
      </c>
    </row>
    <row r="86" spans="2:18">
      <c r="B86" t="s">
        <v>453</v>
      </c>
      <c r="C86" t="s">
        <v>454</v>
      </c>
      <c r="D86" t="s">
        <v>121</v>
      </c>
      <c r="E86" t="s">
        <v>407</v>
      </c>
      <c r="F86" t="s">
        <v>393</v>
      </c>
      <c r="G86" t="s">
        <v>455</v>
      </c>
      <c r="H86" s="75">
        <v>0.33</v>
      </c>
      <c r="I86" t="s">
        <v>104</v>
      </c>
      <c r="J86" s="76">
        <v>2.5000000000000001E-2</v>
      </c>
      <c r="K86" s="76">
        <v>5.5E-2</v>
      </c>
      <c r="L86" s="75">
        <v>18000000</v>
      </c>
      <c r="M86" s="75">
        <v>99.46746666615384</v>
      </c>
      <c r="N86" s="75">
        <v>0</v>
      </c>
      <c r="O86" s="75">
        <v>64938.330287999997</v>
      </c>
      <c r="P86" s="76">
        <v>2.9999999999999997E-4</v>
      </c>
      <c r="Q86" s="76">
        <v>1.03E-2</v>
      </c>
      <c r="R86" s="76">
        <v>3.0999999999999999E-3</v>
      </c>
    </row>
    <row r="87" spans="2:18">
      <c r="B87" t="s">
        <v>456</v>
      </c>
      <c r="C87" t="s">
        <v>457</v>
      </c>
      <c r="D87" t="s">
        <v>121</v>
      </c>
      <c r="E87" t="s">
        <v>407</v>
      </c>
      <c r="F87" t="s">
        <v>393</v>
      </c>
      <c r="G87" t="s">
        <v>458</v>
      </c>
      <c r="H87" s="75">
        <v>0.42</v>
      </c>
      <c r="I87" t="s">
        <v>104</v>
      </c>
      <c r="J87" s="76">
        <v>2.5000000000000001E-2</v>
      </c>
      <c r="K87" s="76">
        <v>5.3699999999999998E-2</v>
      </c>
      <c r="L87" s="75">
        <v>1500000</v>
      </c>
      <c r="M87" s="75">
        <v>99.067733333333337</v>
      </c>
      <c r="N87" s="75">
        <v>0</v>
      </c>
      <c r="O87" s="75">
        <v>5389.7800319999997</v>
      </c>
      <c r="P87" s="76">
        <v>0</v>
      </c>
      <c r="Q87" s="76">
        <v>8.9999999999999998E-4</v>
      </c>
      <c r="R87" s="76">
        <v>2.9999999999999997E-4</v>
      </c>
    </row>
    <row r="88" spans="2:18">
      <c r="B88" t="s">
        <v>459</v>
      </c>
      <c r="C88" t="s">
        <v>460</v>
      </c>
      <c r="D88" t="s">
        <v>121</v>
      </c>
      <c r="E88" t="s">
        <v>407</v>
      </c>
      <c r="F88" t="s">
        <v>393</v>
      </c>
      <c r="G88" t="s">
        <v>458</v>
      </c>
      <c r="H88" s="75">
        <v>7.61</v>
      </c>
      <c r="I88" t="s">
        <v>104</v>
      </c>
      <c r="J88" s="76">
        <v>2.75E-2</v>
      </c>
      <c r="K88" s="76">
        <v>3.9399999999999998E-2</v>
      </c>
      <c r="L88" s="75">
        <v>36000000</v>
      </c>
      <c r="M88" s="75">
        <v>92.65625</v>
      </c>
      <c r="N88" s="75">
        <v>0</v>
      </c>
      <c r="O88" s="75">
        <v>120983.11874999999</v>
      </c>
      <c r="P88" s="76">
        <v>2.9999999999999997E-4</v>
      </c>
      <c r="Q88" s="76">
        <v>1.9199999999999998E-2</v>
      </c>
      <c r="R88" s="76">
        <v>5.7999999999999996E-3</v>
      </c>
    </row>
    <row r="89" spans="2:18">
      <c r="B89" t="s">
        <v>461</v>
      </c>
      <c r="C89" t="s">
        <v>462</v>
      </c>
      <c r="D89" t="s">
        <v>121</v>
      </c>
      <c r="E89" t="s">
        <v>407</v>
      </c>
      <c r="F89" t="s">
        <v>393</v>
      </c>
      <c r="G89" t="s">
        <v>416</v>
      </c>
      <c r="H89" s="75">
        <v>14.25</v>
      </c>
      <c r="I89" t="s">
        <v>104</v>
      </c>
      <c r="J89" s="76">
        <v>2.75E-2</v>
      </c>
      <c r="K89" s="76">
        <v>4.2700000000000002E-2</v>
      </c>
      <c r="L89" s="75">
        <v>1910000</v>
      </c>
      <c r="M89" s="75">
        <v>81.28125</v>
      </c>
      <c r="N89" s="75">
        <v>0</v>
      </c>
      <c r="O89" s="75">
        <v>5630.8154906250002</v>
      </c>
      <c r="P89" s="76">
        <v>0</v>
      </c>
      <c r="Q89" s="76">
        <v>8.9999999999999998E-4</v>
      </c>
      <c r="R89" s="76">
        <v>2.9999999999999997E-4</v>
      </c>
    </row>
    <row r="90" spans="2:18">
      <c r="B90" t="s">
        <v>463</v>
      </c>
      <c r="C90" t="s">
        <v>464</v>
      </c>
      <c r="D90" t="s">
        <v>121</v>
      </c>
      <c r="E90" t="s">
        <v>407</v>
      </c>
      <c r="F90" t="s">
        <v>393</v>
      </c>
      <c r="G90" t="s">
        <v>465</v>
      </c>
      <c r="H90" s="75">
        <v>15.33</v>
      </c>
      <c r="I90" t="s">
        <v>104</v>
      </c>
      <c r="J90" s="76">
        <v>2.8799999999999999E-2</v>
      </c>
      <c r="K90" s="76">
        <v>4.2900000000000001E-2</v>
      </c>
      <c r="L90" s="75">
        <v>828000</v>
      </c>
      <c r="M90" s="75">
        <v>81.796925052631579</v>
      </c>
      <c r="N90" s="75">
        <v>0</v>
      </c>
      <c r="O90" s="75">
        <v>2456.4892613156999</v>
      </c>
      <c r="P90" s="76">
        <v>0</v>
      </c>
      <c r="Q90" s="76">
        <v>4.0000000000000002E-4</v>
      </c>
      <c r="R90" s="76">
        <v>1E-4</v>
      </c>
    </row>
    <row r="91" spans="2:18">
      <c r="B91" t="s">
        <v>466</v>
      </c>
      <c r="C91" t="s">
        <v>467</v>
      </c>
      <c r="D91" t="s">
        <v>121</v>
      </c>
      <c r="E91" t="s">
        <v>407</v>
      </c>
      <c r="F91" t="s">
        <v>393</v>
      </c>
      <c r="G91" t="s">
        <v>458</v>
      </c>
      <c r="H91" s="75">
        <v>15</v>
      </c>
      <c r="I91" t="s">
        <v>104</v>
      </c>
      <c r="J91" s="76">
        <v>0.03</v>
      </c>
      <c r="K91" s="76">
        <v>4.2900000000000001E-2</v>
      </c>
      <c r="L91" s="75">
        <v>1800000</v>
      </c>
      <c r="M91" s="75">
        <v>83.234399999999994</v>
      </c>
      <c r="N91" s="75">
        <v>0</v>
      </c>
      <c r="O91" s="75">
        <v>5434.0410383999997</v>
      </c>
      <c r="P91" s="76">
        <v>0</v>
      </c>
      <c r="Q91" s="76">
        <v>8.9999999999999998E-4</v>
      </c>
      <c r="R91" s="76">
        <v>2.9999999999999997E-4</v>
      </c>
    </row>
    <row r="92" spans="2:18">
      <c r="B92" t="s">
        <v>468</v>
      </c>
      <c r="C92" t="s">
        <v>469</v>
      </c>
      <c r="D92" t="s">
        <v>121</v>
      </c>
      <c r="E92" t="s">
        <v>407</v>
      </c>
      <c r="F92" t="s">
        <v>393</v>
      </c>
      <c r="G92" t="s">
        <v>470</v>
      </c>
      <c r="H92" s="75">
        <v>5.07</v>
      </c>
      <c r="I92" t="s">
        <v>104</v>
      </c>
      <c r="J92" s="76">
        <v>3.2500000000000001E-2</v>
      </c>
      <c r="K92" s="76">
        <v>3.9300000000000002E-2</v>
      </c>
      <c r="L92" s="75">
        <v>1500000</v>
      </c>
      <c r="M92" s="75">
        <v>96.843800000000002</v>
      </c>
      <c r="N92" s="75">
        <v>88.408124999999998</v>
      </c>
      <c r="O92" s="75">
        <v>5357.1950639999995</v>
      </c>
      <c r="P92" s="76">
        <v>0</v>
      </c>
      <c r="Q92" s="76">
        <v>8.9999999999999998E-4</v>
      </c>
      <c r="R92" s="76">
        <v>2.9999999999999997E-4</v>
      </c>
    </row>
    <row r="93" spans="2:18">
      <c r="B93" t="s">
        <v>471</v>
      </c>
      <c r="C93" t="s">
        <v>472</v>
      </c>
      <c r="D93" t="s">
        <v>121</v>
      </c>
      <c r="E93" t="s">
        <v>407</v>
      </c>
      <c r="F93" t="s">
        <v>393</v>
      </c>
      <c r="G93" t="s">
        <v>427</v>
      </c>
      <c r="H93" s="75">
        <v>0.66</v>
      </c>
      <c r="I93" t="s">
        <v>104</v>
      </c>
      <c r="J93" s="76">
        <v>3.2500000000000001E-2</v>
      </c>
      <c r="K93" s="76">
        <v>5.1499999999999997E-2</v>
      </c>
      <c r="L93" s="75">
        <v>1000000</v>
      </c>
      <c r="M93" s="75">
        <v>99.880233342857139</v>
      </c>
      <c r="N93" s="75">
        <v>0</v>
      </c>
      <c r="O93" s="75">
        <v>3622.6560632418</v>
      </c>
      <c r="P93" s="76">
        <v>0</v>
      </c>
      <c r="Q93" s="76">
        <v>5.9999999999999995E-4</v>
      </c>
      <c r="R93" s="76">
        <v>2.0000000000000001E-4</v>
      </c>
    </row>
    <row r="94" spans="2:18">
      <c r="B94" t="s">
        <v>473</v>
      </c>
      <c r="C94" t="s">
        <v>474</v>
      </c>
      <c r="D94" t="s">
        <v>121</v>
      </c>
      <c r="E94" t="s">
        <v>407</v>
      </c>
      <c r="F94" t="s">
        <v>393</v>
      </c>
      <c r="G94" t="s">
        <v>430</v>
      </c>
      <c r="H94" s="75">
        <v>14.42</v>
      </c>
      <c r="I94" t="s">
        <v>104</v>
      </c>
      <c r="J94" s="76">
        <v>3.3799999999999997E-2</v>
      </c>
      <c r="K94" s="76">
        <v>4.2799999999999998E-2</v>
      </c>
      <c r="L94" s="75">
        <v>1420000</v>
      </c>
      <c r="M94" s="75">
        <v>88.687475003837292</v>
      </c>
      <c r="N94" s="75">
        <v>0</v>
      </c>
      <c r="O94" s="75">
        <v>4567.7065002776999</v>
      </c>
      <c r="P94" s="76">
        <v>0</v>
      </c>
      <c r="Q94" s="76">
        <v>6.9999999999999999E-4</v>
      </c>
      <c r="R94" s="76">
        <v>2.0000000000000001E-4</v>
      </c>
    </row>
    <row r="95" spans="2:18">
      <c r="B95" t="s">
        <v>475</v>
      </c>
      <c r="C95" t="s">
        <v>476</v>
      </c>
      <c r="D95" t="s">
        <v>121</v>
      </c>
      <c r="E95" t="s">
        <v>407</v>
      </c>
      <c r="F95" t="s">
        <v>393</v>
      </c>
      <c r="G95" t="s">
        <v>447</v>
      </c>
      <c r="H95" s="75">
        <v>11.61</v>
      </c>
      <c r="I95" t="s">
        <v>104</v>
      </c>
      <c r="J95" s="76">
        <v>3.5000000000000003E-2</v>
      </c>
      <c r="K95" s="76">
        <v>4.0099999999999997E-2</v>
      </c>
      <c r="L95" s="75">
        <v>1740000</v>
      </c>
      <c r="M95" s="75">
        <v>96.015600000000006</v>
      </c>
      <c r="N95" s="75">
        <v>0</v>
      </c>
      <c r="O95" s="75">
        <v>6059.5253128799995</v>
      </c>
      <c r="P95" s="76">
        <v>0</v>
      </c>
      <c r="Q95" s="76">
        <v>1E-3</v>
      </c>
      <c r="R95" s="76">
        <v>2.9999999999999997E-4</v>
      </c>
    </row>
    <row r="96" spans="2:18">
      <c r="B96" t="s">
        <v>477</v>
      </c>
      <c r="C96" t="s">
        <v>478</v>
      </c>
      <c r="D96" t="s">
        <v>121</v>
      </c>
      <c r="E96" t="s">
        <v>407</v>
      </c>
      <c r="F96" t="s">
        <v>393</v>
      </c>
      <c r="G96" t="s">
        <v>479</v>
      </c>
      <c r="H96" s="75">
        <v>13.97</v>
      </c>
      <c r="I96" t="s">
        <v>104</v>
      </c>
      <c r="J96" s="76">
        <v>3.6299999999999999E-2</v>
      </c>
      <c r="K96" s="76">
        <v>4.2799999999999998E-2</v>
      </c>
      <c r="L96" s="75">
        <v>2000000</v>
      </c>
      <c r="M96" s="75">
        <v>93.093774999999994</v>
      </c>
      <c r="N96" s="75">
        <v>0</v>
      </c>
      <c r="O96" s="75">
        <v>6753.0224385000001</v>
      </c>
      <c r="P96" s="76">
        <v>0</v>
      </c>
      <c r="Q96" s="76">
        <v>1.1000000000000001E-3</v>
      </c>
      <c r="R96" s="76">
        <v>2.9999999999999997E-4</v>
      </c>
    </row>
    <row r="97" spans="2:18">
      <c r="B97" t="s">
        <v>480</v>
      </c>
      <c r="C97" t="s">
        <v>481</v>
      </c>
      <c r="D97" t="s">
        <v>121</v>
      </c>
      <c r="E97" t="s">
        <v>407</v>
      </c>
      <c r="F97" t="s">
        <v>393</v>
      </c>
      <c r="G97" t="s">
        <v>424</v>
      </c>
      <c r="H97" s="75">
        <v>10.63</v>
      </c>
      <c r="I97" t="s">
        <v>104</v>
      </c>
      <c r="J97" s="76">
        <v>4.3799999999999999E-2</v>
      </c>
      <c r="K97" s="76">
        <v>3.9300000000000002E-2</v>
      </c>
      <c r="L97" s="75">
        <v>630000</v>
      </c>
      <c r="M97" s="75">
        <v>106.76562504761905</v>
      </c>
      <c r="N97" s="75">
        <v>0</v>
      </c>
      <c r="O97" s="75">
        <v>2439.6052081752</v>
      </c>
      <c r="P97" s="76">
        <v>0</v>
      </c>
      <c r="Q97" s="76">
        <v>4.0000000000000002E-4</v>
      </c>
      <c r="R97" s="76">
        <v>1E-4</v>
      </c>
    </row>
    <row r="98" spans="2:18">
      <c r="B98" t="s">
        <v>482</v>
      </c>
      <c r="C98" t="s">
        <v>483</v>
      </c>
      <c r="D98" t="s">
        <v>121</v>
      </c>
      <c r="E98" t="s">
        <v>407</v>
      </c>
      <c r="F98" t="s">
        <v>393</v>
      </c>
      <c r="G98" t="s">
        <v>358</v>
      </c>
      <c r="H98" s="75">
        <v>11.65</v>
      </c>
      <c r="I98" t="s">
        <v>104</v>
      </c>
      <c r="J98" s="76">
        <v>4.3799999999999999E-2</v>
      </c>
      <c r="K98" s="76">
        <v>4.0500000000000001E-2</v>
      </c>
      <c r="L98" s="75">
        <v>1000000</v>
      </c>
      <c r="M98" s="75">
        <v>104.765675</v>
      </c>
      <c r="N98" s="75">
        <v>0</v>
      </c>
      <c r="O98" s="75">
        <v>3799.8510322500001</v>
      </c>
      <c r="P98" s="76">
        <v>0</v>
      </c>
      <c r="Q98" s="76">
        <v>5.9999999999999995E-4</v>
      </c>
      <c r="R98" s="76">
        <v>2.0000000000000001E-4</v>
      </c>
    </row>
    <row r="99" spans="2:18">
      <c r="B99" t="s">
        <v>484</v>
      </c>
      <c r="C99" t="s">
        <v>485</v>
      </c>
      <c r="D99" t="s">
        <v>121</v>
      </c>
      <c r="E99" t="s">
        <v>407</v>
      </c>
      <c r="F99" t="s">
        <v>393</v>
      </c>
      <c r="G99" t="s">
        <v>438</v>
      </c>
      <c r="H99" s="75">
        <v>8.09</v>
      </c>
      <c r="I99" t="s">
        <v>104</v>
      </c>
      <c r="J99" s="76">
        <v>4.4999999999999998E-2</v>
      </c>
      <c r="K99" s="76">
        <v>3.9199999999999999E-2</v>
      </c>
      <c r="L99" s="75">
        <v>600000</v>
      </c>
      <c r="M99" s="75">
        <v>105.6063</v>
      </c>
      <c r="N99" s="75">
        <v>0</v>
      </c>
      <c r="O99" s="75">
        <v>2298.2043005999999</v>
      </c>
      <c r="P99" s="76">
        <v>0</v>
      </c>
      <c r="Q99" s="76">
        <v>4.0000000000000002E-4</v>
      </c>
      <c r="R99" s="76">
        <v>1E-4</v>
      </c>
    </row>
    <row r="100" spans="2:18">
      <c r="B100" t="s">
        <v>486</v>
      </c>
      <c r="C100" t="s">
        <v>487</v>
      </c>
      <c r="D100" t="s">
        <v>121</v>
      </c>
      <c r="E100" t="s">
        <v>407</v>
      </c>
      <c r="F100" t="s">
        <v>393</v>
      </c>
      <c r="G100" t="s">
        <v>335</v>
      </c>
      <c r="H100" s="75">
        <v>0.91</v>
      </c>
      <c r="I100" t="s">
        <v>104</v>
      </c>
      <c r="J100" s="76">
        <v>4.4999999999999998E-2</v>
      </c>
      <c r="K100" s="76">
        <v>4.9599999999999998E-2</v>
      </c>
      <c r="L100" s="75">
        <v>500000</v>
      </c>
      <c r="M100" s="75">
        <v>100.0117</v>
      </c>
      <c r="N100" s="75">
        <v>0</v>
      </c>
      <c r="O100" s="75">
        <v>1813.7121795</v>
      </c>
      <c r="P100" s="76">
        <v>0</v>
      </c>
      <c r="Q100" s="76">
        <v>2.9999999999999997E-4</v>
      </c>
      <c r="R100" s="76">
        <v>1E-4</v>
      </c>
    </row>
    <row r="101" spans="2:18">
      <c r="B101" t="s">
        <v>488</v>
      </c>
      <c r="C101" s="14"/>
      <c r="D101" s="14"/>
    </row>
    <row r="102" spans="2:18">
      <c r="B102" t="s">
        <v>489</v>
      </c>
      <c r="C102" s="14"/>
      <c r="D102" s="14"/>
    </row>
    <row r="103" spans="2:18">
      <c r="B103" t="s">
        <v>490</v>
      </c>
      <c r="C103" s="14"/>
      <c r="D103" s="14"/>
    </row>
    <row r="104" spans="2:18">
      <c r="B104" t="s">
        <v>491</v>
      </c>
      <c r="C104" s="14"/>
      <c r="D104" s="14"/>
    </row>
    <row r="105" spans="2:18">
      <c r="C105" s="14"/>
      <c r="D105" s="14"/>
    </row>
    <row r="106" spans="2:18">
      <c r="C106" s="14"/>
      <c r="D106" s="14"/>
    </row>
    <row r="107" spans="2:18">
      <c r="C107" s="14"/>
      <c r="D107" s="14"/>
    </row>
    <row r="108" spans="2:18">
      <c r="C108" s="14"/>
      <c r="D108" s="14"/>
    </row>
    <row r="109" spans="2:18">
      <c r="C109" s="14"/>
      <c r="D109" s="14"/>
    </row>
    <row r="110" spans="2:18">
      <c r="C110" s="14"/>
      <c r="D110" s="14"/>
    </row>
    <row r="111" spans="2:18">
      <c r="C111" s="14"/>
      <c r="D111" s="14"/>
    </row>
    <row r="112" spans="2:18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  <row r="533" spans="3:4">
      <c r="C533" s="14"/>
      <c r="D533" s="14"/>
    </row>
    <row r="534" spans="3:4">
      <c r="C534" s="14"/>
      <c r="D534" s="14"/>
    </row>
    <row r="535" spans="3:4">
      <c r="C535" s="14"/>
      <c r="D535" s="14"/>
    </row>
    <row r="536" spans="3:4">
      <c r="C536" s="14"/>
      <c r="D536" s="14"/>
    </row>
    <row r="537" spans="3:4">
      <c r="C537" s="14"/>
      <c r="D537" s="14"/>
    </row>
    <row r="538" spans="3:4">
      <c r="C538" s="14"/>
      <c r="D538" s="14"/>
    </row>
    <row r="539" spans="3:4">
      <c r="C539" s="14"/>
      <c r="D539" s="14"/>
    </row>
    <row r="540" spans="3:4">
      <c r="C540" s="14"/>
      <c r="D540" s="14"/>
    </row>
    <row r="541" spans="3:4">
      <c r="C541" s="14"/>
      <c r="D541" s="14"/>
    </row>
    <row r="542" spans="3:4">
      <c r="C542" s="14"/>
      <c r="D542" s="14"/>
    </row>
    <row r="543" spans="3:4">
      <c r="C543" s="14"/>
      <c r="D543" s="14"/>
    </row>
    <row r="544" spans="3:4">
      <c r="C544" s="14"/>
      <c r="D544" s="14"/>
    </row>
    <row r="545" spans="3:4">
      <c r="C545" s="14"/>
      <c r="D545" s="14"/>
    </row>
    <row r="546" spans="3:4">
      <c r="C546" s="14"/>
      <c r="D546" s="14"/>
    </row>
    <row r="547" spans="3:4">
      <c r="C547" s="14"/>
      <c r="D547" s="14"/>
    </row>
    <row r="548" spans="3:4">
      <c r="C548" s="14"/>
      <c r="D548" s="14"/>
    </row>
    <row r="549" spans="3:4">
      <c r="C549" s="14"/>
      <c r="D549" s="14"/>
    </row>
    <row r="550" spans="3:4">
      <c r="C550" s="14"/>
      <c r="D550" s="14"/>
    </row>
    <row r="551" spans="3:4">
      <c r="C551" s="14"/>
      <c r="D551" s="14"/>
    </row>
    <row r="552" spans="3:4">
      <c r="C552" s="14"/>
      <c r="D552" s="14"/>
    </row>
    <row r="553" spans="3:4">
      <c r="C553" s="14"/>
      <c r="D553" s="14"/>
    </row>
    <row r="554" spans="3:4">
      <c r="C554" s="14"/>
      <c r="D554" s="14"/>
    </row>
    <row r="555" spans="3:4">
      <c r="C555" s="14"/>
      <c r="D555" s="14"/>
    </row>
    <row r="556" spans="3:4">
      <c r="C556" s="14"/>
      <c r="D556" s="14"/>
    </row>
    <row r="557" spans="3:4">
      <c r="C557" s="14"/>
      <c r="D557" s="14"/>
    </row>
    <row r="558" spans="3:4">
      <c r="C558" s="14"/>
      <c r="D558" s="14"/>
    </row>
    <row r="559" spans="3:4">
      <c r="C559" s="14"/>
      <c r="D559" s="14"/>
    </row>
    <row r="560" spans="3:4">
      <c r="C560" s="14"/>
      <c r="D560" s="14"/>
    </row>
    <row r="561" spans="3:4">
      <c r="C561" s="14"/>
      <c r="D561" s="14"/>
    </row>
    <row r="562" spans="3:4">
      <c r="C562" s="14"/>
      <c r="D562" s="14"/>
    </row>
    <row r="563" spans="3:4">
      <c r="C563" s="14"/>
      <c r="D563" s="14"/>
    </row>
    <row r="564" spans="3:4">
      <c r="C564" s="14"/>
      <c r="D564" s="14"/>
    </row>
    <row r="565" spans="3:4">
      <c r="C565" s="14"/>
      <c r="D565" s="14"/>
    </row>
    <row r="566" spans="3:4">
      <c r="C566" s="14"/>
      <c r="D566" s="14"/>
    </row>
    <row r="567" spans="3:4">
      <c r="C567" s="14"/>
      <c r="D567" s="14"/>
    </row>
    <row r="568" spans="3:4">
      <c r="C568" s="14"/>
      <c r="D568" s="14"/>
    </row>
    <row r="569" spans="3:4">
      <c r="C569" s="14"/>
      <c r="D569" s="14"/>
    </row>
    <row r="570" spans="3:4">
      <c r="C570" s="14"/>
      <c r="D570" s="14"/>
    </row>
    <row r="571" spans="3:4">
      <c r="C571" s="14"/>
      <c r="D571" s="14"/>
    </row>
    <row r="572" spans="3:4">
      <c r="C572" s="14"/>
      <c r="D572" s="14"/>
    </row>
    <row r="573" spans="3:4">
      <c r="C573" s="14"/>
      <c r="D573" s="14"/>
    </row>
    <row r="574" spans="3:4">
      <c r="C574" s="14"/>
      <c r="D574" s="14"/>
    </row>
    <row r="575" spans="3:4">
      <c r="C575" s="14"/>
      <c r="D575" s="14"/>
    </row>
    <row r="576" spans="3:4">
      <c r="C576" s="14"/>
      <c r="D576" s="14"/>
    </row>
    <row r="577" spans="3:4">
      <c r="C577" s="14"/>
      <c r="D577" s="14"/>
    </row>
    <row r="578" spans="3:4">
      <c r="C578" s="14"/>
      <c r="D578" s="14"/>
    </row>
    <row r="579" spans="3:4">
      <c r="C579" s="14"/>
      <c r="D579" s="14"/>
    </row>
    <row r="580" spans="3:4">
      <c r="C580" s="14"/>
      <c r="D580" s="14"/>
    </row>
    <row r="581" spans="3:4">
      <c r="C581" s="14"/>
      <c r="D581" s="14"/>
    </row>
    <row r="582" spans="3:4">
      <c r="C582" s="14"/>
      <c r="D582" s="14"/>
    </row>
    <row r="583" spans="3:4">
      <c r="C583" s="14"/>
      <c r="D583" s="14"/>
    </row>
    <row r="584" spans="3:4">
      <c r="C584" s="14"/>
      <c r="D584" s="14"/>
    </row>
    <row r="585" spans="3:4">
      <c r="C585" s="14"/>
      <c r="D585" s="14"/>
    </row>
    <row r="586" spans="3:4">
      <c r="C586" s="14"/>
      <c r="D586" s="14"/>
    </row>
    <row r="587" spans="3:4">
      <c r="C587" s="14"/>
      <c r="D587" s="14"/>
    </row>
    <row r="588" spans="3:4">
      <c r="C588" s="14"/>
      <c r="D588" s="14"/>
    </row>
    <row r="589" spans="3:4">
      <c r="C589" s="14"/>
      <c r="D589" s="14"/>
    </row>
    <row r="590" spans="3:4">
      <c r="C590" s="14"/>
      <c r="D590" s="14"/>
    </row>
    <row r="591" spans="3:4">
      <c r="C591" s="14"/>
      <c r="D591" s="14"/>
    </row>
    <row r="592" spans="3:4">
      <c r="C592" s="14"/>
      <c r="D592" s="14"/>
    </row>
    <row r="593" spans="3:4">
      <c r="C593" s="14"/>
      <c r="D593" s="14"/>
    </row>
    <row r="594" spans="3:4">
      <c r="C594" s="14"/>
      <c r="D594" s="14"/>
    </row>
    <row r="595" spans="3:4">
      <c r="C595" s="14"/>
      <c r="D595" s="14"/>
    </row>
    <row r="596" spans="3:4">
      <c r="C596" s="14"/>
      <c r="D596" s="14"/>
    </row>
    <row r="597" spans="3:4">
      <c r="C597" s="14"/>
      <c r="D597" s="14"/>
    </row>
    <row r="598" spans="3:4">
      <c r="C598" s="14"/>
      <c r="D598" s="14"/>
    </row>
    <row r="599" spans="3:4">
      <c r="C599" s="14"/>
      <c r="D599" s="14"/>
    </row>
    <row r="600" spans="3:4">
      <c r="C600" s="14"/>
      <c r="D600" s="14"/>
    </row>
    <row r="601" spans="3:4">
      <c r="C601" s="14"/>
      <c r="D601" s="14"/>
    </row>
    <row r="602" spans="3:4">
      <c r="C602" s="14"/>
      <c r="D602" s="14"/>
    </row>
    <row r="603" spans="3:4">
      <c r="C603" s="14"/>
      <c r="D603" s="14"/>
    </row>
    <row r="604" spans="3:4">
      <c r="C604" s="14"/>
      <c r="D604" s="14"/>
    </row>
    <row r="605" spans="3:4">
      <c r="C605" s="14"/>
      <c r="D605" s="14"/>
    </row>
    <row r="606" spans="3:4">
      <c r="C606" s="14"/>
      <c r="D606" s="14"/>
    </row>
    <row r="607" spans="3:4">
      <c r="C607" s="14"/>
      <c r="D607" s="14"/>
    </row>
    <row r="608" spans="3:4">
      <c r="C608" s="14"/>
      <c r="D608" s="14"/>
    </row>
    <row r="609" spans="3:4">
      <c r="C609" s="14"/>
      <c r="D609" s="14"/>
    </row>
    <row r="610" spans="3:4">
      <c r="C610" s="14"/>
      <c r="D610" s="14"/>
    </row>
    <row r="611" spans="3:4">
      <c r="C611" s="14"/>
      <c r="D611" s="14"/>
    </row>
    <row r="612" spans="3:4">
      <c r="C612" s="14"/>
      <c r="D612" s="14"/>
    </row>
    <row r="613" spans="3:4">
      <c r="C613" s="14"/>
      <c r="D613" s="14"/>
    </row>
    <row r="614" spans="3:4">
      <c r="C614" s="14"/>
      <c r="D614" s="14"/>
    </row>
    <row r="615" spans="3:4">
      <c r="C615" s="14"/>
      <c r="D615" s="14"/>
    </row>
    <row r="616" spans="3:4">
      <c r="C616" s="14"/>
      <c r="D616" s="14"/>
    </row>
    <row r="617" spans="3:4">
      <c r="C617" s="14"/>
      <c r="D617" s="14"/>
    </row>
    <row r="618" spans="3:4">
      <c r="C618" s="14"/>
      <c r="D618" s="14"/>
    </row>
    <row r="619" spans="3:4">
      <c r="C619" s="14"/>
      <c r="D619" s="14"/>
    </row>
    <row r="620" spans="3:4">
      <c r="C620" s="14"/>
      <c r="D620" s="14"/>
    </row>
    <row r="621" spans="3:4">
      <c r="C621" s="14"/>
      <c r="D621" s="14"/>
    </row>
    <row r="622" spans="3:4">
      <c r="C622" s="14"/>
      <c r="D622" s="14"/>
    </row>
    <row r="623" spans="3:4">
      <c r="C623" s="14"/>
      <c r="D623" s="14"/>
    </row>
    <row r="624" spans="3:4">
      <c r="C624" s="14"/>
      <c r="D624" s="14"/>
    </row>
    <row r="625" spans="3:4">
      <c r="C625" s="14"/>
      <c r="D625" s="14"/>
    </row>
    <row r="626" spans="3:4">
      <c r="C626" s="14"/>
      <c r="D626" s="14"/>
    </row>
    <row r="627" spans="3:4">
      <c r="C627" s="14"/>
      <c r="D627" s="14"/>
    </row>
    <row r="628" spans="3:4">
      <c r="C628" s="14"/>
      <c r="D628" s="14"/>
    </row>
    <row r="629" spans="3:4">
      <c r="C629" s="14"/>
      <c r="D629" s="14"/>
    </row>
    <row r="630" spans="3:4">
      <c r="C630" s="14"/>
      <c r="D630" s="14"/>
    </row>
    <row r="631" spans="3:4">
      <c r="C631" s="14"/>
      <c r="D631" s="14"/>
    </row>
    <row r="632" spans="3:4">
      <c r="C632" s="14"/>
      <c r="D632" s="14"/>
    </row>
    <row r="633" spans="3:4">
      <c r="C633" s="14"/>
      <c r="D633" s="14"/>
    </row>
    <row r="634" spans="3:4">
      <c r="C634" s="14"/>
      <c r="D634" s="14"/>
    </row>
    <row r="635" spans="3:4">
      <c r="C635" s="14"/>
      <c r="D635" s="14"/>
    </row>
    <row r="636" spans="3:4">
      <c r="C636" s="14"/>
      <c r="D636" s="14"/>
    </row>
    <row r="637" spans="3:4">
      <c r="C637" s="14"/>
      <c r="D637" s="14"/>
    </row>
    <row r="638" spans="3:4">
      <c r="C638" s="14"/>
      <c r="D638" s="14"/>
    </row>
    <row r="639" spans="3:4">
      <c r="C639" s="14"/>
      <c r="D639" s="14"/>
    </row>
    <row r="640" spans="3:4">
      <c r="C640" s="14"/>
      <c r="D640" s="14"/>
    </row>
    <row r="641" spans="3:4">
      <c r="C641" s="14"/>
      <c r="D641" s="14"/>
    </row>
    <row r="642" spans="3:4">
      <c r="C642" s="14"/>
      <c r="D642" s="14"/>
    </row>
    <row r="643" spans="3:4">
      <c r="C643" s="14"/>
      <c r="D643" s="14"/>
    </row>
    <row r="644" spans="3:4">
      <c r="C644" s="14"/>
      <c r="D644" s="14"/>
    </row>
    <row r="645" spans="3:4">
      <c r="C645" s="14"/>
      <c r="D645" s="14"/>
    </row>
    <row r="646" spans="3:4">
      <c r="C646" s="14"/>
      <c r="D646" s="14"/>
    </row>
    <row r="647" spans="3:4">
      <c r="C647" s="14"/>
      <c r="D647" s="14"/>
    </row>
    <row r="648" spans="3:4">
      <c r="C648" s="14"/>
      <c r="D648" s="14"/>
    </row>
    <row r="649" spans="3:4">
      <c r="C649" s="14"/>
      <c r="D649" s="14"/>
    </row>
    <row r="650" spans="3:4">
      <c r="C650" s="14"/>
      <c r="D650" s="14"/>
    </row>
    <row r="651" spans="3:4">
      <c r="C651" s="14"/>
      <c r="D651" s="14"/>
    </row>
    <row r="652" spans="3:4">
      <c r="C652" s="14"/>
      <c r="D652" s="14"/>
    </row>
    <row r="653" spans="3:4">
      <c r="C653" s="14"/>
      <c r="D653" s="14"/>
    </row>
    <row r="654" spans="3:4">
      <c r="C654" s="14"/>
      <c r="D654" s="14"/>
    </row>
    <row r="655" spans="3:4">
      <c r="C655" s="14"/>
      <c r="D655" s="14"/>
    </row>
    <row r="656" spans="3:4">
      <c r="C656" s="14"/>
      <c r="D656" s="14"/>
    </row>
    <row r="657" spans="3:4">
      <c r="C657" s="14"/>
      <c r="D657" s="14"/>
    </row>
    <row r="658" spans="3:4">
      <c r="C658" s="14"/>
      <c r="D658" s="14"/>
    </row>
    <row r="659" spans="3:4">
      <c r="C659" s="14"/>
      <c r="D659" s="14"/>
    </row>
    <row r="660" spans="3:4">
      <c r="C660" s="14"/>
      <c r="D660" s="14"/>
    </row>
    <row r="661" spans="3:4">
      <c r="C661" s="14"/>
      <c r="D661" s="14"/>
    </row>
    <row r="662" spans="3:4">
      <c r="C662" s="14"/>
      <c r="D662" s="14"/>
    </row>
    <row r="663" spans="3:4">
      <c r="C663" s="14"/>
      <c r="D663" s="14"/>
    </row>
    <row r="664" spans="3:4">
      <c r="C664" s="14"/>
      <c r="D664" s="14"/>
    </row>
    <row r="665" spans="3:4">
      <c r="C665" s="14"/>
      <c r="D665" s="14"/>
    </row>
    <row r="666" spans="3:4">
      <c r="C666" s="14"/>
      <c r="D666" s="14"/>
    </row>
    <row r="667" spans="3:4">
      <c r="C667" s="14"/>
      <c r="D667" s="14"/>
    </row>
    <row r="668" spans="3:4">
      <c r="C668" s="14"/>
      <c r="D668" s="14"/>
    </row>
    <row r="669" spans="3:4">
      <c r="C669" s="14"/>
      <c r="D669" s="14"/>
    </row>
    <row r="670" spans="3:4">
      <c r="C670" s="14"/>
      <c r="D670" s="14"/>
    </row>
    <row r="671" spans="3:4">
      <c r="C671" s="14"/>
      <c r="D671" s="14"/>
    </row>
    <row r="672" spans="3:4">
      <c r="C672" s="14"/>
      <c r="D672" s="14"/>
    </row>
    <row r="673" spans="3:4">
      <c r="C673" s="14"/>
      <c r="D673" s="14"/>
    </row>
    <row r="674" spans="3:4">
      <c r="C674" s="14"/>
      <c r="D674" s="14"/>
    </row>
    <row r="675" spans="3:4">
      <c r="C675" s="14"/>
      <c r="D675" s="14"/>
    </row>
    <row r="676" spans="3:4">
      <c r="C676" s="14"/>
      <c r="D676" s="14"/>
    </row>
    <row r="677" spans="3:4">
      <c r="C677" s="14"/>
      <c r="D677" s="14"/>
    </row>
    <row r="678" spans="3:4">
      <c r="C678" s="14"/>
      <c r="D678" s="14"/>
    </row>
    <row r="679" spans="3:4">
      <c r="C679" s="14"/>
      <c r="D679" s="14"/>
    </row>
    <row r="680" spans="3:4">
      <c r="C680" s="14"/>
      <c r="D680" s="14"/>
    </row>
    <row r="681" spans="3:4">
      <c r="C681" s="14"/>
      <c r="D681" s="14"/>
    </row>
    <row r="682" spans="3:4">
      <c r="C682" s="14"/>
      <c r="D682" s="14"/>
    </row>
    <row r="683" spans="3:4">
      <c r="C683" s="14"/>
      <c r="D683" s="14"/>
    </row>
    <row r="684" spans="3:4">
      <c r="C684" s="14"/>
      <c r="D684" s="14"/>
    </row>
    <row r="685" spans="3:4">
      <c r="C685" s="14"/>
      <c r="D685" s="14"/>
    </row>
    <row r="686" spans="3:4">
      <c r="C686" s="14"/>
      <c r="D686" s="14"/>
    </row>
    <row r="687" spans="3:4">
      <c r="C687" s="14"/>
      <c r="D687" s="14"/>
    </row>
    <row r="688" spans="3:4">
      <c r="C688" s="14"/>
      <c r="D688" s="14"/>
    </row>
    <row r="689" spans="3:4">
      <c r="C689" s="14"/>
      <c r="D689" s="14"/>
    </row>
    <row r="690" spans="3:4">
      <c r="C690" s="14"/>
      <c r="D690" s="14"/>
    </row>
    <row r="691" spans="3:4">
      <c r="C691" s="14"/>
      <c r="D691" s="14"/>
    </row>
    <row r="692" spans="3:4">
      <c r="C692" s="14"/>
      <c r="D692" s="14"/>
    </row>
    <row r="693" spans="3:4">
      <c r="C693" s="14"/>
      <c r="D693" s="14"/>
    </row>
    <row r="694" spans="3:4">
      <c r="C694" s="14"/>
      <c r="D694" s="14"/>
    </row>
    <row r="695" spans="3:4">
      <c r="C695" s="14"/>
      <c r="D695" s="14"/>
    </row>
    <row r="696" spans="3:4">
      <c r="C696" s="14"/>
      <c r="D696" s="14"/>
    </row>
    <row r="697" spans="3:4">
      <c r="C697" s="14"/>
      <c r="D697" s="14"/>
    </row>
    <row r="698" spans="3:4">
      <c r="C698" s="14"/>
      <c r="D698" s="14"/>
    </row>
    <row r="699" spans="3:4">
      <c r="C699" s="14"/>
      <c r="D699" s="14"/>
    </row>
    <row r="700" spans="3:4">
      <c r="C700" s="14"/>
      <c r="D700" s="14"/>
    </row>
    <row r="701" spans="3:4">
      <c r="C701" s="14"/>
      <c r="D701" s="14"/>
    </row>
    <row r="702" spans="3:4">
      <c r="C702" s="14"/>
      <c r="D702" s="14"/>
    </row>
    <row r="703" spans="3:4">
      <c r="C703" s="14"/>
      <c r="D703" s="14"/>
    </row>
    <row r="704" spans="3:4">
      <c r="C704" s="14"/>
      <c r="D704" s="14"/>
    </row>
    <row r="705" spans="3:4">
      <c r="C705" s="14"/>
      <c r="D705" s="14"/>
    </row>
    <row r="706" spans="3:4">
      <c r="C706" s="14"/>
      <c r="D706" s="14"/>
    </row>
    <row r="707" spans="3:4">
      <c r="C707" s="14"/>
      <c r="D707" s="14"/>
    </row>
    <row r="708" spans="3:4">
      <c r="C708" s="14"/>
      <c r="D708" s="14"/>
    </row>
    <row r="709" spans="3:4">
      <c r="C709" s="14"/>
      <c r="D709" s="14"/>
    </row>
    <row r="710" spans="3:4">
      <c r="C710" s="14"/>
      <c r="D710" s="14"/>
    </row>
    <row r="711" spans="3:4">
      <c r="C711" s="14"/>
      <c r="D711" s="14"/>
    </row>
    <row r="712" spans="3:4">
      <c r="C712" s="14"/>
      <c r="D712" s="14"/>
    </row>
    <row r="713" spans="3:4">
      <c r="C713" s="14"/>
      <c r="D713" s="14"/>
    </row>
    <row r="714" spans="3:4">
      <c r="C714" s="14"/>
      <c r="D714" s="14"/>
    </row>
    <row r="715" spans="3:4">
      <c r="C715" s="14"/>
      <c r="D715" s="14"/>
    </row>
    <row r="716" spans="3:4">
      <c r="C716" s="14"/>
      <c r="D716" s="14"/>
    </row>
    <row r="717" spans="3:4">
      <c r="C717" s="14"/>
      <c r="D717" s="14"/>
    </row>
    <row r="718" spans="3:4">
      <c r="C718" s="14"/>
      <c r="D718" s="14"/>
    </row>
    <row r="719" spans="3:4">
      <c r="C719" s="14"/>
      <c r="D719" s="14"/>
    </row>
    <row r="720" spans="3:4">
      <c r="C720" s="14"/>
      <c r="D720" s="14"/>
    </row>
    <row r="721" spans="3:4">
      <c r="C721" s="14"/>
      <c r="D721" s="14"/>
    </row>
    <row r="722" spans="3:4">
      <c r="C722" s="14"/>
      <c r="D722" s="14"/>
    </row>
    <row r="723" spans="3:4">
      <c r="C723" s="14"/>
      <c r="D723" s="14"/>
    </row>
    <row r="724" spans="3:4">
      <c r="C724" s="14"/>
      <c r="D724" s="14"/>
    </row>
    <row r="725" spans="3:4">
      <c r="C725" s="14"/>
      <c r="D725" s="14"/>
    </row>
    <row r="726" spans="3:4">
      <c r="C726" s="14"/>
      <c r="D726" s="14"/>
    </row>
    <row r="727" spans="3:4">
      <c r="C727" s="14"/>
      <c r="D727" s="14"/>
    </row>
    <row r="728" spans="3:4">
      <c r="C728" s="14"/>
      <c r="D728" s="14"/>
    </row>
    <row r="729" spans="3:4">
      <c r="C729" s="14"/>
      <c r="D729" s="14"/>
    </row>
    <row r="730" spans="3:4">
      <c r="C730" s="14"/>
      <c r="D730" s="14"/>
    </row>
    <row r="731" spans="3:4">
      <c r="C731" s="14"/>
      <c r="D731" s="14"/>
    </row>
    <row r="732" spans="3:4">
      <c r="C732" s="14"/>
      <c r="D732" s="14"/>
    </row>
    <row r="733" spans="3:4">
      <c r="C733" s="14"/>
      <c r="D733" s="14"/>
    </row>
    <row r="734" spans="3:4">
      <c r="C734" s="14"/>
      <c r="D734" s="14"/>
    </row>
    <row r="735" spans="3:4">
      <c r="C735" s="14"/>
      <c r="D735" s="14"/>
    </row>
    <row r="736" spans="3:4">
      <c r="C736" s="14"/>
      <c r="D736" s="14"/>
    </row>
    <row r="737" spans="3:4">
      <c r="C737" s="14"/>
      <c r="D737" s="14"/>
    </row>
    <row r="738" spans="3:4">
      <c r="C738" s="14"/>
      <c r="D738" s="14"/>
    </row>
    <row r="739" spans="3:4">
      <c r="C739" s="14"/>
      <c r="D739" s="14"/>
    </row>
    <row r="740" spans="3:4">
      <c r="C740" s="14"/>
      <c r="D740" s="14"/>
    </row>
    <row r="741" spans="3:4">
      <c r="C741" s="14"/>
      <c r="D741" s="14"/>
    </row>
    <row r="742" spans="3:4">
      <c r="C742" s="14"/>
      <c r="D742" s="14"/>
    </row>
    <row r="743" spans="3:4">
      <c r="C743" s="14"/>
      <c r="D743" s="14"/>
    </row>
    <row r="744" spans="3:4">
      <c r="C744" s="14"/>
      <c r="D744" s="14"/>
    </row>
    <row r="745" spans="3:4">
      <c r="C745" s="14"/>
      <c r="D745" s="14"/>
    </row>
    <row r="746" spans="3:4">
      <c r="C746" s="14"/>
      <c r="D746" s="14"/>
    </row>
    <row r="747" spans="3:4">
      <c r="C747" s="14"/>
      <c r="D747" s="14"/>
    </row>
    <row r="748" spans="3:4">
      <c r="C748" s="14"/>
      <c r="D748" s="14"/>
    </row>
    <row r="749" spans="3:4">
      <c r="C749" s="14"/>
      <c r="D749" s="14"/>
    </row>
    <row r="750" spans="3:4">
      <c r="C750" s="14"/>
      <c r="D750" s="14"/>
    </row>
    <row r="751" spans="3:4">
      <c r="C751" s="14"/>
      <c r="D751" s="14"/>
    </row>
    <row r="752" spans="3:4">
      <c r="C752" s="14"/>
      <c r="D752" s="14"/>
    </row>
    <row r="753" spans="3:4">
      <c r="C753" s="14"/>
      <c r="D753" s="14"/>
    </row>
    <row r="754" spans="3:4">
      <c r="C754" s="14"/>
      <c r="D754" s="14"/>
    </row>
    <row r="755" spans="3:4">
      <c r="C755" s="14"/>
      <c r="D755" s="14"/>
    </row>
    <row r="756" spans="3:4">
      <c r="C756" s="14"/>
      <c r="D756" s="14"/>
    </row>
    <row r="757" spans="3:4">
      <c r="C757" s="14"/>
      <c r="D757" s="14"/>
    </row>
    <row r="758" spans="3:4">
      <c r="C758" s="14"/>
      <c r="D758" s="14"/>
    </row>
    <row r="759" spans="3:4">
      <c r="C759" s="14"/>
      <c r="D759" s="14"/>
    </row>
    <row r="760" spans="3:4">
      <c r="C760" s="14"/>
      <c r="D760" s="14"/>
    </row>
    <row r="761" spans="3:4">
      <c r="C761" s="14"/>
      <c r="D761" s="14"/>
    </row>
    <row r="762" spans="3:4">
      <c r="C762" s="14"/>
      <c r="D762" s="14"/>
    </row>
    <row r="763" spans="3:4">
      <c r="C763" s="14"/>
      <c r="D763" s="14"/>
    </row>
    <row r="764" spans="3:4">
      <c r="C764" s="14"/>
      <c r="D764" s="14"/>
    </row>
    <row r="765" spans="3:4">
      <c r="C765" s="14"/>
      <c r="D765" s="14"/>
    </row>
    <row r="766" spans="3:4">
      <c r="C766" s="14"/>
      <c r="D766" s="14"/>
    </row>
    <row r="767" spans="3:4">
      <c r="C767" s="14"/>
      <c r="D767" s="14"/>
    </row>
    <row r="768" spans="3:4">
      <c r="C768" s="14"/>
      <c r="D768" s="14"/>
    </row>
    <row r="769" spans="3:4">
      <c r="C769" s="14"/>
      <c r="D769" s="14"/>
    </row>
    <row r="770" spans="3:4">
      <c r="C770" s="14"/>
      <c r="D770" s="14"/>
    </row>
    <row r="771" spans="3:4">
      <c r="C771" s="14"/>
      <c r="D771" s="14"/>
    </row>
    <row r="772" spans="3:4">
      <c r="C772" s="14"/>
      <c r="D772" s="14"/>
    </row>
    <row r="773" spans="3:4">
      <c r="C773" s="14"/>
      <c r="D773" s="14"/>
    </row>
    <row r="774" spans="3:4">
      <c r="C774" s="14"/>
      <c r="D774" s="14"/>
    </row>
    <row r="775" spans="3:4">
      <c r="C775" s="14"/>
      <c r="D775" s="14"/>
    </row>
    <row r="776" spans="3:4">
      <c r="C776" s="14"/>
      <c r="D776" s="14"/>
    </row>
    <row r="777" spans="3:4">
      <c r="C777" s="14"/>
      <c r="D777" s="14"/>
    </row>
    <row r="778" spans="3:4">
      <c r="C778" s="14"/>
      <c r="D778" s="14"/>
    </row>
    <row r="779" spans="3:4">
      <c r="C779" s="14"/>
      <c r="D779" s="14"/>
    </row>
    <row r="780" spans="3:4">
      <c r="C780" s="14"/>
      <c r="D780" s="14"/>
    </row>
    <row r="781" spans="3:4">
      <c r="C781" s="14"/>
      <c r="D781" s="14"/>
    </row>
    <row r="782" spans="3:4">
      <c r="C782" s="14"/>
      <c r="D782" s="14"/>
    </row>
    <row r="783" spans="3:4">
      <c r="C783" s="14"/>
      <c r="D783" s="14"/>
    </row>
    <row r="784" spans="3:4">
      <c r="C784" s="14"/>
      <c r="D784" s="14"/>
    </row>
    <row r="785" spans="3:4">
      <c r="C785" s="14"/>
      <c r="D785" s="14"/>
    </row>
    <row r="786" spans="3:4">
      <c r="C786" s="14"/>
      <c r="D786" s="14"/>
    </row>
    <row r="787" spans="3:4">
      <c r="C787" s="14"/>
      <c r="D787" s="14"/>
    </row>
    <row r="788" spans="3:4">
      <c r="C788" s="14"/>
      <c r="D788" s="14"/>
    </row>
    <row r="789" spans="3:4">
      <c r="C789" s="14"/>
      <c r="D789" s="14"/>
    </row>
    <row r="790" spans="3:4">
      <c r="C790" s="14"/>
      <c r="D790" s="14"/>
    </row>
    <row r="791" spans="3:4">
      <c r="C791" s="14"/>
      <c r="D791" s="14"/>
    </row>
    <row r="792" spans="3:4">
      <c r="C792" s="14"/>
      <c r="D792" s="14"/>
    </row>
    <row r="793" spans="3:4">
      <c r="C793" s="14"/>
      <c r="D793" s="14"/>
    </row>
    <row r="794" spans="3:4">
      <c r="C794" s="14"/>
      <c r="D794" s="14"/>
    </row>
    <row r="795" spans="3:4">
      <c r="C795" s="14"/>
      <c r="D795" s="14"/>
    </row>
    <row r="796" spans="3:4">
      <c r="C796" s="14"/>
      <c r="D796" s="14"/>
    </row>
    <row r="797" spans="3:4">
      <c r="C797" s="14"/>
      <c r="D797" s="14"/>
    </row>
    <row r="798" spans="3:4">
      <c r="C798" s="14"/>
      <c r="D798" s="14"/>
    </row>
    <row r="799" spans="3:4">
      <c r="C799" s="14"/>
      <c r="D799" s="14"/>
    </row>
    <row r="800" spans="3:4">
      <c r="C800" s="14"/>
      <c r="D800" s="14"/>
    </row>
    <row r="801" spans="3:4">
      <c r="C801" s="14"/>
      <c r="D801" s="14"/>
    </row>
    <row r="802" spans="3:4">
      <c r="C802" s="14"/>
      <c r="D802" s="14"/>
    </row>
    <row r="803" spans="3:4">
      <c r="C803" s="14"/>
      <c r="D803" s="14"/>
    </row>
    <row r="804" spans="3:4">
      <c r="C804" s="14"/>
      <c r="D804" s="14"/>
    </row>
    <row r="805" spans="3:4">
      <c r="C805" s="14"/>
      <c r="D805" s="14"/>
    </row>
    <row r="806" spans="3:4">
      <c r="C806" s="14"/>
      <c r="D806" s="14"/>
    </row>
    <row r="807" spans="3:4">
      <c r="C807" s="14"/>
      <c r="D807" s="14"/>
    </row>
    <row r="808" spans="3:4">
      <c r="C808" s="14"/>
      <c r="D808" s="14"/>
    </row>
    <row r="809" spans="3:4">
      <c r="C809" s="14"/>
      <c r="D809" s="14"/>
    </row>
    <row r="810" spans="3:4">
      <c r="C810" s="14"/>
      <c r="D810" s="14"/>
    </row>
    <row r="811" spans="3:4">
      <c r="C811" s="14"/>
      <c r="D811" s="14"/>
    </row>
    <row r="812" spans="3:4">
      <c r="C812" s="14"/>
      <c r="D812" s="14"/>
    </row>
    <row r="813" spans="3:4">
      <c r="C813" s="14"/>
      <c r="D813" s="14"/>
    </row>
    <row r="814" spans="3:4">
      <c r="C814" s="14"/>
      <c r="D814" s="14"/>
    </row>
    <row r="815" spans="3:4">
      <c r="C815" s="14"/>
      <c r="D815" s="14"/>
    </row>
    <row r="816" spans="3:4">
      <c r="C816" s="14"/>
      <c r="D816" s="14"/>
    </row>
    <row r="817" spans="3:4">
      <c r="C817" s="14"/>
      <c r="D817" s="14"/>
    </row>
    <row r="818" spans="3:4">
      <c r="C818" s="14"/>
      <c r="D818" s="14"/>
    </row>
    <row r="819" spans="3:4">
      <c r="C819" s="14"/>
      <c r="D819" s="14"/>
    </row>
    <row r="820" spans="3:4">
      <c r="C820" s="14"/>
      <c r="D820" s="14"/>
    </row>
    <row r="821" spans="3:4">
      <c r="C821" s="14"/>
      <c r="D821" s="14"/>
    </row>
    <row r="822" spans="3:4">
      <c r="C822" s="14"/>
      <c r="D822" s="14"/>
    </row>
    <row r="823" spans="3:4">
      <c r="C823" s="14"/>
      <c r="D823" s="14"/>
    </row>
    <row r="824" spans="3:4">
      <c r="C824" s="14"/>
      <c r="D824" s="14"/>
    </row>
    <row r="825" spans="3:4">
      <c r="C825" s="14"/>
      <c r="D825" s="14"/>
    </row>
    <row r="826" spans="3:4">
      <c r="C826" s="14"/>
      <c r="D826" s="14"/>
    </row>
    <row r="827" spans="3:4">
      <c r="C827" s="14"/>
      <c r="D827" s="14"/>
    </row>
    <row r="828" spans="3:4">
      <c r="C828" s="14"/>
      <c r="D828" s="14"/>
    </row>
    <row r="829" spans="3:4">
      <c r="C829" s="14"/>
      <c r="D829" s="14"/>
    </row>
    <row r="830" spans="3:4">
      <c r="C830" s="14"/>
      <c r="D830" s="14"/>
    </row>
    <row r="831" spans="3:4">
      <c r="C831" s="14"/>
      <c r="D831" s="14"/>
    </row>
    <row r="832" spans="3:4">
      <c r="C832" s="14"/>
      <c r="D832" s="14"/>
    </row>
    <row r="833" spans="3:4">
      <c r="C833" s="14"/>
      <c r="D833" s="14"/>
    </row>
    <row r="834" spans="3:4">
      <c r="C834" s="14"/>
      <c r="D834" s="14"/>
    </row>
    <row r="835" spans="3:4">
      <c r="C835" s="14"/>
      <c r="D835" s="14"/>
    </row>
    <row r="836" spans="3:4">
      <c r="C836" s="14"/>
      <c r="D836" s="14"/>
    </row>
    <row r="837" spans="3:4">
      <c r="C837" s="14"/>
      <c r="D837" s="14"/>
    </row>
    <row r="838" spans="3:4">
      <c r="C838" s="14"/>
      <c r="D838" s="14"/>
    </row>
    <row r="839" spans="3:4">
      <c r="C839" s="14"/>
      <c r="D839" s="14"/>
    </row>
    <row r="840" spans="3:4">
      <c r="C840" s="14"/>
      <c r="D840" s="14"/>
    </row>
    <row r="841" spans="3:4">
      <c r="C841" s="14"/>
      <c r="D841" s="14"/>
    </row>
    <row r="842" spans="3:4">
      <c r="C842" s="14"/>
      <c r="D842" s="14"/>
    </row>
    <row r="843" spans="3:4">
      <c r="C843" s="14"/>
      <c r="D843" s="14"/>
    </row>
    <row r="844" spans="3:4">
      <c r="C844" s="14"/>
      <c r="D844" s="14"/>
    </row>
    <row r="845" spans="3:4">
      <c r="C845" s="14"/>
      <c r="D845" s="14"/>
    </row>
    <row r="846" spans="3:4">
      <c r="C846" s="14"/>
      <c r="D846" s="14"/>
    </row>
    <row r="847" spans="3:4">
      <c r="C847" s="14"/>
      <c r="D847" s="14"/>
    </row>
    <row r="848" spans="3:4">
      <c r="C848" s="14"/>
      <c r="D848" s="14"/>
    </row>
    <row r="849" spans="3:4">
      <c r="C849" s="14"/>
      <c r="D849" s="14"/>
    </row>
    <row r="850" spans="3:4">
      <c r="C850" s="14"/>
      <c r="D850" s="14"/>
    </row>
    <row r="851" spans="3:4">
      <c r="C851" s="14"/>
      <c r="D851" s="14"/>
    </row>
    <row r="852" spans="3:4">
      <c r="C852" s="14"/>
      <c r="D852" s="14"/>
    </row>
    <row r="853" spans="3:4">
      <c r="C853" s="14"/>
      <c r="D853" s="14"/>
    </row>
    <row r="854" spans="3:4">
      <c r="C854" s="14"/>
      <c r="D854" s="14"/>
    </row>
    <row r="855" spans="3:4">
      <c r="C855" s="14"/>
      <c r="D855" s="14"/>
    </row>
    <row r="856" spans="3:4">
      <c r="C856" s="14"/>
      <c r="D856" s="14"/>
    </row>
    <row r="857" spans="3:4">
      <c r="C857" s="14"/>
      <c r="D857" s="14"/>
    </row>
    <row r="858" spans="3:4">
      <c r="C858" s="14"/>
      <c r="D858" s="14"/>
    </row>
    <row r="859" spans="3:4">
      <c r="C859" s="14"/>
      <c r="D859" s="14"/>
    </row>
    <row r="860" spans="3:4">
      <c r="C860" s="14"/>
      <c r="D860" s="14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67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23">
      <c r="B1" s="2" t="s">
        <v>0</v>
      </c>
      <c r="C1" t="s">
        <v>195</v>
      </c>
    </row>
    <row r="2" spans="2:23">
      <c r="B2" s="2" t="s">
        <v>1</v>
      </c>
    </row>
    <row r="3" spans="2:23">
      <c r="B3" s="2" t="s">
        <v>2</v>
      </c>
      <c r="C3" t="s">
        <v>196</v>
      </c>
    </row>
    <row r="4" spans="2:23">
      <c r="B4" s="2" t="s">
        <v>3</v>
      </c>
    </row>
    <row r="5" spans="2:23">
      <c r="B5" s="2"/>
    </row>
    <row r="7" spans="2:23" ht="26.25" customHeight="1">
      <c r="B7" s="108" t="s">
        <v>177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23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185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23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2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3"/>
    </row>
    <row r="11" spans="2:23" s="21" customFormat="1" ht="18" customHeight="1">
      <c r="B11" s="22" t="s">
        <v>178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23">
      <c r="B12" s="77" t="s">
        <v>203</v>
      </c>
      <c r="E12" s="13"/>
      <c r="F12" s="13"/>
      <c r="G12" s="13"/>
      <c r="H12" s="79">
        <v>0</v>
      </c>
      <c r="I12" s="13"/>
      <c r="J12" s="13"/>
      <c r="K12" s="13"/>
      <c r="L12" s="79">
        <v>0</v>
      </c>
      <c r="M12" s="79">
        <v>0</v>
      </c>
      <c r="N12" s="13"/>
      <c r="O12" s="78">
        <v>0</v>
      </c>
      <c r="P12" s="78">
        <v>0</v>
      </c>
      <c r="Q12" s="13"/>
      <c r="R12" s="13"/>
      <c r="S12" s="13"/>
      <c r="T12" s="13"/>
      <c r="U12" s="13"/>
      <c r="V12" s="13"/>
      <c r="W12" s="13"/>
    </row>
    <row r="13" spans="2:23">
      <c r="B13" s="77" t="s">
        <v>3227</v>
      </c>
      <c r="E13" s="13"/>
      <c r="F13" s="13"/>
      <c r="G13" s="13"/>
      <c r="H13" s="79">
        <v>0</v>
      </c>
      <c r="I13" s="13"/>
      <c r="J13" s="13"/>
      <c r="K13" s="13"/>
      <c r="L13" s="79">
        <v>0</v>
      </c>
      <c r="M13" s="79">
        <v>0</v>
      </c>
      <c r="N13" s="13"/>
      <c r="O13" s="78">
        <v>0</v>
      </c>
      <c r="P13" s="78">
        <v>0</v>
      </c>
      <c r="Q13" s="13"/>
      <c r="R13" s="13"/>
      <c r="S13" s="13"/>
      <c r="T13" s="13"/>
      <c r="U13" s="13"/>
      <c r="V13" s="13"/>
      <c r="W13" s="13"/>
    </row>
    <row r="14" spans="2:23">
      <c r="B14" t="s">
        <v>266</v>
      </c>
      <c r="C14" t="s">
        <v>266</v>
      </c>
      <c r="D14" t="s">
        <v>266</v>
      </c>
      <c r="E14" t="s">
        <v>266</v>
      </c>
      <c r="F14" s="13"/>
      <c r="G14" s="13"/>
      <c r="H14" s="75">
        <v>0</v>
      </c>
      <c r="I14" t="s">
        <v>266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  <c r="Q14" s="13"/>
      <c r="R14" s="13"/>
      <c r="S14" s="13"/>
      <c r="T14" s="13"/>
      <c r="U14" s="13"/>
      <c r="V14" s="13"/>
      <c r="W14" s="13"/>
    </row>
    <row r="15" spans="2:23">
      <c r="B15" s="77" t="s">
        <v>3228</v>
      </c>
      <c r="E15" s="13"/>
      <c r="F15" s="13"/>
      <c r="G15" s="13"/>
      <c r="H15" s="79">
        <v>0</v>
      </c>
      <c r="I15" s="13"/>
      <c r="J15" s="13"/>
      <c r="K15" s="13"/>
      <c r="L15" s="79">
        <v>0</v>
      </c>
      <c r="M15" s="79">
        <v>0</v>
      </c>
      <c r="N15" s="13"/>
      <c r="O15" s="78">
        <v>0</v>
      </c>
      <c r="P15" s="78">
        <v>0</v>
      </c>
      <c r="Q15" s="13"/>
      <c r="R15" s="13"/>
      <c r="S15" s="13"/>
      <c r="T15" s="13"/>
      <c r="U15" s="13"/>
      <c r="V15" s="13"/>
      <c r="W15" s="13"/>
    </row>
    <row r="16" spans="2:23">
      <c r="B16" t="s">
        <v>266</v>
      </c>
      <c r="C16" t="s">
        <v>266</v>
      </c>
      <c r="D16" t="s">
        <v>266</v>
      </c>
      <c r="E16" t="s">
        <v>266</v>
      </c>
      <c r="F16" s="13"/>
      <c r="G16" s="13"/>
      <c r="H16" s="75">
        <v>0</v>
      </c>
      <c r="I16" t="s">
        <v>266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  <c r="Q16" s="13"/>
      <c r="R16" s="13"/>
      <c r="S16" s="13"/>
      <c r="T16" s="13"/>
      <c r="U16" s="13"/>
      <c r="V16" s="13"/>
      <c r="W16" s="13"/>
    </row>
    <row r="17" spans="2:23">
      <c r="B17" s="77" t="s">
        <v>499</v>
      </c>
      <c r="E17" s="13"/>
      <c r="F17" s="13"/>
      <c r="G17" s="13"/>
      <c r="H17" s="79">
        <v>0</v>
      </c>
      <c r="I17" s="13"/>
      <c r="J17" s="13"/>
      <c r="K17" s="13"/>
      <c r="L17" s="79">
        <v>0</v>
      </c>
      <c r="M17" s="79">
        <v>0</v>
      </c>
      <c r="N17" s="13"/>
      <c r="O17" s="78">
        <v>0</v>
      </c>
      <c r="P17" s="78">
        <v>0</v>
      </c>
      <c r="Q17" s="13"/>
      <c r="R17" s="13"/>
      <c r="S17" s="13"/>
      <c r="T17" s="13"/>
      <c r="U17" s="13"/>
      <c r="V17" s="13"/>
      <c r="W17" s="13"/>
    </row>
    <row r="18" spans="2:23">
      <c r="B18" t="s">
        <v>266</v>
      </c>
      <c r="C18" t="s">
        <v>266</v>
      </c>
      <c r="D18" t="s">
        <v>266</v>
      </c>
      <c r="E18" t="s">
        <v>266</v>
      </c>
      <c r="F18" s="13"/>
      <c r="G18" s="13"/>
      <c r="H18" s="75">
        <v>0</v>
      </c>
      <c r="I18" t="s">
        <v>266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  <c r="Q18" s="13"/>
      <c r="R18" s="13"/>
      <c r="S18" s="13"/>
      <c r="T18" s="13"/>
      <c r="U18" s="13"/>
      <c r="V18" s="13"/>
      <c r="W18" s="13"/>
    </row>
    <row r="19" spans="2:23">
      <c r="B19" s="77" t="s">
        <v>1754</v>
      </c>
      <c r="E19" s="13"/>
      <c r="F19" s="13"/>
      <c r="G19" s="13"/>
      <c r="H19" s="79">
        <v>0</v>
      </c>
      <c r="I19" s="13"/>
      <c r="J19" s="13"/>
      <c r="K19" s="13"/>
      <c r="L19" s="79">
        <v>0</v>
      </c>
      <c r="M19" s="79">
        <v>0</v>
      </c>
      <c r="N19" s="13"/>
      <c r="O19" s="78">
        <v>0</v>
      </c>
      <c r="P19" s="78">
        <v>0</v>
      </c>
      <c r="Q19" s="13"/>
      <c r="R19" s="13"/>
      <c r="S19" s="13"/>
      <c r="T19" s="13"/>
      <c r="U19" s="13"/>
      <c r="V19" s="13"/>
      <c r="W19" s="13"/>
    </row>
    <row r="20" spans="2:23">
      <c r="B20" t="s">
        <v>266</v>
      </c>
      <c r="C20" t="s">
        <v>266</v>
      </c>
      <c r="D20" t="s">
        <v>266</v>
      </c>
      <c r="E20" t="s">
        <v>266</v>
      </c>
      <c r="F20" s="13"/>
      <c r="G20" s="13"/>
      <c r="H20" s="75">
        <v>0</v>
      </c>
      <c r="I20" t="s">
        <v>266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  <c r="Q20" s="13"/>
      <c r="R20" s="13"/>
      <c r="S20" s="13"/>
      <c r="T20" s="13"/>
      <c r="U20" s="13"/>
      <c r="V20" s="13"/>
      <c r="W20" s="13"/>
    </row>
    <row r="21" spans="2:23">
      <c r="B21" s="77" t="s">
        <v>271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23">
      <c r="B22" s="77" t="s">
        <v>500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23">
      <c r="B23" t="s">
        <v>266</v>
      </c>
      <c r="C23" t="s">
        <v>266</v>
      </c>
      <c r="D23" t="s">
        <v>266</v>
      </c>
      <c r="E23" t="s">
        <v>266</v>
      </c>
      <c r="H23" s="75">
        <v>0</v>
      </c>
      <c r="I23" t="s">
        <v>266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23">
      <c r="B24" s="77" t="s">
        <v>501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23">
      <c r="B25" t="s">
        <v>266</v>
      </c>
      <c r="C25" t="s">
        <v>266</v>
      </c>
      <c r="D25" t="s">
        <v>266</v>
      </c>
      <c r="E25" t="s">
        <v>266</v>
      </c>
      <c r="H25" s="75">
        <v>0</v>
      </c>
      <c r="I25" t="s">
        <v>266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23">
      <c r="B26" t="s">
        <v>273</v>
      </c>
      <c r="D26" s="14"/>
    </row>
    <row r="27" spans="2:23">
      <c r="B27" t="s">
        <v>488</v>
      </c>
      <c r="D27" s="14"/>
    </row>
    <row r="28" spans="2:23">
      <c r="B28" t="s">
        <v>489</v>
      </c>
      <c r="D28" s="14"/>
    </row>
    <row r="29" spans="2:23">
      <c r="B29" t="s">
        <v>490</v>
      </c>
      <c r="D29" s="14"/>
    </row>
    <row r="30" spans="2:23">
      <c r="D30" s="14"/>
    </row>
    <row r="31" spans="2:23">
      <c r="D31" s="14"/>
    </row>
    <row r="32" spans="2:23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D372" s="14"/>
    </row>
    <row r="373" spans="2:4">
      <c r="D373" s="14"/>
    </row>
    <row r="374" spans="2:4">
      <c r="D374" s="14"/>
    </row>
    <row r="375" spans="2:4">
      <c r="B375" s="14"/>
      <c r="D375" s="14"/>
    </row>
    <row r="376" spans="2:4">
      <c r="B376" s="14"/>
      <c r="D376" s="14"/>
    </row>
    <row r="377" spans="2:4">
      <c r="B377" s="17"/>
      <c r="D377" s="14"/>
    </row>
    <row r="378" spans="2:4">
      <c r="D378" s="14"/>
    </row>
    <row r="379" spans="2:4">
      <c r="D379" s="14"/>
    </row>
    <row r="380" spans="2:4">
      <c r="D380" s="14"/>
    </row>
    <row r="381" spans="2:4">
      <c r="D381" s="14"/>
    </row>
    <row r="382" spans="2:4">
      <c r="D382" s="14"/>
    </row>
    <row r="383" spans="2:4">
      <c r="D383" s="14"/>
    </row>
    <row r="384" spans="2:4">
      <c r="D384" s="14"/>
    </row>
    <row r="385" spans="4:4">
      <c r="D385" s="14"/>
    </row>
    <row r="386" spans="4:4">
      <c r="D386" s="14"/>
    </row>
    <row r="387" spans="4:4">
      <c r="D387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14" width="10.7109375" style="14" customWidth="1"/>
    <col min="15" max="15" width="14.7109375" style="14" customWidth="1"/>
    <col min="16" max="17" width="11.7109375" style="14" customWidth="1"/>
    <col min="18" max="18" width="14.7109375" style="14" customWidth="1"/>
    <col min="19" max="21" width="10.7109375" style="14" customWidth="1"/>
    <col min="22" max="22" width="7.5703125" style="14" customWidth="1"/>
    <col min="23" max="23" width="6.7109375" style="14" customWidth="1"/>
    <col min="24" max="24" width="7.7109375" style="14" customWidth="1"/>
    <col min="25" max="25" width="7.140625" style="14" customWidth="1"/>
    <col min="26" max="26" width="6" style="14" customWidth="1"/>
    <col min="27" max="27" width="7.85546875" style="14" customWidth="1"/>
    <col min="28" max="28" width="8.140625" style="14" customWidth="1"/>
    <col min="29" max="29" width="6.28515625" style="14" customWidth="1"/>
    <col min="30" max="30" width="8" style="14" customWidth="1"/>
    <col min="31" max="31" width="8.7109375" style="14" customWidth="1"/>
    <col min="32" max="32" width="10" style="14" customWidth="1"/>
    <col min="33" max="33" width="9.5703125" style="14" customWidth="1"/>
    <col min="34" max="34" width="6.140625" style="14" customWidth="1"/>
    <col min="35" max="36" width="5.7109375" style="14" customWidth="1"/>
    <col min="37" max="37" width="6.85546875" style="14" customWidth="1"/>
    <col min="38" max="38" width="6.42578125" style="14" customWidth="1"/>
    <col min="39" max="39" width="6.7109375" style="14" customWidth="1"/>
    <col min="40" max="40" width="7.28515625" style="14" customWidth="1"/>
    <col min="41" max="52" width="5.7109375" style="14" customWidth="1"/>
    <col min="53" max="16384" width="9.140625" style="14"/>
  </cols>
  <sheetData>
    <row r="1" spans="2:68">
      <c r="B1" s="2" t="s">
        <v>0</v>
      </c>
      <c r="C1" t="s">
        <v>195</v>
      </c>
    </row>
    <row r="2" spans="2:68">
      <c r="B2" s="2" t="s">
        <v>1</v>
      </c>
    </row>
    <row r="3" spans="2:68">
      <c r="B3" s="2" t="s">
        <v>2</v>
      </c>
      <c r="C3" t="s">
        <v>196</v>
      </c>
    </row>
    <row r="4" spans="2:68">
      <c r="B4" s="2" t="s">
        <v>3</v>
      </c>
    </row>
    <row r="6" spans="2:68" ht="26.25" customHeight="1">
      <c r="B6" s="103" t="s">
        <v>66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BP6" s="17"/>
    </row>
    <row r="7" spans="2:68" ht="26.25" customHeight="1">
      <c r="B7" s="103" t="s">
        <v>80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K7" s="17"/>
      <c r="BP7" s="17"/>
    </row>
    <row r="8" spans="2:68" s="17" customFormat="1" ht="63">
      <c r="B8" s="35" t="s">
        <v>46</v>
      </c>
      <c r="C8" s="16" t="s">
        <v>47</v>
      </c>
      <c r="D8" s="16" t="s">
        <v>68</v>
      </c>
      <c r="E8" s="16" t="s">
        <v>81</v>
      </c>
      <c r="F8" s="16" t="s">
        <v>48</v>
      </c>
      <c r="G8" s="16" t="s">
        <v>82</v>
      </c>
      <c r="H8" s="16" t="s">
        <v>49</v>
      </c>
      <c r="I8" s="16" t="s">
        <v>50</v>
      </c>
      <c r="J8" s="16" t="s">
        <v>69</v>
      </c>
      <c r="K8" s="16" t="s">
        <v>70</v>
      </c>
      <c r="L8" s="16" t="s">
        <v>51</v>
      </c>
      <c r="M8" s="16" t="s">
        <v>52</v>
      </c>
      <c r="N8" s="16" t="s">
        <v>53</v>
      </c>
      <c r="O8" s="16" t="s">
        <v>185</v>
      </c>
      <c r="P8" s="16" t="s">
        <v>186</v>
      </c>
      <c r="Q8" s="36" t="s">
        <v>190</v>
      </c>
      <c r="R8" s="16" t="s">
        <v>54</v>
      </c>
      <c r="S8" s="16" t="s">
        <v>71</v>
      </c>
      <c r="T8" s="16" t="s">
        <v>55</v>
      </c>
      <c r="U8" s="37" t="s">
        <v>181</v>
      </c>
      <c r="W8" s="14"/>
      <c r="BA8" s="14"/>
      <c r="BK8" s="14"/>
      <c r="BL8" s="14"/>
      <c r="BM8" s="14"/>
      <c r="BP8" s="21"/>
    </row>
    <row r="9" spans="2:68" s="17" customFormat="1" ht="20.25" customHeight="1">
      <c r="B9" s="38"/>
      <c r="C9" s="19"/>
      <c r="D9" s="19"/>
      <c r="E9" s="19"/>
      <c r="F9" s="19"/>
      <c r="G9" s="19"/>
      <c r="H9" s="19"/>
      <c r="I9" s="19"/>
      <c r="J9" s="19" t="s">
        <v>72</v>
      </c>
      <c r="K9" s="19" t="s">
        <v>73</v>
      </c>
      <c r="L9" s="19"/>
      <c r="M9" s="19" t="s">
        <v>7</v>
      </c>
      <c r="N9" s="19" t="s">
        <v>7</v>
      </c>
      <c r="O9" s="19" t="s">
        <v>182</v>
      </c>
      <c r="P9" s="19"/>
      <c r="Q9" s="19" t="s">
        <v>183</v>
      </c>
      <c r="R9" s="19" t="s">
        <v>6</v>
      </c>
      <c r="S9" s="19" t="s">
        <v>7</v>
      </c>
      <c r="T9" s="19" t="s">
        <v>7</v>
      </c>
      <c r="U9" s="39" t="s">
        <v>7</v>
      </c>
      <c r="BK9" s="14"/>
      <c r="BM9" s="14"/>
      <c r="BP9" s="21"/>
    </row>
    <row r="10" spans="2:68" s="21" customFormat="1" ht="18" customHeight="1">
      <c r="B10" s="4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6" t="s">
        <v>83</v>
      </c>
      <c r="S10" s="6" t="s">
        <v>84</v>
      </c>
      <c r="T10" s="23" t="s">
        <v>85</v>
      </c>
      <c r="U10" s="41" t="s">
        <v>184</v>
      </c>
      <c r="V10" s="33"/>
      <c r="BK10" s="14"/>
      <c r="BL10" s="17"/>
      <c r="BM10" s="14"/>
      <c r="BP10" s="14"/>
    </row>
    <row r="11" spans="2:68" s="21" customFormat="1" ht="18" customHeight="1" thickBot="1">
      <c r="B11" s="42" t="s">
        <v>86</v>
      </c>
      <c r="C11" s="6"/>
      <c r="D11" s="6"/>
      <c r="E11" s="6"/>
      <c r="F11" s="6"/>
      <c r="G11" s="6"/>
      <c r="H11" s="6"/>
      <c r="I11" s="6"/>
      <c r="J11" s="6"/>
      <c r="K11" s="73">
        <v>0.47</v>
      </c>
      <c r="L11" s="6"/>
      <c r="M11" s="6"/>
      <c r="N11" s="74">
        <v>-0.99239999999999995</v>
      </c>
      <c r="O11" s="73">
        <v>25300</v>
      </c>
      <c r="P11" s="31"/>
      <c r="Q11" s="73">
        <v>0</v>
      </c>
      <c r="R11" s="73">
        <v>260.61023999999998</v>
      </c>
      <c r="S11" s="6"/>
      <c r="T11" s="74">
        <v>1</v>
      </c>
      <c r="U11" s="74">
        <v>0</v>
      </c>
      <c r="V11" s="33"/>
      <c r="BK11" s="14"/>
      <c r="BL11" s="17"/>
      <c r="BM11" s="14"/>
      <c r="BP11" s="14"/>
    </row>
    <row r="12" spans="2:68">
      <c r="B12" s="77" t="s">
        <v>203</v>
      </c>
      <c r="C12" s="14"/>
      <c r="D12" s="14"/>
      <c r="E12" s="14"/>
      <c r="F12" s="14"/>
      <c r="G12" s="14"/>
      <c r="K12" s="79">
        <v>0.47</v>
      </c>
      <c r="N12" s="78">
        <v>-0.99239999999999995</v>
      </c>
      <c r="O12" s="79">
        <v>25300</v>
      </c>
      <c r="Q12" s="79">
        <v>0</v>
      </c>
      <c r="R12" s="79">
        <v>260.61023999999998</v>
      </c>
      <c r="T12" s="78">
        <v>1</v>
      </c>
      <c r="U12" s="78">
        <v>0</v>
      </c>
    </row>
    <row r="13" spans="2:68">
      <c r="B13" s="77" t="s">
        <v>492</v>
      </c>
      <c r="C13" s="14"/>
      <c r="D13" s="14"/>
      <c r="E13" s="14"/>
      <c r="F13" s="14"/>
      <c r="G13" s="14"/>
      <c r="K13" s="79">
        <v>0</v>
      </c>
      <c r="N13" s="78">
        <v>0</v>
      </c>
      <c r="O13" s="79">
        <v>0</v>
      </c>
      <c r="Q13" s="79">
        <v>0</v>
      </c>
      <c r="R13" s="79">
        <v>0</v>
      </c>
      <c r="T13" s="78">
        <v>0</v>
      </c>
      <c r="U13" s="78">
        <v>0</v>
      </c>
    </row>
    <row r="14" spans="2:68">
      <c r="B14" t="s">
        <v>266</v>
      </c>
      <c r="C14" t="s">
        <v>266</v>
      </c>
      <c r="D14" s="14"/>
      <c r="E14" s="14"/>
      <c r="F14" s="14"/>
      <c r="G14" t="s">
        <v>266</v>
      </c>
      <c r="H14" t="s">
        <v>266</v>
      </c>
      <c r="K14" s="75">
        <v>0</v>
      </c>
      <c r="L14" t="s">
        <v>266</v>
      </c>
      <c r="M14" s="76">
        <v>0</v>
      </c>
      <c r="N14" s="76">
        <v>0</v>
      </c>
      <c r="O14" s="75">
        <v>0</v>
      </c>
      <c r="P14" s="75">
        <v>0</v>
      </c>
      <c r="R14" s="75">
        <v>0</v>
      </c>
      <c r="S14" s="76">
        <v>0</v>
      </c>
      <c r="T14" s="76">
        <v>0</v>
      </c>
      <c r="U14" s="76">
        <v>0</v>
      </c>
    </row>
    <row r="15" spans="2:68">
      <c r="B15" s="77" t="s">
        <v>303</v>
      </c>
      <c r="C15" s="14"/>
      <c r="D15" s="14"/>
      <c r="E15" s="14"/>
      <c r="F15" s="14"/>
      <c r="G15" s="14"/>
      <c r="K15" s="79">
        <v>0.47</v>
      </c>
      <c r="N15" s="78">
        <v>-0.99239999999999995</v>
      </c>
      <c r="O15" s="79">
        <v>25300</v>
      </c>
      <c r="Q15" s="79">
        <v>0</v>
      </c>
      <c r="R15" s="79">
        <v>260.61023999999998</v>
      </c>
      <c r="T15" s="78">
        <v>1</v>
      </c>
      <c r="U15" s="78">
        <v>0</v>
      </c>
    </row>
    <row r="16" spans="2:68">
      <c r="B16" t="s">
        <v>493</v>
      </c>
      <c r="C16" t="s">
        <v>494</v>
      </c>
      <c r="D16" t="s">
        <v>98</v>
      </c>
      <c r="E16" t="s">
        <v>121</v>
      </c>
      <c r="F16" t="s">
        <v>495</v>
      </c>
      <c r="G16" t="s">
        <v>496</v>
      </c>
      <c r="H16" t="s">
        <v>497</v>
      </c>
      <c r="I16" t="s">
        <v>209</v>
      </c>
      <c r="J16" t="s">
        <v>498</v>
      </c>
      <c r="K16" s="75">
        <v>0.47</v>
      </c>
      <c r="L16" t="s">
        <v>100</v>
      </c>
      <c r="M16" s="76">
        <v>5.9499999999999997E-2</v>
      </c>
      <c r="N16" s="76">
        <v>-0.99239999999999995</v>
      </c>
      <c r="O16" s="75">
        <v>25300</v>
      </c>
      <c r="P16" s="75">
        <v>1030.08</v>
      </c>
      <c r="Q16" s="75">
        <v>0</v>
      </c>
      <c r="R16" s="75">
        <v>260.61023999999998</v>
      </c>
      <c r="S16" s="76">
        <v>2.0000000000000001E-4</v>
      </c>
      <c r="T16" s="76">
        <v>1</v>
      </c>
      <c r="U16" s="76">
        <v>0</v>
      </c>
    </row>
    <row r="17" spans="2:21">
      <c r="B17" s="77" t="s">
        <v>499</v>
      </c>
      <c r="C17" s="14"/>
      <c r="D17" s="14"/>
      <c r="E17" s="14"/>
      <c r="F17" s="14"/>
      <c r="G17" s="14"/>
      <c r="K17" s="79">
        <v>0</v>
      </c>
      <c r="N17" s="78">
        <v>0</v>
      </c>
      <c r="O17" s="79">
        <v>0</v>
      </c>
      <c r="Q17" s="79">
        <v>0</v>
      </c>
      <c r="R17" s="79">
        <v>0</v>
      </c>
      <c r="T17" s="78">
        <v>0</v>
      </c>
      <c r="U17" s="78">
        <v>0</v>
      </c>
    </row>
    <row r="18" spans="2:21">
      <c r="B18" t="s">
        <v>266</v>
      </c>
      <c r="C18" t="s">
        <v>266</v>
      </c>
      <c r="D18" s="14"/>
      <c r="E18" s="14"/>
      <c r="F18" s="14"/>
      <c r="G18" t="s">
        <v>266</v>
      </c>
      <c r="H18" t="s">
        <v>266</v>
      </c>
      <c r="K18" s="75">
        <v>0</v>
      </c>
      <c r="L18" t="s">
        <v>266</v>
      </c>
      <c r="M18" s="76">
        <v>0</v>
      </c>
      <c r="N18" s="76">
        <v>0</v>
      </c>
      <c r="O18" s="75">
        <v>0</v>
      </c>
      <c r="P18" s="75">
        <v>0</v>
      </c>
      <c r="R18" s="75">
        <v>0</v>
      </c>
      <c r="S18" s="76">
        <v>0</v>
      </c>
      <c r="T18" s="76">
        <v>0</v>
      </c>
      <c r="U18" s="76">
        <v>0</v>
      </c>
    </row>
    <row r="19" spans="2:21">
      <c r="B19" s="77" t="s">
        <v>271</v>
      </c>
      <c r="C19" s="14"/>
      <c r="D19" s="14"/>
      <c r="E19" s="14"/>
      <c r="F19" s="14"/>
      <c r="G19" s="14"/>
      <c r="K19" s="79">
        <v>0</v>
      </c>
      <c r="N19" s="78">
        <v>0</v>
      </c>
      <c r="O19" s="79">
        <v>0</v>
      </c>
      <c r="Q19" s="79">
        <v>0</v>
      </c>
      <c r="R19" s="79">
        <v>0</v>
      </c>
      <c r="T19" s="78">
        <v>0</v>
      </c>
      <c r="U19" s="78">
        <v>0</v>
      </c>
    </row>
    <row r="20" spans="2:21">
      <c r="B20" s="77" t="s">
        <v>500</v>
      </c>
      <c r="C20" s="14"/>
      <c r="D20" s="14"/>
      <c r="E20" s="14"/>
      <c r="F20" s="14"/>
      <c r="G20" s="14"/>
      <c r="K20" s="79">
        <v>0</v>
      </c>
      <c r="N20" s="78">
        <v>0</v>
      </c>
      <c r="O20" s="79">
        <v>0</v>
      </c>
      <c r="Q20" s="79">
        <v>0</v>
      </c>
      <c r="R20" s="79">
        <v>0</v>
      </c>
      <c r="T20" s="78">
        <v>0</v>
      </c>
      <c r="U20" s="78">
        <v>0</v>
      </c>
    </row>
    <row r="21" spans="2:21">
      <c r="B21" t="s">
        <v>266</v>
      </c>
      <c r="C21" t="s">
        <v>266</v>
      </c>
      <c r="D21" s="14"/>
      <c r="E21" s="14"/>
      <c r="F21" s="14"/>
      <c r="G21" t="s">
        <v>266</v>
      </c>
      <c r="H21" t="s">
        <v>266</v>
      </c>
      <c r="K21" s="75">
        <v>0</v>
      </c>
      <c r="L21" t="s">
        <v>266</v>
      </c>
      <c r="M21" s="76">
        <v>0</v>
      </c>
      <c r="N21" s="76">
        <v>0</v>
      </c>
      <c r="O21" s="75">
        <v>0</v>
      </c>
      <c r="P21" s="75">
        <v>0</v>
      </c>
      <c r="R21" s="75">
        <v>0</v>
      </c>
      <c r="S21" s="76">
        <v>0</v>
      </c>
      <c r="T21" s="76">
        <v>0</v>
      </c>
      <c r="U21" s="76">
        <v>0</v>
      </c>
    </row>
    <row r="22" spans="2:21">
      <c r="B22" s="77" t="s">
        <v>501</v>
      </c>
      <c r="C22" s="14"/>
      <c r="D22" s="14"/>
      <c r="E22" s="14"/>
      <c r="F22" s="14"/>
      <c r="G22" s="14"/>
      <c r="K22" s="79">
        <v>0</v>
      </c>
      <c r="N22" s="78">
        <v>0</v>
      </c>
      <c r="O22" s="79">
        <v>0</v>
      </c>
      <c r="Q22" s="79">
        <v>0</v>
      </c>
      <c r="R22" s="79">
        <v>0</v>
      </c>
      <c r="T22" s="78">
        <v>0</v>
      </c>
      <c r="U22" s="78">
        <v>0</v>
      </c>
    </row>
    <row r="23" spans="2:21">
      <c r="B23" t="s">
        <v>266</v>
      </c>
      <c r="C23" t="s">
        <v>266</v>
      </c>
      <c r="D23" s="14"/>
      <c r="E23" s="14"/>
      <c r="F23" s="14"/>
      <c r="G23" t="s">
        <v>266</v>
      </c>
      <c r="H23" t="s">
        <v>266</v>
      </c>
      <c r="K23" s="75">
        <v>0</v>
      </c>
      <c r="L23" t="s">
        <v>266</v>
      </c>
      <c r="M23" s="76">
        <v>0</v>
      </c>
      <c r="N23" s="76">
        <v>0</v>
      </c>
      <c r="O23" s="75">
        <v>0</v>
      </c>
      <c r="P23" s="75">
        <v>0</v>
      </c>
      <c r="R23" s="75">
        <v>0</v>
      </c>
      <c r="S23" s="76">
        <v>0</v>
      </c>
      <c r="T23" s="76">
        <v>0</v>
      </c>
      <c r="U23" s="76">
        <v>0</v>
      </c>
    </row>
    <row r="24" spans="2:21">
      <c r="B24" t="s">
        <v>273</v>
      </c>
      <c r="C24" s="14"/>
      <c r="D24" s="14"/>
      <c r="E24" s="14"/>
      <c r="F24" s="14"/>
      <c r="G24" s="14"/>
    </row>
    <row r="25" spans="2:21">
      <c r="B25" t="s">
        <v>488</v>
      </c>
      <c r="C25" s="14"/>
      <c r="D25" s="14"/>
      <c r="E25" s="14"/>
      <c r="F25" s="14"/>
      <c r="G25" s="14"/>
    </row>
    <row r="26" spans="2:21">
      <c r="B26" t="s">
        <v>489</v>
      </c>
      <c r="C26" s="14"/>
      <c r="D26" s="14"/>
      <c r="E26" s="14"/>
      <c r="F26" s="14"/>
      <c r="G26" s="14"/>
    </row>
    <row r="27" spans="2:21">
      <c r="B27" t="s">
        <v>490</v>
      </c>
      <c r="C27" s="14"/>
      <c r="D27" s="14"/>
      <c r="E27" s="14"/>
      <c r="F27" s="14"/>
      <c r="G27" s="14"/>
    </row>
    <row r="28" spans="2:21">
      <c r="B28" t="s">
        <v>491</v>
      </c>
      <c r="C28" s="14"/>
      <c r="D28" s="14"/>
      <c r="E28" s="14"/>
      <c r="F28" s="14"/>
      <c r="G28" s="14"/>
    </row>
    <row r="29" spans="2:21">
      <c r="C29" s="14"/>
      <c r="D29" s="14"/>
      <c r="E29" s="14"/>
      <c r="F29" s="14"/>
      <c r="G29" s="14"/>
    </row>
    <row r="30" spans="2:21">
      <c r="C30" s="14"/>
      <c r="D30" s="14"/>
      <c r="E30" s="14"/>
      <c r="F30" s="14"/>
      <c r="G30" s="14"/>
    </row>
    <row r="31" spans="2:21">
      <c r="C31" s="14"/>
      <c r="D31" s="14"/>
      <c r="E31" s="14"/>
      <c r="F31" s="14"/>
      <c r="G31" s="14"/>
    </row>
    <row r="32" spans="2:21">
      <c r="C32" s="14"/>
      <c r="D32" s="14"/>
      <c r="E32" s="14"/>
      <c r="F32" s="14"/>
      <c r="G32" s="14"/>
    </row>
    <row r="33" spans="3:7">
      <c r="C33" s="14"/>
      <c r="D33" s="14"/>
      <c r="E33" s="14"/>
      <c r="F33" s="14"/>
      <c r="G33" s="14"/>
    </row>
    <row r="34" spans="3:7">
      <c r="C34" s="14"/>
      <c r="D34" s="14"/>
      <c r="E34" s="14"/>
      <c r="F34" s="14"/>
      <c r="G34" s="14"/>
    </row>
    <row r="35" spans="3:7">
      <c r="C35" s="14"/>
      <c r="D35" s="14"/>
      <c r="E35" s="14"/>
      <c r="F35" s="14"/>
      <c r="G35" s="14"/>
    </row>
    <row r="36" spans="3:7">
      <c r="C36" s="14"/>
      <c r="D36" s="14"/>
      <c r="E36" s="14"/>
      <c r="F36" s="14"/>
      <c r="G36" s="14"/>
    </row>
    <row r="37" spans="3:7">
      <c r="C37" s="14"/>
      <c r="D37" s="14"/>
      <c r="E37" s="14"/>
      <c r="F37" s="14"/>
      <c r="G37" s="14"/>
    </row>
    <row r="38" spans="3:7">
      <c r="C38" s="14"/>
      <c r="D38" s="14"/>
      <c r="E38" s="14"/>
      <c r="F38" s="14"/>
      <c r="G38" s="14"/>
    </row>
    <row r="39" spans="3:7">
      <c r="C39" s="14"/>
      <c r="D39" s="14"/>
      <c r="E39" s="14"/>
      <c r="F39" s="14"/>
      <c r="G39" s="14"/>
    </row>
    <row r="40" spans="3:7">
      <c r="C40" s="14"/>
      <c r="D40" s="14"/>
      <c r="E40" s="14"/>
      <c r="F40" s="14"/>
      <c r="G40" s="14"/>
    </row>
    <row r="41" spans="3:7">
      <c r="C41" s="14"/>
      <c r="D41" s="14"/>
      <c r="E41" s="14"/>
      <c r="F41" s="14"/>
      <c r="G41" s="14"/>
    </row>
    <row r="42" spans="3:7">
      <c r="C42" s="14"/>
      <c r="D42" s="14"/>
      <c r="E42" s="14"/>
      <c r="F42" s="14"/>
      <c r="G42" s="14"/>
    </row>
    <row r="43" spans="3:7">
      <c r="C43" s="14"/>
      <c r="D43" s="14"/>
      <c r="E43" s="14"/>
      <c r="F43" s="14"/>
      <c r="G43" s="14"/>
    </row>
    <row r="44" spans="3:7">
      <c r="C44" s="14"/>
      <c r="D44" s="14"/>
      <c r="E44" s="14"/>
      <c r="F44" s="14"/>
      <c r="G44" s="14"/>
    </row>
    <row r="45" spans="3:7">
      <c r="C45" s="14"/>
      <c r="D45" s="14"/>
      <c r="E45" s="14"/>
      <c r="F45" s="14"/>
      <c r="G45" s="14"/>
    </row>
    <row r="46" spans="3:7">
      <c r="C46" s="14"/>
      <c r="D46" s="14"/>
      <c r="E46" s="14"/>
      <c r="F46" s="14"/>
      <c r="G46" s="14"/>
    </row>
    <row r="47" spans="3:7">
      <c r="C47" s="14"/>
      <c r="D47" s="14"/>
      <c r="E47" s="14"/>
      <c r="F47" s="14"/>
      <c r="G47" s="14"/>
    </row>
    <row r="48" spans="3:7">
      <c r="C48" s="14"/>
      <c r="D48" s="14"/>
      <c r="E48" s="14"/>
      <c r="F48" s="14"/>
      <c r="G48" s="14"/>
    </row>
    <row r="49" spans="3:7">
      <c r="C49" s="14"/>
      <c r="D49" s="14"/>
      <c r="E49" s="14"/>
      <c r="F49" s="14"/>
      <c r="G49" s="14"/>
    </row>
    <row r="50" spans="3:7">
      <c r="C50" s="14"/>
      <c r="D50" s="14"/>
      <c r="E50" s="14"/>
      <c r="F50" s="14"/>
      <c r="G50" s="14"/>
    </row>
    <row r="51" spans="3:7">
      <c r="C51" s="14"/>
      <c r="D51" s="14"/>
      <c r="E51" s="14"/>
      <c r="F51" s="14"/>
      <c r="G51" s="14"/>
    </row>
    <row r="52" spans="3:7">
      <c r="C52" s="14"/>
      <c r="D52" s="14"/>
      <c r="E52" s="14"/>
      <c r="F52" s="14"/>
      <c r="G52" s="14"/>
    </row>
    <row r="53" spans="3:7">
      <c r="C53" s="14"/>
      <c r="D53" s="14"/>
      <c r="E53" s="14"/>
      <c r="F53" s="14"/>
      <c r="G53" s="14"/>
    </row>
    <row r="54" spans="3:7">
      <c r="C54" s="14"/>
      <c r="D54" s="14"/>
      <c r="E54" s="14"/>
      <c r="F54" s="14"/>
      <c r="G54" s="14"/>
    </row>
    <row r="55" spans="3:7">
      <c r="C55" s="14"/>
      <c r="D55" s="14"/>
      <c r="E55" s="14"/>
      <c r="F55" s="14"/>
      <c r="G55" s="14"/>
    </row>
    <row r="56" spans="3:7">
      <c r="C56" s="14"/>
      <c r="D56" s="14"/>
      <c r="E56" s="14"/>
      <c r="F56" s="14"/>
      <c r="G56" s="14"/>
    </row>
    <row r="57" spans="3:7">
      <c r="C57" s="14"/>
      <c r="D57" s="14"/>
      <c r="E57" s="14"/>
      <c r="F57" s="14"/>
      <c r="G57" s="14"/>
    </row>
    <row r="58" spans="3:7">
      <c r="C58" s="14"/>
      <c r="D58" s="14"/>
      <c r="E58" s="14"/>
      <c r="F58" s="14"/>
      <c r="G58" s="14"/>
    </row>
    <row r="59" spans="3:7">
      <c r="C59" s="14"/>
      <c r="D59" s="14"/>
      <c r="E59" s="14"/>
      <c r="F59" s="14"/>
      <c r="G59" s="14"/>
    </row>
    <row r="60" spans="3:7">
      <c r="C60" s="14"/>
      <c r="D60" s="14"/>
      <c r="E60" s="14"/>
      <c r="F60" s="14"/>
      <c r="G60" s="14"/>
    </row>
    <row r="61" spans="3:7">
      <c r="C61" s="14"/>
      <c r="D61" s="14"/>
      <c r="E61" s="14"/>
      <c r="F61" s="14"/>
      <c r="G61" s="14"/>
    </row>
    <row r="62" spans="3:7">
      <c r="C62" s="14"/>
      <c r="D62" s="14"/>
      <c r="E62" s="14"/>
      <c r="F62" s="14"/>
      <c r="G62" s="14"/>
    </row>
    <row r="63" spans="3:7">
      <c r="C63" s="14"/>
      <c r="D63" s="14"/>
      <c r="E63" s="14"/>
      <c r="F63" s="14"/>
      <c r="G63" s="14"/>
    </row>
    <row r="64" spans="3:7">
      <c r="C64" s="14"/>
      <c r="D64" s="14"/>
      <c r="E64" s="14"/>
      <c r="F64" s="14"/>
      <c r="G64" s="14"/>
    </row>
    <row r="65" spans="3:7">
      <c r="C65" s="14"/>
      <c r="D65" s="14"/>
      <c r="E65" s="14"/>
      <c r="F65" s="14"/>
      <c r="G65" s="14"/>
    </row>
    <row r="66" spans="3:7">
      <c r="C66" s="14"/>
      <c r="D66" s="14"/>
      <c r="E66" s="14"/>
      <c r="F66" s="14"/>
      <c r="G66" s="14"/>
    </row>
    <row r="67" spans="3:7">
      <c r="C67" s="14"/>
      <c r="D67" s="14"/>
      <c r="E67" s="14"/>
      <c r="F67" s="14"/>
      <c r="G67" s="14"/>
    </row>
    <row r="68" spans="3:7">
      <c r="C68" s="14"/>
      <c r="D68" s="14"/>
      <c r="E68" s="14"/>
      <c r="F68" s="14"/>
      <c r="G68" s="14"/>
    </row>
    <row r="69" spans="3:7">
      <c r="C69" s="14"/>
      <c r="D69" s="14"/>
      <c r="E69" s="14"/>
      <c r="F69" s="14"/>
      <c r="G69" s="14"/>
    </row>
    <row r="70" spans="3:7">
      <c r="C70" s="14"/>
      <c r="D70" s="14"/>
      <c r="E70" s="14"/>
      <c r="F70" s="14"/>
      <c r="G70" s="14"/>
    </row>
    <row r="71" spans="3:7">
      <c r="C71" s="14"/>
      <c r="D71" s="14"/>
      <c r="E71" s="14"/>
      <c r="F71" s="14"/>
      <c r="G71" s="14"/>
    </row>
    <row r="72" spans="3:7">
      <c r="C72" s="14"/>
      <c r="D72" s="14"/>
      <c r="E72" s="14"/>
      <c r="F72" s="14"/>
      <c r="G72" s="14"/>
    </row>
    <row r="73" spans="3:7">
      <c r="C73" s="14"/>
      <c r="D73" s="14"/>
      <c r="E73" s="14"/>
      <c r="F73" s="14"/>
      <c r="G73" s="14"/>
    </row>
    <row r="74" spans="3:7">
      <c r="C74" s="14"/>
      <c r="D74" s="14"/>
      <c r="E74" s="14"/>
      <c r="F74" s="14"/>
      <c r="G74" s="14"/>
    </row>
    <row r="75" spans="3:7">
      <c r="C75" s="14"/>
      <c r="D75" s="14"/>
      <c r="E75" s="14"/>
      <c r="F75" s="14"/>
      <c r="G75" s="14"/>
    </row>
    <row r="76" spans="3:7">
      <c r="C76" s="14"/>
      <c r="D76" s="14"/>
      <c r="E76" s="14"/>
      <c r="F76" s="14"/>
      <c r="G76" s="14"/>
    </row>
    <row r="77" spans="3:7">
      <c r="C77" s="14"/>
      <c r="D77" s="14"/>
      <c r="E77" s="14"/>
      <c r="F77" s="14"/>
      <c r="G77" s="14"/>
    </row>
    <row r="78" spans="3:7">
      <c r="C78" s="14"/>
      <c r="D78" s="14"/>
      <c r="E78" s="14"/>
      <c r="F78" s="14"/>
      <c r="G78" s="14"/>
    </row>
    <row r="79" spans="3:7">
      <c r="C79" s="14"/>
      <c r="D79" s="14"/>
      <c r="E79" s="14"/>
      <c r="F79" s="14"/>
      <c r="G79" s="14"/>
    </row>
    <row r="80" spans="3:7">
      <c r="C80" s="14"/>
      <c r="D80" s="14"/>
      <c r="E80" s="14"/>
      <c r="F80" s="14"/>
      <c r="G80" s="14"/>
    </row>
    <row r="81" spans="3:7">
      <c r="C81" s="14"/>
      <c r="D81" s="14"/>
      <c r="E81" s="14"/>
      <c r="F81" s="14"/>
      <c r="G81" s="14"/>
    </row>
    <row r="82" spans="3:7">
      <c r="C82" s="14"/>
      <c r="D82" s="14"/>
      <c r="E82" s="14"/>
      <c r="F82" s="14"/>
      <c r="G82" s="14"/>
    </row>
    <row r="83" spans="3:7">
      <c r="C83" s="14"/>
      <c r="D83" s="14"/>
      <c r="E83" s="14"/>
      <c r="F83" s="14"/>
      <c r="G83" s="14"/>
    </row>
    <row r="84" spans="3:7">
      <c r="C84" s="14"/>
      <c r="D84" s="14"/>
      <c r="E84" s="14"/>
      <c r="F84" s="14"/>
      <c r="G84" s="14"/>
    </row>
    <row r="85" spans="3:7">
      <c r="C85" s="14"/>
      <c r="D85" s="14"/>
      <c r="E85" s="14"/>
      <c r="F85" s="14"/>
      <c r="G85" s="14"/>
    </row>
    <row r="86" spans="3:7">
      <c r="C86" s="14"/>
      <c r="D86" s="14"/>
      <c r="E86" s="14"/>
      <c r="F86" s="14"/>
      <c r="G86" s="14"/>
    </row>
    <row r="87" spans="3:7">
      <c r="C87" s="14"/>
      <c r="D87" s="14"/>
      <c r="E87" s="14"/>
      <c r="F87" s="14"/>
      <c r="G87" s="14"/>
    </row>
    <row r="88" spans="3:7">
      <c r="C88" s="14"/>
      <c r="D88" s="14"/>
      <c r="E88" s="14"/>
      <c r="F88" s="14"/>
      <c r="G88" s="14"/>
    </row>
    <row r="89" spans="3:7">
      <c r="C89" s="14"/>
      <c r="D89" s="14"/>
      <c r="E89" s="14"/>
      <c r="F89" s="14"/>
      <c r="G89" s="14"/>
    </row>
    <row r="90" spans="3:7">
      <c r="C90" s="14"/>
      <c r="D90" s="14"/>
      <c r="E90" s="14"/>
      <c r="F90" s="14"/>
      <c r="G90" s="14"/>
    </row>
    <row r="91" spans="3:7">
      <c r="C91" s="14"/>
      <c r="D91" s="14"/>
      <c r="E91" s="14"/>
      <c r="F91" s="14"/>
      <c r="G91" s="14"/>
    </row>
    <row r="92" spans="3:7">
      <c r="C92" s="14"/>
      <c r="D92" s="14"/>
      <c r="E92" s="14"/>
      <c r="F92" s="14"/>
      <c r="G92" s="14"/>
    </row>
    <row r="93" spans="3:7">
      <c r="C93" s="14"/>
      <c r="D93" s="14"/>
      <c r="E93" s="14"/>
      <c r="F93" s="14"/>
      <c r="G93" s="14"/>
    </row>
    <row r="94" spans="3:7">
      <c r="C94" s="14"/>
      <c r="D94" s="14"/>
      <c r="E94" s="14"/>
      <c r="F94" s="14"/>
      <c r="G94" s="14"/>
    </row>
    <row r="95" spans="3:7">
      <c r="C95" s="14"/>
      <c r="D95" s="14"/>
      <c r="E95" s="14"/>
      <c r="F95" s="14"/>
      <c r="G95" s="14"/>
    </row>
    <row r="96" spans="3:7">
      <c r="C96" s="14"/>
      <c r="D96" s="14"/>
      <c r="E96" s="14"/>
      <c r="F96" s="14"/>
      <c r="G96" s="14"/>
    </row>
    <row r="97" spans="3:7">
      <c r="C97" s="14"/>
      <c r="D97" s="14"/>
      <c r="E97" s="14"/>
      <c r="F97" s="14"/>
      <c r="G97" s="14"/>
    </row>
    <row r="98" spans="3:7">
      <c r="C98" s="14"/>
      <c r="D98" s="14"/>
      <c r="E98" s="14"/>
      <c r="F98" s="14"/>
      <c r="G98" s="14"/>
    </row>
    <row r="99" spans="3:7">
      <c r="C99" s="14"/>
      <c r="D99" s="14"/>
      <c r="E99" s="14"/>
      <c r="F99" s="14"/>
      <c r="G99" s="14"/>
    </row>
    <row r="100" spans="3:7">
      <c r="C100" s="14"/>
      <c r="D100" s="14"/>
      <c r="E100" s="14"/>
      <c r="F100" s="14"/>
      <c r="G100" s="14"/>
    </row>
    <row r="101" spans="3:7">
      <c r="C101" s="14"/>
      <c r="D101" s="14"/>
      <c r="E101" s="14"/>
      <c r="F101" s="14"/>
      <c r="G101" s="14"/>
    </row>
    <row r="102" spans="3:7">
      <c r="C102" s="14"/>
      <c r="D102" s="14"/>
      <c r="E102" s="14"/>
      <c r="F102" s="14"/>
      <c r="G102" s="14"/>
    </row>
    <row r="103" spans="3:7">
      <c r="C103" s="14"/>
      <c r="D103" s="14"/>
      <c r="E103" s="14"/>
      <c r="F103" s="14"/>
      <c r="G103" s="14"/>
    </row>
    <row r="104" spans="3:7">
      <c r="C104" s="14"/>
      <c r="D104" s="14"/>
      <c r="E104" s="14"/>
      <c r="F104" s="14"/>
      <c r="G104" s="14"/>
    </row>
    <row r="105" spans="3:7">
      <c r="C105" s="14"/>
      <c r="D105" s="14"/>
      <c r="E105" s="14"/>
      <c r="F105" s="14"/>
      <c r="G105" s="14"/>
    </row>
    <row r="106" spans="3:7">
      <c r="C106" s="14"/>
      <c r="D106" s="14"/>
      <c r="E106" s="14"/>
      <c r="F106" s="14"/>
      <c r="G106" s="14"/>
    </row>
    <row r="107" spans="3:7">
      <c r="C107" s="14"/>
      <c r="D107" s="14"/>
      <c r="E107" s="14"/>
      <c r="F107" s="14"/>
      <c r="G107" s="14"/>
    </row>
    <row r="108" spans="3:7">
      <c r="C108" s="14"/>
      <c r="D108" s="14"/>
      <c r="E108" s="14"/>
      <c r="F108" s="14"/>
      <c r="G108" s="14"/>
    </row>
    <row r="109" spans="3:7">
      <c r="C109" s="14"/>
      <c r="D109" s="14"/>
      <c r="E109" s="14"/>
      <c r="F109" s="14"/>
      <c r="G109" s="14"/>
    </row>
    <row r="110" spans="3:7">
      <c r="C110" s="14"/>
      <c r="D110" s="14"/>
      <c r="E110" s="14"/>
      <c r="F110" s="14"/>
      <c r="G110" s="14"/>
    </row>
    <row r="111" spans="3:7">
      <c r="C111" s="14"/>
      <c r="D111" s="14"/>
      <c r="E111" s="14"/>
      <c r="F111" s="14"/>
      <c r="G111" s="14"/>
    </row>
    <row r="112" spans="3:7">
      <c r="C112" s="14"/>
      <c r="D112" s="14"/>
      <c r="E112" s="14"/>
      <c r="F112" s="14"/>
      <c r="G112" s="14"/>
    </row>
    <row r="113" spans="3:7">
      <c r="C113" s="14"/>
      <c r="D113" s="14"/>
      <c r="E113" s="14"/>
      <c r="F113" s="14"/>
      <c r="G113" s="14"/>
    </row>
    <row r="114" spans="3:7">
      <c r="C114" s="14"/>
      <c r="D114" s="14"/>
      <c r="E114" s="14"/>
      <c r="F114" s="14"/>
      <c r="G114" s="14"/>
    </row>
    <row r="115" spans="3:7">
      <c r="C115" s="14"/>
      <c r="D115" s="14"/>
      <c r="E115" s="14"/>
      <c r="F115" s="14"/>
      <c r="G115" s="14"/>
    </row>
    <row r="116" spans="3:7">
      <c r="C116" s="14"/>
      <c r="D116" s="14"/>
      <c r="E116" s="14"/>
      <c r="F116" s="14"/>
      <c r="G116" s="14"/>
    </row>
    <row r="117" spans="3:7">
      <c r="C117" s="14"/>
      <c r="D117" s="14"/>
      <c r="E117" s="14"/>
      <c r="F117" s="14"/>
      <c r="G117" s="14"/>
    </row>
    <row r="118" spans="3:7">
      <c r="C118" s="14"/>
      <c r="D118" s="14"/>
      <c r="E118" s="14"/>
      <c r="F118" s="14"/>
      <c r="G118" s="14"/>
    </row>
    <row r="119" spans="3:7">
      <c r="C119" s="14"/>
      <c r="D119" s="14"/>
      <c r="E119" s="14"/>
      <c r="F119" s="14"/>
      <c r="G119" s="14"/>
    </row>
    <row r="120" spans="3:7">
      <c r="C120" s="14"/>
      <c r="D120" s="14"/>
      <c r="E120" s="14"/>
      <c r="F120" s="14"/>
      <c r="G120" s="14"/>
    </row>
    <row r="121" spans="3:7">
      <c r="C121" s="14"/>
      <c r="D121" s="14"/>
      <c r="E121" s="14"/>
      <c r="F121" s="14"/>
      <c r="G121" s="14"/>
    </row>
    <row r="122" spans="3:7">
      <c r="C122" s="14"/>
      <c r="D122" s="14"/>
      <c r="E122" s="14"/>
      <c r="F122" s="14"/>
      <c r="G122" s="14"/>
    </row>
    <row r="123" spans="3:7">
      <c r="C123" s="14"/>
      <c r="D123" s="14"/>
      <c r="E123" s="14"/>
      <c r="F123" s="14"/>
      <c r="G123" s="14"/>
    </row>
    <row r="124" spans="3:7">
      <c r="C124" s="14"/>
      <c r="D124" s="14"/>
      <c r="E124" s="14"/>
      <c r="F124" s="14"/>
      <c r="G124" s="14"/>
    </row>
    <row r="125" spans="3:7">
      <c r="C125" s="14"/>
      <c r="D125" s="14"/>
      <c r="E125" s="14"/>
      <c r="F125" s="14"/>
      <c r="G125" s="14"/>
    </row>
    <row r="126" spans="3:7">
      <c r="C126" s="14"/>
      <c r="D126" s="14"/>
      <c r="E126" s="14"/>
      <c r="F126" s="14"/>
      <c r="G126" s="14"/>
    </row>
    <row r="127" spans="3:7">
      <c r="C127" s="14"/>
      <c r="D127" s="14"/>
      <c r="E127" s="14"/>
      <c r="F127" s="14"/>
      <c r="G127" s="14"/>
    </row>
    <row r="128" spans="3:7">
      <c r="C128" s="14"/>
      <c r="D128" s="14"/>
      <c r="E128" s="14"/>
      <c r="F128" s="14"/>
      <c r="G128" s="14"/>
    </row>
    <row r="129" spans="3:7">
      <c r="C129" s="14"/>
      <c r="D129" s="14"/>
      <c r="E129" s="14"/>
      <c r="F129" s="14"/>
      <c r="G129" s="14"/>
    </row>
    <row r="130" spans="3:7">
      <c r="C130" s="14"/>
      <c r="D130" s="14"/>
      <c r="E130" s="14"/>
      <c r="F130" s="14"/>
      <c r="G130" s="14"/>
    </row>
    <row r="131" spans="3:7">
      <c r="C131" s="14"/>
      <c r="D131" s="14"/>
      <c r="E131" s="14"/>
      <c r="F131" s="14"/>
      <c r="G131" s="14"/>
    </row>
    <row r="132" spans="3:7">
      <c r="C132" s="14"/>
      <c r="D132" s="14"/>
      <c r="E132" s="14"/>
      <c r="F132" s="14"/>
      <c r="G132" s="14"/>
    </row>
    <row r="133" spans="3:7">
      <c r="C133" s="14"/>
      <c r="D133" s="14"/>
      <c r="E133" s="14"/>
      <c r="F133" s="14"/>
      <c r="G133" s="14"/>
    </row>
    <row r="134" spans="3:7">
      <c r="C134" s="14"/>
      <c r="D134" s="14"/>
      <c r="E134" s="14"/>
      <c r="F134" s="14"/>
      <c r="G134" s="14"/>
    </row>
    <row r="135" spans="3:7">
      <c r="C135" s="14"/>
      <c r="D135" s="14"/>
      <c r="E135" s="14"/>
      <c r="F135" s="14"/>
      <c r="G135" s="14"/>
    </row>
    <row r="136" spans="3:7">
      <c r="C136" s="14"/>
      <c r="D136" s="14"/>
      <c r="E136" s="14"/>
      <c r="F136" s="14"/>
      <c r="G136" s="14"/>
    </row>
    <row r="137" spans="3:7">
      <c r="C137" s="14"/>
      <c r="D137" s="14"/>
      <c r="E137" s="14"/>
      <c r="F137" s="14"/>
      <c r="G137" s="14"/>
    </row>
    <row r="138" spans="3:7">
      <c r="C138" s="14"/>
      <c r="D138" s="14"/>
      <c r="E138" s="14"/>
      <c r="F138" s="14"/>
      <c r="G138" s="14"/>
    </row>
    <row r="139" spans="3:7">
      <c r="C139" s="14"/>
      <c r="D139" s="14"/>
      <c r="E139" s="14"/>
      <c r="F139" s="14"/>
      <c r="G139" s="14"/>
    </row>
    <row r="140" spans="3:7">
      <c r="C140" s="14"/>
      <c r="D140" s="14"/>
      <c r="E140" s="14"/>
      <c r="F140" s="14"/>
      <c r="G140" s="14"/>
    </row>
    <row r="141" spans="3:7">
      <c r="C141" s="14"/>
      <c r="D141" s="14"/>
      <c r="E141" s="14"/>
      <c r="F141" s="14"/>
      <c r="G141" s="14"/>
    </row>
    <row r="142" spans="3:7">
      <c r="C142" s="14"/>
      <c r="D142" s="14"/>
      <c r="E142" s="14"/>
      <c r="F142" s="14"/>
      <c r="G142" s="14"/>
    </row>
    <row r="143" spans="3:7">
      <c r="C143" s="14"/>
      <c r="D143" s="14"/>
      <c r="E143" s="14"/>
      <c r="F143" s="14"/>
      <c r="G143" s="14"/>
    </row>
    <row r="144" spans="3:7">
      <c r="C144" s="14"/>
      <c r="D144" s="14"/>
      <c r="E144" s="14"/>
      <c r="F144" s="14"/>
      <c r="G144" s="14"/>
    </row>
    <row r="145" spans="3:7">
      <c r="C145" s="14"/>
      <c r="D145" s="14"/>
      <c r="E145" s="14"/>
      <c r="F145" s="14"/>
      <c r="G145" s="14"/>
    </row>
    <row r="146" spans="3:7">
      <c r="C146" s="14"/>
      <c r="D146" s="14"/>
      <c r="E146" s="14"/>
      <c r="F146" s="14"/>
      <c r="G146" s="14"/>
    </row>
    <row r="147" spans="3:7">
      <c r="C147" s="14"/>
      <c r="D147" s="14"/>
      <c r="E147" s="14"/>
      <c r="F147" s="14"/>
      <c r="G147" s="14"/>
    </row>
    <row r="148" spans="3:7">
      <c r="C148" s="14"/>
      <c r="D148" s="14"/>
      <c r="E148" s="14"/>
      <c r="F148" s="14"/>
      <c r="G148" s="14"/>
    </row>
    <row r="149" spans="3:7">
      <c r="C149" s="14"/>
      <c r="D149" s="14"/>
      <c r="E149" s="14"/>
      <c r="F149" s="14"/>
      <c r="G149" s="14"/>
    </row>
    <row r="150" spans="3:7">
      <c r="C150" s="14"/>
      <c r="D150" s="14"/>
      <c r="E150" s="14"/>
      <c r="F150" s="14"/>
      <c r="G150" s="14"/>
    </row>
    <row r="151" spans="3:7">
      <c r="C151" s="14"/>
      <c r="D151" s="14"/>
      <c r="E151" s="14"/>
      <c r="F151" s="14"/>
      <c r="G151" s="14"/>
    </row>
    <row r="152" spans="3:7">
      <c r="C152" s="14"/>
      <c r="D152" s="14"/>
      <c r="E152" s="14"/>
      <c r="F152" s="14"/>
      <c r="G152" s="14"/>
    </row>
    <row r="153" spans="3:7">
      <c r="C153" s="14"/>
      <c r="D153" s="14"/>
      <c r="E153" s="14"/>
      <c r="F153" s="14"/>
      <c r="G153" s="14"/>
    </row>
    <row r="154" spans="3:7">
      <c r="C154" s="14"/>
      <c r="D154" s="14"/>
      <c r="E154" s="14"/>
      <c r="F154" s="14"/>
      <c r="G154" s="14"/>
    </row>
    <row r="155" spans="3:7">
      <c r="C155" s="14"/>
      <c r="D155" s="14"/>
      <c r="E155" s="14"/>
      <c r="F155" s="14"/>
      <c r="G155" s="14"/>
    </row>
    <row r="156" spans="3:7">
      <c r="C156" s="14"/>
      <c r="D156" s="14"/>
      <c r="E156" s="14"/>
      <c r="F156" s="14"/>
      <c r="G156" s="14"/>
    </row>
    <row r="157" spans="3:7">
      <c r="C157" s="14"/>
      <c r="D157" s="14"/>
      <c r="E157" s="14"/>
      <c r="F157" s="14"/>
      <c r="G157" s="14"/>
    </row>
    <row r="158" spans="3:7">
      <c r="C158" s="14"/>
      <c r="D158" s="14"/>
      <c r="E158" s="14"/>
      <c r="F158" s="14"/>
      <c r="G158" s="14"/>
    </row>
    <row r="159" spans="3:7">
      <c r="C159" s="14"/>
      <c r="D159" s="14"/>
      <c r="E159" s="14"/>
      <c r="F159" s="14"/>
      <c r="G159" s="14"/>
    </row>
    <row r="160" spans="3:7">
      <c r="C160" s="14"/>
      <c r="D160" s="14"/>
      <c r="E160" s="14"/>
      <c r="F160" s="14"/>
      <c r="G160" s="14"/>
    </row>
    <row r="161" spans="3:7">
      <c r="C161" s="14"/>
      <c r="D161" s="14"/>
      <c r="E161" s="14"/>
      <c r="F161" s="14"/>
      <c r="G161" s="14"/>
    </row>
    <row r="162" spans="3:7">
      <c r="C162" s="14"/>
      <c r="D162" s="14"/>
      <c r="E162" s="14"/>
      <c r="F162" s="14"/>
      <c r="G162" s="14"/>
    </row>
    <row r="163" spans="3:7">
      <c r="C163" s="14"/>
      <c r="D163" s="14"/>
      <c r="E163" s="14"/>
      <c r="F163" s="14"/>
      <c r="G163" s="14"/>
    </row>
    <row r="164" spans="3:7">
      <c r="C164" s="14"/>
      <c r="D164" s="14"/>
      <c r="E164" s="14"/>
      <c r="F164" s="14"/>
      <c r="G164" s="14"/>
    </row>
    <row r="165" spans="3:7">
      <c r="C165" s="14"/>
      <c r="D165" s="14"/>
      <c r="E165" s="14"/>
      <c r="F165" s="14"/>
      <c r="G165" s="14"/>
    </row>
    <row r="166" spans="3:7">
      <c r="C166" s="14"/>
      <c r="D166" s="14"/>
      <c r="E166" s="14"/>
      <c r="F166" s="14"/>
      <c r="G166" s="14"/>
    </row>
    <row r="167" spans="3:7">
      <c r="C167" s="14"/>
      <c r="D167" s="14"/>
      <c r="E167" s="14"/>
      <c r="F167" s="14"/>
      <c r="G167" s="14"/>
    </row>
    <row r="168" spans="3:7">
      <c r="C168" s="14"/>
      <c r="D168" s="14"/>
      <c r="E168" s="14"/>
      <c r="F168" s="14"/>
      <c r="G168" s="14"/>
    </row>
    <row r="169" spans="3:7">
      <c r="C169" s="14"/>
      <c r="D169" s="14"/>
      <c r="E169" s="14"/>
      <c r="F169" s="14"/>
      <c r="G169" s="14"/>
    </row>
    <row r="170" spans="3:7">
      <c r="C170" s="14"/>
      <c r="D170" s="14"/>
      <c r="E170" s="14"/>
      <c r="F170" s="14"/>
      <c r="G170" s="14"/>
    </row>
    <row r="171" spans="3:7">
      <c r="C171" s="14"/>
      <c r="D171" s="14"/>
      <c r="E171" s="14"/>
      <c r="F171" s="14"/>
      <c r="G171" s="14"/>
    </row>
    <row r="172" spans="3:7">
      <c r="C172" s="14"/>
      <c r="D172" s="14"/>
      <c r="E172" s="14"/>
      <c r="F172" s="14"/>
      <c r="G172" s="14"/>
    </row>
    <row r="173" spans="3:7">
      <c r="C173" s="14"/>
      <c r="D173" s="14"/>
      <c r="E173" s="14"/>
      <c r="F173" s="14"/>
      <c r="G173" s="14"/>
    </row>
    <row r="174" spans="3:7">
      <c r="C174" s="14"/>
      <c r="D174" s="14"/>
      <c r="E174" s="14"/>
      <c r="F174" s="14"/>
      <c r="G174" s="14"/>
    </row>
    <row r="175" spans="3:7">
      <c r="C175" s="14"/>
      <c r="D175" s="14"/>
      <c r="E175" s="14"/>
      <c r="F175" s="14"/>
      <c r="G175" s="14"/>
    </row>
    <row r="176" spans="3:7">
      <c r="C176" s="14"/>
      <c r="D176" s="14"/>
      <c r="E176" s="14"/>
      <c r="F176" s="14"/>
      <c r="G176" s="14"/>
    </row>
    <row r="177" spans="3:7">
      <c r="C177" s="14"/>
      <c r="D177" s="14"/>
      <c r="E177" s="14"/>
      <c r="F177" s="14"/>
      <c r="G177" s="14"/>
    </row>
    <row r="178" spans="3:7">
      <c r="C178" s="14"/>
      <c r="D178" s="14"/>
      <c r="E178" s="14"/>
      <c r="F178" s="14"/>
      <c r="G178" s="14"/>
    </row>
    <row r="179" spans="3:7">
      <c r="C179" s="14"/>
      <c r="D179" s="14"/>
      <c r="E179" s="14"/>
      <c r="F179" s="14"/>
      <c r="G179" s="14"/>
    </row>
    <row r="180" spans="3:7">
      <c r="C180" s="14"/>
      <c r="D180" s="14"/>
      <c r="E180" s="14"/>
      <c r="F180" s="14"/>
      <c r="G180" s="14"/>
    </row>
    <row r="181" spans="3:7">
      <c r="C181" s="14"/>
      <c r="D181" s="14"/>
      <c r="E181" s="14"/>
      <c r="F181" s="14"/>
      <c r="G181" s="14"/>
    </row>
    <row r="182" spans="3:7">
      <c r="C182" s="14"/>
      <c r="D182" s="14"/>
      <c r="E182" s="14"/>
      <c r="F182" s="14"/>
      <c r="G182" s="14"/>
    </row>
    <row r="183" spans="3:7">
      <c r="C183" s="14"/>
      <c r="D183" s="14"/>
      <c r="E183" s="14"/>
      <c r="F183" s="14"/>
      <c r="G183" s="14"/>
    </row>
    <row r="184" spans="3:7">
      <c r="C184" s="14"/>
      <c r="D184" s="14"/>
      <c r="E184" s="14"/>
      <c r="F184" s="14"/>
      <c r="G184" s="14"/>
    </row>
    <row r="185" spans="3:7">
      <c r="C185" s="14"/>
      <c r="D185" s="14"/>
      <c r="E185" s="14"/>
      <c r="F185" s="14"/>
      <c r="G185" s="14"/>
    </row>
    <row r="186" spans="3:7">
      <c r="C186" s="14"/>
      <c r="D186" s="14"/>
      <c r="E186" s="14"/>
      <c r="F186" s="14"/>
      <c r="G186" s="14"/>
    </row>
    <row r="187" spans="3:7">
      <c r="C187" s="14"/>
      <c r="D187" s="14"/>
      <c r="E187" s="14"/>
      <c r="F187" s="14"/>
      <c r="G187" s="14"/>
    </row>
    <row r="188" spans="3:7">
      <c r="C188" s="14"/>
      <c r="D188" s="14"/>
      <c r="E188" s="14"/>
      <c r="F188" s="14"/>
      <c r="G188" s="14"/>
    </row>
    <row r="189" spans="3:7">
      <c r="C189" s="14"/>
      <c r="D189" s="14"/>
      <c r="E189" s="14"/>
      <c r="F189" s="14"/>
      <c r="G189" s="14"/>
    </row>
    <row r="190" spans="3:7">
      <c r="C190" s="14"/>
      <c r="D190" s="14"/>
      <c r="E190" s="14"/>
      <c r="F190" s="14"/>
      <c r="G190" s="14"/>
    </row>
    <row r="191" spans="3:7">
      <c r="C191" s="14"/>
      <c r="D191" s="14"/>
      <c r="E191" s="14"/>
      <c r="F191" s="14"/>
      <c r="G191" s="14"/>
    </row>
    <row r="192" spans="3:7">
      <c r="C192" s="14"/>
      <c r="D192" s="14"/>
      <c r="E192" s="14"/>
      <c r="F192" s="14"/>
      <c r="G192" s="14"/>
    </row>
    <row r="193" spans="3:7">
      <c r="C193" s="14"/>
      <c r="D193" s="14"/>
      <c r="E193" s="14"/>
      <c r="F193" s="14"/>
      <c r="G193" s="14"/>
    </row>
    <row r="194" spans="3:7">
      <c r="C194" s="14"/>
      <c r="D194" s="14"/>
      <c r="E194" s="14"/>
      <c r="F194" s="14"/>
      <c r="G194" s="14"/>
    </row>
    <row r="195" spans="3:7">
      <c r="C195" s="14"/>
      <c r="D195" s="14"/>
      <c r="E195" s="14"/>
      <c r="F195" s="14"/>
      <c r="G195" s="14"/>
    </row>
    <row r="196" spans="3:7">
      <c r="C196" s="14"/>
      <c r="D196" s="14"/>
      <c r="E196" s="14"/>
      <c r="F196" s="14"/>
      <c r="G196" s="14"/>
    </row>
    <row r="197" spans="3:7">
      <c r="C197" s="14"/>
      <c r="D197" s="14"/>
      <c r="E197" s="14"/>
      <c r="F197" s="14"/>
      <c r="G197" s="14"/>
    </row>
    <row r="198" spans="3:7">
      <c r="C198" s="14"/>
      <c r="D198" s="14"/>
      <c r="E198" s="14"/>
      <c r="F198" s="14"/>
      <c r="G198" s="14"/>
    </row>
    <row r="199" spans="3:7">
      <c r="C199" s="14"/>
      <c r="D199" s="14"/>
      <c r="E199" s="14"/>
      <c r="F199" s="14"/>
      <c r="G199" s="14"/>
    </row>
    <row r="200" spans="3:7">
      <c r="C200" s="14"/>
      <c r="D200" s="14"/>
      <c r="E200" s="14"/>
      <c r="F200" s="14"/>
      <c r="G200" s="14"/>
    </row>
    <row r="201" spans="3:7">
      <c r="C201" s="14"/>
      <c r="D201" s="14"/>
      <c r="E201" s="14"/>
      <c r="F201" s="14"/>
      <c r="G201" s="14"/>
    </row>
    <row r="202" spans="3:7">
      <c r="C202" s="14"/>
      <c r="D202" s="14"/>
      <c r="E202" s="14"/>
      <c r="F202" s="14"/>
      <c r="G202" s="14"/>
    </row>
    <row r="203" spans="3:7">
      <c r="C203" s="14"/>
      <c r="D203" s="14"/>
      <c r="E203" s="14"/>
      <c r="F203" s="14"/>
      <c r="G203" s="14"/>
    </row>
    <row r="204" spans="3:7">
      <c r="C204" s="14"/>
      <c r="D204" s="14"/>
      <c r="E204" s="14"/>
      <c r="F204" s="14"/>
      <c r="G204" s="14"/>
    </row>
    <row r="205" spans="3:7">
      <c r="C205" s="14"/>
      <c r="D205" s="14"/>
      <c r="E205" s="14"/>
      <c r="F205" s="14"/>
      <c r="G205" s="14"/>
    </row>
    <row r="206" spans="3:7">
      <c r="C206" s="14"/>
      <c r="D206" s="14"/>
      <c r="E206" s="14"/>
      <c r="F206" s="14"/>
      <c r="G206" s="14"/>
    </row>
    <row r="207" spans="3:7">
      <c r="C207" s="14"/>
      <c r="D207" s="14"/>
      <c r="E207" s="14"/>
      <c r="F207" s="14"/>
      <c r="G207" s="14"/>
    </row>
    <row r="208" spans="3:7">
      <c r="C208" s="14"/>
      <c r="D208" s="14"/>
      <c r="E208" s="14"/>
      <c r="F208" s="14"/>
      <c r="G208" s="14"/>
    </row>
    <row r="209" spans="3:7">
      <c r="C209" s="14"/>
      <c r="D209" s="14"/>
      <c r="E209" s="14"/>
      <c r="F209" s="14"/>
      <c r="G209" s="14"/>
    </row>
    <row r="210" spans="3:7">
      <c r="C210" s="14"/>
      <c r="D210" s="14"/>
      <c r="E210" s="14"/>
      <c r="F210" s="14"/>
      <c r="G210" s="14"/>
    </row>
    <row r="211" spans="3:7">
      <c r="C211" s="14"/>
      <c r="D211" s="14"/>
      <c r="E211" s="14"/>
      <c r="F211" s="14"/>
      <c r="G211" s="14"/>
    </row>
    <row r="212" spans="3:7">
      <c r="C212" s="14"/>
      <c r="D212" s="14"/>
      <c r="E212" s="14"/>
      <c r="F212" s="14"/>
      <c r="G212" s="14"/>
    </row>
    <row r="213" spans="3:7">
      <c r="C213" s="14"/>
      <c r="D213" s="14"/>
      <c r="E213" s="14"/>
      <c r="F213" s="14"/>
      <c r="G213" s="14"/>
    </row>
    <row r="214" spans="3:7">
      <c r="C214" s="14"/>
      <c r="D214" s="14"/>
      <c r="E214" s="14"/>
      <c r="F214" s="14"/>
      <c r="G214" s="14"/>
    </row>
    <row r="215" spans="3:7">
      <c r="C215" s="14"/>
      <c r="D215" s="14"/>
      <c r="E215" s="14"/>
      <c r="F215" s="14"/>
      <c r="G215" s="14"/>
    </row>
    <row r="216" spans="3:7">
      <c r="C216" s="14"/>
      <c r="D216" s="14"/>
      <c r="E216" s="14"/>
      <c r="F216" s="14"/>
      <c r="G216" s="14"/>
    </row>
    <row r="217" spans="3:7">
      <c r="C217" s="14"/>
      <c r="D217" s="14"/>
      <c r="E217" s="14"/>
      <c r="F217" s="14"/>
      <c r="G217" s="14"/>
    </row>
    <row r="218" spans="3:7">
      <c r="C218" s="14"/>
      <c r="D218" s="14"/>
      <c r="E218" s="14"/>
      <c r="F218" s="14"/>
      <c r="G218" s="14"/>
    </row>
    <row r="219" spans="3:7">
      <c r="C219" s="14"/>
      <c r="D219" s="14"/>
      <c r="E219" s="14"/>
      <c r="F219" s="14"/>
      <c r="G219" s="14"/>
    </row>
    <row r="220" spans="3:7">
      <c r="C220" s="14"/>
      <c r="D220" s="14"/>
      <c r="E220" s="14"/>
      <c r="F220" s="14"/>
      <c r="G220" s="14"/>
    </row>
    <row r="221" spans="3:7">
      <c r="C221" s="14"/>
      <c r="D221" s="14"/>
      <c r="E221" s="14"/>
      <c r="F221" s="14"/>
      <c r="G221" s="14"/>
    </row>
    <row r="222" spans="3:7">
      <c r="C222" s="14"/>
      <c r="D222" s="14"/>
      <c r="E222" s="14"/>
      <c r="F222" s="14"/>
      <c r="G222" s="14"/>
    </row>
    <row r="223" spans="3:7">
      <c r="C223" s="14"/>
      <c r="D223" s="14"/>
      <c r="E223" s="14"/>
      <c r="F223" s="14"/>
      <c r="G223" s="14"/>
    </row>
    <row r="224" spans="3:7">
      <c r="C224" s="14"/>
      <c r="D224" s="14"/>
      <c r="E224" s="14"/>
      <c r="F224" s="14"/>
      <c r="G224" s="14"/>
    </row>
    <row r="225" spans="3:7">
      <c r="C225" s="14"/>
      <c r="D225" s="14"/>
      <c r="E225" s="14"/>
      <c r="F225" s="14"/>
      <c r="G225" s="14"/>
    </row>
    <row r="226" spans="3:7">
      <c r="C226" s="14"/>
      <c r="D226" s="14"/>
      <c r="E226" s="14"/>
      <c r="F226" s="14"/>
      <c r="G226" s="14"/>
    </row>
    <row r="227" spans="3:7">
      <c r="C227" s="14"/>
      <c r="D227" s="14"/>
      <c r="E227" s="14"/>
      <c r="F227" s="14"/>
      <c r="G227" s="14"/>
    </row>
    <row r="228" spans="3:7">
      <c r="C228" s="14"/>
      <c r="D228" s="14"/>
      <c r="E228" s="14"/>
      <c r="F228" s="14"/>
      <c r="G228" s="14"/>
    </row>
    <row r="229" spans="3:7">
      <c r="C229" s="14"/>
      <c r="D229" s="14"/>
      <c r="E229" s="14"/>
      <c r="F229" s="14"/>
      <c r="G229" s="14"/>
    </row>
    <row r="230" spans="3:7">
      <c r="C230" s="14"/>
      <c r="D230" s="14"/>
      <c r="E230" s="14"/>
      <c r="F230" s="14"/>
      <c r="G230" s="14"/>
    </row>
    <row r="231" spans="3:7">
      <c r="C231" s="14"/>
      <c r="D231" s="14"/>
      <c r="E231" s="14"/>
      <c r="F231" s="14"/>
      <c r="G231" s="14"/>
    </row>
    <row r="232" spans="3:7">
      <c r="C232" s="14"/>
      <c r="D232" s="14"/>
      <c r="E232" s="14"/>
      <c r="F232" s="14"/>
      <c r="G232" s="14"/>
    </row>
    <row r="233" spans="3:7">
      <c r="C233" s="14"/>
      <c r="D233" s="14"/>
      <c r="E233" s="14"/>
      <c r="F233" s="14"/>
      <c r="G233" s="14"/>
    </row>
    <row r="234" spans="3:7">
      <c r="C234" s="14"/>
      <c r="D234" s="14"/>
      <c r="E234" s="14"/>
      <c r="F234" s="14"/>
      <c r="G234" s="14"/>
    </row>
    <row r="235" spans="3:7">
      <c r="C235" s="14"/>
      <c r="D235" s="14"/>
      <c r="E235" s="14"/>
      <c r="F235" s="14"/>
      <c r="G235" s="14"/>
    </row>
    <row r="236" spans="3:7">
      <c r="C236" s="14"/>
      <c r="D236" s="14"/>
      <c r="E236" s="14"/>
      <c r="F236" s="14"/>
      <c r="G236" s="14"/>
    </row>
    <row r="237" spans="3:7">
      <c r="C237" s="14"/>
      <c r="D237" s="14"/>
      <c r="E237" s="14"/>
      <c r="F237" s="14"/>
      <c r="G237" s="14"/>
    </row>
    <row r="238" spans="3:7">
      <c r="C238" s="14"/>
      <c r="D238" s="14"/>
      <c r="E238" s="14"/>
      <c r="F238" s="14"/>
      <c r="G238" s="14"/>
    </row>
    <row r="239" spans="3:7">
      <c r="C239" s="14"/>
      <c r="D239" s="14"/>
      <c r="E239" s="14"/>
      <c r="F239" s="14"/>
      <c r="G239" s="14"/>
    </row>
    <row r="240" spans="3:7">
      <c r="C240" s="14"/>
      <c r="D240" s="14"/>
      <c r="E240" s="14"/>
      <c r="F240" s="14"/>
      <c r="G240" s="14"/>
    </row>
    <row r="241" spans="3:7">
      <c r="C241" s="14"/>
      <c r="D241" s="14"/>
      <c r="E241" s="14"/>
      <c r="F241" s="14"/>
      <c r="G241" s="14"/>
    </row>
    <row r="242" spans="3:7">
      <c r="C242" s="14"/>
      <c r="D242" s="14"/>
      <c r="E242" s="14"/>
      <c r="F242" s="14"/>
      <c r="G242" s="14"/>
    </row>
    <row r="243" spans="3:7">
      <c r="C243" s="14"/>
      <c r="D243" s="14"/>
      <c r="E243" s="14"/>
      <c r="F243" s="14"/>
      <c r="G243" s="14"/>
    </row>
    <row r="244" spans="3:7">
      <c r="C244" s="14"/>
      <c r="D244" s="14"/>
      <c r="E244" s="14"/>
      <c r="F244" s="14"/>
      <c r="G244" s="14"/>
    </row>
    <row r="245" spans="3:7">
      <c r="C245" s="14"/>
      <c r="D245" s="14"/>
      <c r="E245" s="14"/>
      <c r="F245" s="14"/>
      <c r="G245" s="14"/>
    </row>
    <row r="246" spans="3:7">
      <c r="C246" s="14"/>
      <c r="D246" s="14"/>
      <c r="E246" s="14"/>
      <c r="F246" s="14"/>
      <c r="G246" s="14"/>
    </row>
    <row r="247" spans="3:7">
      <c r="C247" s="14"/>
      <c r="D247" s="14"/>
      <c r="E247" s="14"/>
      <c r="F247" s="14"/>
      <c r="G247" s="14"/>
    </row>
    <row r="248" spans="3:7">
      <c r="C248" s="14"/>
      <c r="D248" s="14"/>
      <c r="E248" s="14"/>
      <c r="F248" s="14"/>
      <c r="G248" s="14"/>
    </row>
    <row r="249" spans="3:7">
      <c r="C249" s="14"/>
      <c r="D249" s="14"/>
      <c r="E249" s="14"/>
      <c r="F249" s="14"/>
      <c r="G249" s="14"/>
    </row>
    <row r="250" spans="3:7">
      <c r="C250" s="14"/>
      <c r="D250" s="14"/>
      <c r="E250" s="14"/>
      <c r="F250" s="14"/>
      <c r="G250" s="14"/>
    </row>
    <row r="251" spans="3:7">
      <c r="C251" s="14"/>
      <c r="D251" s="14"/>
      <c r="E251" s="14"/>
      <c r="F251" s="14"/>
      <c r="G251" s="14"/>
    </row>
    <row r="252" spans="3:7">
      <c r="C252" s="14"/>
      <c r="D252" s="14"/>
      <c r="E252" s="14"/>
      <c r="F252" s="14"/>
      <c r="G252" s="14"/>
    </row>
    <row r="253" spans="3:7">
      <c r="C253" s="14"/>
      <c r="D253" s="14"/>
      <c r="E253" s="14"/>
      <c r="F253" s="14"/>
      <c r="G253" s="14"/>
    </row>
    <row r="254" spans="3:7">
      <c r="C254" s="14"/>
      <c r="D254" s="14"/>
      <c r="E254" s="14"/>
      <c r="F254" s="14"/>
      <c r="G254" s="14"/>
    </row>
    <row r="255" spans="3:7">
      <c r="C255" s="14"/>
      <c r="D255" s="14"/>
      <c r="E255" s="14"/>
      <c r="F255" s="14"/>
      <c r="G255" s="14"/>
    </row>
    <row r="256" spans="3:7">
      <c r="C256" s="14"/>
      <c r="D256" s="14"/>
      <c r="E256" s="14"/>
      <c r="F256" s="14"/>
      <c r="G256" s="14"/>
    </row>
    <row r="257" spans="3:7">
      <c r="C257" s="14"/>
      <c r="D257" s="14"/>
      <c r="E257" s="14"/>
      <c r="F257" s="14"/>
      <c r="G257" s="14"/>
    </row>
    <row r="258" spans="3:7">
      <c r="C258" s="14"/>
      <c r="D258" s="14"/>
      <c r="E258" s="14"/>
      <c r="F258" s="14"/>
      <c r="G258" s="14"/>
    </row>
    <row r="259" spans="3:7">
      <c r="C259" s="14"/>
      <c r="D259" s="14"/>
      <c r="E259" s="14"/>
      <c r="F259" s="14"/>
      <c r="G259" s="14"/>
    </row>
    <row r="260" spans="3:7">
      <c r="C260" s="14"/>
      <c r="D260" s="14"/>
      <c r="E260" s="14"/>
      <c r="F260" s="14"/>
      <c r="G260" s="14"/>
    </row>
    <row r="261" spans="3:7">
      <c r="C261" s="14"/>
      <c r="D261" s="14"/>
      <c r="E261" s="14"/>
      <c r="F261" s="14"/>
      <c r="G261" s="14"/>
    </row>
    <row r="262" spans="3:7">
      <c r="C262" s="14"/>
      <c r="D262" s="14"/>
      <c r="E262" s="14"/>
      <c r="F262" s="14"/>
      <c r="G262" s="14"/>
    </row>
    <row r="263" spans="3:7">
      <c r="C263" s="14"/>
      <c r="D263" s="14"/>
      <c r="E263" s="14"/>
      <c r="F263" s="14"/>
      <c r="G263" s="14"/>
    </row>
    <row r="264" spans="3:7">
      <c r="C264" s="14"/>
      <c r="D264" s="14"/>
      <c r="E264" s="14"/>
      <c r="F264" s="14"/>
      <c r="G264" s="14"/>
    </row>
    <row r="265" spans="3:7">
      <c r="C265" s="14"/>
      <c r="D265" s="14"/>
      <c r="E265" s="14"/>
      <c r="F265" s="14"/>
      <c r="G265" s="14"/>
    </row>
    <row r="266" spans="3:7">
      <c r="C266" s="14"/>
      <c r="D266" s="14"/>
      <c r="E266" s="14"/>
      <c r="F266" s="14"/>
      <c r="G266" s="14"/>
    </row>
    <row r="267" spans="3:7">
      <c r="C267" s="14"/>
      <c r="D267" s="14"/>
      <c r="E267" s="14"/>
      <c r="F267" s="14"/>
      <c r="G267" s="14"/>
    </row>
    <row r="268" spans="3:7">
      <c r="C268" s="14"/>
      <c r="D268" s="14"/>
      <c r="E268" s="14"/>
      <c r="F268" s="14"/>
      <c r="G268" s="14"/>
    </row>
    <row r="269" spans="3:7">
      <c r="C269" s="14"/>
      <c r="D269" s="14"/>
      <c r="E269" s="14"/>
      <c r="F269" s="14"/>
      <c r="G269" s="14"/>
    </row>
    <row r="270" spans="3:7">
      <c r="C270" s="14"/>
      <c r="D270" s="14"/>
      <c r="E270" s="14"/>
      <c r="F270" s="14"/>
      <c r="G270" s="14"/>
    </row>
    <row r="271" spans="3:7">
      <c r="C271" s="14"/>
      <c r="D271" s="14"/>
      <c r="E271" s="14"/>
      <c r="F271" s="14"/>
      <c r="G271" s="14"/>
    </row>
    <row r="272" spans="3:7">
      <c r="C272" s="14"/>
      <c r="D272" s="14"/>
      <c r="E272" s="14"/>
      <c r="F272" s="14"/>
      <c r="G272" s="14"/>
    </row>
    <row r="273" spans="3:7">
      <c r="C273" s="14"/>
      <c r="D273" s="14"/>
      <c r="E273" s="14"/>
      <c r="F273" s="14"/>
      <c r="G273" s="14"/>
    </row>
    <row r="274" spans="3:7">
      <c r="C274" s="14"/>
      <c r="D274" s="14"/>
      <c r="E274" s="14"/>
      <c r="F274" s="14"/>
      <c r="G274" s="14"/>
    </row>
    <row r="275" spans="3:7">
      <c r="C275" s="14"/>
      <c r="D275" s="14"/>
      <c r="E275" s="14"/>
      <c r="F275" s="14"/>
      <c r="G275" s="14"/>
    </row>
    <row r="276" spans="3:7">
      <c r="C276" s="14"/>
      <c r="D276" s="14"/>
      <c r="E276" s="14"/>
      <c r="F276" s="14"/>
      <c r="G276" s="14"/>
    </row>
    <row r="277" spans="3:7">
      <c r="C277" s="14"/>
      <c r="D277" s="14"/>
      <c r="E277" s="14"/>
      <c r="F277" s="14"/>
      <c r="G277" s="14"/>
    </row>
    <row r="278" spans="3:7">
      <c r="C278" s="14"/>
      <c r="D278" s="14"/>
      <c r="E278" s="14"/>
      <c r="F278" s="14"/>
      <c r="G278" s="14"/>
    </row>
    <row r="279" spans="3:7">
      <c r="C279" s="14"/>
      <c r="D279" s="14"/>
      <c r="E279" s="14"/>
      <c r="F279" s="14"/>
      <c r="G279" s="14"/>
    </row>
    <row r="280" spans="3:7">
      <c r="C280" s="14"/>
      <c r="D280" s="14"/>
      <c r="E280" s="14"/>
      <c r="F280" s="14"/>
      <c r="G280" s="14"/>
    </row>
    <row r="281" spans="3:7">
      <c r="C281" s="14"/>
      <c r="D281" s="14"/>
      <c r="E281" s="14"/>
      <c r="F281" s="14"/>
      <c r="G281" s="14"/>
    </row>
    <row r="282" spans="3:7">
      <c r="C282" s="14"/>
      <c r="D282" s="14"/>
      <c r="E282" s="14"/>
      <c r="F282" s="14"/>
      <c r="G282" s="14"/>
    </row>
    <row r="283" spans="3:7">
      <c r="C283" s="14"/>
      <c r="D283" s="14"/>
      <c r="E283" s="14"/>
      <c r="F283" s="14"/>
      <c r="G283" s="14"/>
    </row>
    <row r="284" spans="3:7">
      <c r="C284" s="14"/>
      <c r="D284" s="14"/>
      <c r="E284" s="14"/>
      <c r="F284" s="14"/>
      <c r="G284" s="14"/>
    </row>
    <row r="285" spans="3:7">
      <c r="C285" s="14"/>
      <c r="D285" s="14"/>
      <c r="E285" s="14"/>
      <c r="F285" s="14"/>
      <c r="G285" s="14"/>
    </row>
    <row r="286" spans="3:7">
      <c r="C286" s="14"/>
      <c r="D286" s="14"/>
      <c r="E286" s="14"/>
      <c r="F286" s="14"/>
      <c r="G286" s="14"/>
    </row>
    <row r="287" spans="3:7">
      <c r="C287" s="14"/>
      <c r="D287" s="14"/>
      <c r="E287" s="14"/>
      <c r="F287" s="14"/>
      <c r="G287" s="14"/>
    </row>
    <row r="288" spans="3:7">
      <c r="C288" s="14"/>
      <c r="D288" s="14"/>
      <c r="E288" s="14"/>
      <c r="F288" s="14"/>
      <c r="G288" s="14"/>
    </row>
    <row r="289" spans="3:7">
      <c r="C289" s="14"/>
      <c r="D289" s="14"/>
      <c r="E289" s="14"/>
      <c r="F289" s="14"/>
      <c r="G289" s="14"/>
    </row>
    <row r="290" spans="3:7">
      <c r="C290" s="14"/>
      <c r="D290" s="14"/>
      <c r="E290" s="14"/>
      <c r="F290" s="14"/>
      <c r="G290" s="14"/>
    </row>
    <row r="291" spans="3:7">
      <c r="C291" s="14"/>
      <c r="D291" s="14"/>
      <c r="E291" s="14"/>
      <c r="F291" s="14"/>
      <c r="G291" s="14"/>
    </row>
    <row r="292" spans="3:7">
      <c r="C292" s="14"/>
      <c r="D292" s="14"/>
      <c r="E292" s="14"/>
      <c r="F292" s="14"/>
      <c r="G292" s="14"/>
    </row>
    <row r="293" spans="3:7">
      <c r="C293" s="14"/>
      <c r="D293" s="14"/>
      <c r="E293" s="14"/>
      <c r="F293" s="14"/>
      <c r="G293" s="14"/>
    </row>
    <row r="294" spans="3:7">
      <c r="C294" s="14"/>
      <c r="D294" s="14"/>
      <c r="E294" s="14"/>
      <c r="F294" s="14"/>
      <c r="G294" s="14"/>
    </row>
    <row r="295" spans="3:7">
      <c r="C295" s="14"/>
      <c r="D295" s="14"/>
      <c r="E295" s="14"/>
      <c r="F295" s="14"/>
      <c r="G295" s="14"/>
    </row>
    <row r="296" spans="3:7">
      <c r="C296" s="14"/>
      <c r="D296" s="14"/>
      <c r="E296" s="14"/>
      <c r="F296" s="14"/>
      <c r="G296" s="14"/>
    </row>
    <row r="297" spans="3:7">
      <c r="C297" s="14"/>
      <c r="D297" s="14"/>
      <c r="E297" s="14"/>
      <c r="F297" s="14"/>
      <c r="G297" s="14"/>
    </row>
    <row r="298" spans="3:7">
      <c r="C298" s="14"/>
      <c r="D298" s="14"/>
      <c r="E298" s="14"/>
      <c r="F298" s="14"/>
      <c r="G298" s="14"/>
    </row>
    <row r="299" spans="3:7">
      <c r="C299" s="14"/>
      <c r="D299" s="14"/>
      <c r="E299" s="14"/>
      <c r="F299" s="14"/>
      <c r="G299" s="14"/>
    </row>
    <row r="300" spans="3:7">
      <c r="C300" s="14"/>
      <c r="D300" s="14"/>
      <c r="E300" s="14"/>
      <c r="F300" s="14"/>
      <c r="G300" s="14"/>
    </row>
    <row r="301" spans="3:7">
      <c r="C301" s="14"/>
      <c r="D301" s="14"/>
      <c r="E301" s="14"/>
      <c r="F301" s="14"/>
      <c r="G301" s="14"/>
    </row>
    <row r="302" spans="3:7">
      <c r="C302" s="14"/>
      <c r="D302" s="14"/>
      <c r="E302" s="14"/>
      <c r="F302" s="14"/>
      <c r="G302" s="14"/>
    </row>
    <row r="303" spans="3:7">
      <c r="C303" s="14"/>
      <c r="D303" s="14"/>
      <c r="E303" s="14"/>
      <c r="F303" s="14"/>
      <c r="G303" s="14"/>
    </row>
    <row r="304" spans="3:7">
      <c r="C304" s="14"/>
      <c r="D304" s="14"/>
      <c r="E304" s="14"/>
      <c r="F304" s="14"/>
      <c r="G304" s="14"/>
    </row>
    <row r="305" spans="3:7">
      <c r="C305" s="14"/>
      <c r="D305" s="14"/>
      <c r="E305" s="14"/>
      <c r="F305" s="14"/>
      <c r="G305" s="14"/>
    </row>
    <row r="306" spans="3:7">
      <c r="C306" s="14"/>
      <c r="D306" s="14"/>
      <c r="E306" s="14"/>
      <c r="F306" s="14"/>
      <c r="G306" s="14"/>
    </row>
    <row r="307" spans="3:7">
      <c r="C307" s="14"/>
      <c r="D307" s="14"/>
      <c r="E307" s="14"/>
      <c r="F307" s="14"/>
      <c r="G307" s="14"/>
    </row>
    <row r="308" spans="3:7">
      <c r="C308" s="14"/>
      <c r="D308" s="14"/>
      <c r="E308" s="14"/>
      <c r="F308" s="14"/>
      <c r="G308" s="14"/>
    </row>
    <row r="309" spans="3:7">
      <c r="C309" s="14"/>
      <c r="D309" s="14"/>
      <c r="E309" s="14"/>
      <c r="F309" s="14"/>
      <c r="G309" s="14"/>
    </row>
    <row r="310" spans="3:7">
      <c r="C310" s="14"/>
      <c r="D310" s="14"/>
      <c r="E310" s="14"/>
      <c r="F310" s="14"/>
      <c r="G310" s="14"/>
    </row>
    <row r="311" spans="3:7">
      <c r="C311" s="14"/>
      <c r="D311" s="14"/>
      <c r="E311" s="14"/>
      <c r="F311" s="14"/>
      <c r="G311" s="14"/>
    </row>
    <row r="312" spans="3:7">
      <c r="C312" s="14"/>
      <c r="D312" s="14"/>
      <c r="E312" s="14"/>
      <c r="F312" s="14"/>
      <c r="G312" s="14"/>
    </row>
    <row r="313" spans="3:7">
      <c r="C313" s="14"/>
      <c r="D313" s="14"/>
      <c r="E313" s="14"/>
      <c r="F313" s="14"/>
      <c r="G313" s="14"/>
    </row>
    <row r="314" spans="3:7">
      <c r="C314" s="14"/>
      <c r="D314" s="14"/>
      <c r="E314" s="14"/>
      <c r="F314" s="14"/>
      <c r="G314" s="14"/>
    </row>
    <row r="315" spans="3:7">
      <c r="C315" s="14"/>
      <c r="D315" s="14"/>
      <c r="E315" s="14"/>
      <c r="F315" s="14"/>
      <c r="G315" s="14"/>
    </row>
    <row r="316" spans="3:7">
      <c r="C316" s="14"/>
      <c r="D316" s="14"/>
      <c r="E316" s="14"/>
      <c r="F316" s="14"/>
      <c r="G316" s="14"/>
    </row>
    <row r="317" spans="3:7">
      <c r="C317" s="14"/>
      <c r="D317" s="14"/>
      <c r="E317" s="14"/>
      <c r="F317" s="14"/>
      <c r="G317" s="14"/>
    </row>
    <row r="318" spans="3:7">
      <c r="C318" s="14"/>
      <c r="D318" s="14"/>
      <c r="E318" s="14"/>
      <c r="F318" s="14"/>
      <c r="G318" s="14"/>
    </row>
    <row r="319" spans="3:7">
      <c r="C319" s="14"/>
      <c r="D319" s="14"/>
      <c r="E319" s="14"/>
      <c r="F319" s="14"/>
      <c r="G319" s="14"/>
    </row>
    <row r="320" spans="3:7">
      <c r="C320" s="14"/>
      <c r="D320" s="14"/>
      <c r="E320" s="14"/>
      <c r="F320" s="14"/>
      <c r="G320" s="14"/>
    </row>
    <row r="321" spans="3:7">
      <c r="C321" s="14"/>
      <c r="D321" s="14"/>
      <c r="E321" s="14"/>
      <c r="F321" s="14"/>
      <c r="G321" s="14"/>
    </row>
    <row r="322" spans="3:7">
      <c r="C322" s="14"/>
      <c r="D322" s="14"/>
      <c r="E322" s="14"/>
      <c r="F322" s="14"/>
      <c r="G322" s="14"/>
    </row>
    <row r="323" spans="3:7">
      <c r="C323" s="14"/>
      <c r="D323" s="14"/>
      <c r="E323" s="14"/>
      <c r="F323" s="14"/>
      <c r="G323" s="14"/>
    </row>
    <row r="324" spans="3:7">
      <c r="C324" s="14"/>
      <c r="D324" s="14"/>
      <c r="E324" s="14"/>
      <c r="F324" s="14"/>
      <c r="G324" s="14"/>
    </row>
    <row r="325" spans="3:7">
      <c r="C325" s="14"/>
      <c r="D325" s="14"/>
      <c r="E325" s="14"/>
      <c r="F325" s="14"/>
      <c r="G325" s="14"/>
    </row>
    <row r="326" spans="3:7">
      <c r="C326" s="14"/>
      <c r="D326" s="14"/>
      <c r="E326" s="14"/>
      <c r="F326" s="14"/>
      <c r="G326" s="14"/>
    </row>
    <row r="327" spans="3:7">
      <c r="C327" s="14"/>
      <c r="D327" s="14"/>
      <c r="E327" s="14"/>
      <c r="F327" s="14"/>
      <c r="G327" s="14"/>
    </row>
    <row r="328" spans="3:7">
      <c r="C328" s="14"/>
      <c r="D328" s="14"/>
      <c r="E328" s="14"/>
      <c r="F328" s="14"/>
      <c r="G328" s="14"/>
    </row>
    <row r="329" spans="3:7">
      <c r="C329" s="14"/>
      <c r="D329" s="14"/>
      <c r="E329" s="14"/>
      <c r="F329" s="14"/>
      <c r="G329" s="14"/>
    </row>
    <row r="330" spans="3:7">
      <c r="C330" s="14"/>
      <c r="D330" s="14"/>
      <c r="E330" s="14"/>
      <c r="F330" s="14"/>
      <c r="G330" s="14"/>
    </row>
    <row r="331" spans="3:7">
      <c r="C331" s="14"/>
      <c r="D331" s="14"/>
      <c r="E331" s="14"/>
      <c r="F331" s="14"/>
      <c r="G331" s="14"/>
    </row>
    <row r="332" spans="3:7">
      <c r="C332" s="14"/>
      <c r="D332" s="14"/>
      <c r="E332" s="14"/>
      <c r="F332" s="14"/>
      <c r="G332" s="14"/>
    </row>
    <row r="333" spans="3:7">
      <c r="C333" s="14"/>
      <c r="D333" s="14"/>
      <c r="E333" s="14"/>
      <c r="F333" s="14"/>
      <c r="G333" s="14"/>
    </row>
    <row r="334" spans="3:7">
      <c r="C334" s="14"/>
      <c r="D334" s="14"/>
      <c r="E334" s="14"/>
      <c r="F334" s="14"/>
      <c r="G334" s="14"/>
    </row>
    <row r="335" spans="3:7">
      <c r="C335" s="14"/>
      <c r="D335" s="14"/>
      <c r="E335" s="14"/>
      <c r="F335" s="14"/>
      <c r="G335" s="14"/>
    </row>
    <row r="336" spans="3:7">
      <c r="C336" s="14"/>
      <c r="D336" s="14"/>
      <c r="E336" s="14"/>
      <c r="F336" s="14"/>
      <c r="G336" s="14"/>
    </row>
    <row r="337" spans="3:7">
      <c r="C337" s="14"/>
      <c r="D337" s="14"/>
      <c r="E337" s="14"/>
      <c r="F337" s="14"/>
      <c r="G337" s="14"/>
    </row>
    <row r="338" spans="3:7">
      <c r="C338" s="14"/>
      <c r="D338" s="14"/>
      <c r="E338" s="14"/>
      <c r="F338" s="14"/>
      <c r="G338" s="14"/>
    </row>
    <row r="339" spans="3:7">
      <c r="C339" s="14"/>
      <c r="D339" s="14"/>
      <c r="E339" s="14"/>
      <c r="F339" s="14"/>
      <c r="G339" s="14"/>
    </row>
    <row r="340" spans="3:7">
      <c r="C340" s="14"/>
      <c r="D340" s="14"/>
      <c r="E340" s="14"/>
      <c r="F340" s="14"/>
      <c r="G340" s="14"/>
    </row>
    <row r="341" spans="3:7">
      <c r="C341" s="14"/>
      <c r="D341" s="14"/>
      <c r="E341" s="14"/>
      <c r="F341" s="14"/>
      <c r="G341" s="14"/>
    </row>
    <row r="342" spans="3:7">
      <c r="C342" s="14"/>
      <c r="D342" s="14"/>
      <c r="E342" s="14"/>
      <c r="F342" s="14"/>
      <c r="G342" s="14"/>
    </row>
    <row r="343" spans="3:7">
      <c r="C343" s="14"/>
      <c r="D343" s="14"/>
      <c r="E343" s="14"/>
      <c r="F343" s="14"/>
      <c r="G343" s="14"/>
    </row>
    <row r="344" spans="3:7">
      <c r="C344" s="14"/>
      <c r="D344" s="14"/>
      <c r="E344" s="14"/>
      <c r="F344" s="14"/>
      <c r="G344" s="14"/>
    </row>
    <row r="345" spans="3:7">
      <c r="C345" s="14"/>
      <c r="D345" s="14"/>
      <c r="E345" s="14"/>
      <c r="F345" s="14"/>
      <c r="G345" s="14"/>
    </row>
    <row r="346" spans="3:7">
      <c r="C346" s="14"/>
      <c r="D346" s="14"/>
      <c r="E346" s="14"/>
      <c r="F346" s="14"/>
      <c r="G346" s="14"/>
    </row>
    <row r="347" spans="3:7">
      <c r="C347" s="14"/>
      <c r="D347" s="14"/>
      <c r="E347" s="14"/>
      <c r="F347" s="14"/>
      <c r="G347" s="14"/>
    </row>
    <row r="348" spans="3:7">
      <c r="C348" s="14"/>
      <c r="D348" s="14"/>
      <c r="E348" s="14"/>
      <c r="F348" s="14"/>
      <c r="G348" s="14"/>
    </row>
    <row r="349" spans="3:7">
      <c r="C349" s="14"/>
      <c r="D349" s="14"/>
      <c r="E349" s="14"/>
      <c r="F349" s="14"/>
      <c r="G349" s="14"/>
    </row>
    <row r="350" spans="3:7">
      <c r="C350" s="14"/>
      <c r="D350" s="14"/>
      <c r="E350" s="14"/>
      <c r="F350" s="14"/>
      <c r="G350" s="14"/>
    </row>
    <row r="351" spans="3:7">
      <c r="C351" s="14"/>
      <c r="D351" s="14"/>
      <c r="E351" s="14"/>
      <c r="F351" s="14"/>
      <c r="G351" s="14"/>
    </row>
    <row r="352" spans="3:7">
      <c r="C352" s="14"/>
      <c r="D352" s="14"/>
      <c r="E352" s="14"/>
      <c r="F352" s="14"/>
      <c r="G352" s="14"/>
    </row>
    <row r="353" spans="3:7">
      <c r="C353" s="14"/>
      <c r="D353" s="14"/>
      <c r="E353" s="14"/>
      <c r="F353" s="14"/>
      <c r="G353" s="14"/>
    </row>
    <row r="354" spans="3:7">
      <c r="C354" s="14"/>
      <c r="D354" s="14"/>
      <c r="E354" s="14"/>
      <c r="F354" s="14"/>
      <c r="G354" s="14"/>
    </row>
    <row r="355" spans="3:7">
      <c r="C355" s="14"/>
      <c r="D355" s="14"/>
      <c r="E355" s="14"/>
      <c r="F355" s="14"/>
      <c r="G355" s="14"/>
    </row>
    <row r="356" spans="3:7">
      <c r="C356" s="14"/>
      <c r="D356" s="14"/>
      <c r="E356" s="14"/>
      <c r="F356" s="14"/>
      <c r="G356" s="14"/>
    </row>
    <row r="357" spans="3:7">
      <c r="C357" s="14"/>
      <c r="D357" s="14"/>
      <c r="E357" s="14"/>
      <c r="F357" s="14"/>
      <c r="G357" s="14"/>
    </row>
    <row r="358" spans="3:7">
      <c r="C358" s="14"/>
      <c r="D358" s="14"/>
      <c r="E358" s="14"/>
      <c r="F358" s="14"/>
      <c r="G358" s="14"/>
    </row>
    <row r="359" spans="3:7">
      <c r="C359" s="14"/>
      <c r="D359" s="14"/>
      <c r="E359" s="14"/>
      <c r="F359" s="14"/>
      <c r="G359" s="14"/>
    </row>
    <row r="360" spans="3:7">
      <c r="C360" s="14"/>
      <c r="D360" s="14"/>
      <c r="E360" s="14"/>
      <c r="F360" s="14"/>
      <c r="G360" s="14"/>
    </row>
    <row r="361" spans="3:7">
      <c r="C361" s="14"/>
      <c r="D361" s="14"/>
      <c r="E361" s="14"/>
      <c r="F361" s="14"/>
      <c r="G361" s="14"/>
    </row>
    <row r="362" spans="3:7">
      <c r="C362" s="14"/>
      <c r="D362" s="14"/>
      <c r="E362" s="14"/>
      <c r="F362" s="14"/>
      <c r="G362" s="14"/>
    </row>
    <row r="363" spans="3:7">
      <c r="C363" s="14"/>
      <c r="D363" s="14"/>
      <c r="E363" s="14"/>
      <c r="F363" s="14"/>
      <c r="G363" s="14"/>
    </row>
    <row r="364" spans="3:7">
      <c r="C364" s="14"/>
      <c r="D364" s="14"/>
      <c r="E364" s="14"/>
      <c r="F364" s="14"/>
      <c r="G364" s="14"/>
    </row>
    <row r="365" spans="3:7">
      <c r="C365" s="14"/>
      <c r="D365" s="14"/>
      <c r="E365" s="14"/>
      <c r="F365" s="14"/>
      <c r="G365" s="14"/>
    </row>
    <row r="366" spans="3:7">
      <c r="C366" s="14"/>
      <c r="D366" s="14"/>
      <c r="E366" s="14"/>
      <c r="F366" s="14"/>
      <c r="G366" s="14"/>
    </row>
    <row r="367" spans="3:7">
      <c r="C367" s="14"/>
      <c r="D367" s="14"/>
      <c r="E367" s="14"/>
      <c r="F367" s="14"/>
      <c r="G367" s="14"/>
    </row>
    <row r="368" spans="3:7">
      <c r="C368" s="14"/>
      <c r="D368" s="14"/>
      <c r="E368" s="14"/>
      <c r="F368" s="14"/>
      <c r="G368" s="14"/>
    </row>
    <row r="369" spans="3:7">
      <c r="C369" s="14"/>
      <c r="D369" s="14"/>
      <c r="E369" s="14"/>
      <c r="F369" s="14"/>
      <c r="G369" s="14"/>
    </row>
    <row r="370" spans="3:7">
      <c r="C370" s="14"/>
      <c r="D370" s="14"/>
      <c r="E370" s="14"/>
      <c r="F370" s="14"/>
      <c r="G370" s="14"/>
    </row>
    <row r="371" spans="3:7">
      <c r="C371" s="14"/>
      <c r="D371" s="14"/>
      <c r="E371" s="14"/>
      <c r="F371" s="14"/>
      <c r="G371" s="14"/>
    </row>
    <row r="372" spans="3:7">
      <c r="C372" s="14"/>
      <c r="D372" s="14"/>
      <c r="E372" s="14"/>
      <c r="F372" s="14"/>
      <c r="G372" s="14"/>
    </row>
    <row r="373" spans="3:7">
      <c r="C373" s="14"/>
      <c r="D373" s="14"/>
      <c r="E373" s="14"/>
      <c r="F373" s="14"/>
      <c r="G373" s="14"/>
    </row>
    <row r="374" spans="3:7">
      <c r="C374" s="14"/>
      <c r="D374" s="14"/>
      <c r="E374" s="14"/>
      <c r="F374" s="14"/>
      <c r="G374" s="14"/>
    </row>
    <row r="375" spans="3:7">
      <c r="C375" s="14"/>
      <c r="D375" s="14"/>
      <c r="E375" s="14"/>
      <c r="F375" s="14"/>
      <c r="G375" s="14"/>
    </row>
    <row r="376" spans="3:7">
      <c r="C376" s="14"/>
      <c r="D376" s="14"/>
      <c r="E376" s="14"/>
      <c r="F376" s="14"/>
      <c r="G376" s="14"/>
    </row>
    <row r="377" spans="3:7">
      <c r="C377" s="14"/>
      <c r="D377" s="14"/>
      <c r="E377" s="14"/>
      <c r="F377" s="14"/>
      <c r="G377" s="14"/>
    </row>
    <row r="378" spans="3:7">
      <c r="C378" s="14"/>
      <c r="D378" s="14"/>
      <c r="E378" s="14"/>
      <c r="F378" s="14"/>
      <c r="G378" s="14"/>
    </row>
    <row r="379" spans="3:7">
      <c r="C379" s="14"/>
      <c r="D379" s="14"/>
      <c r="E379" s="14"/>
      <c r="F379" s="14"/>
      <c r="G379" s="14"/>
    </row>
    <row r="380" spans="3:7">
      <c r="C380" s="14"/>
      <c r="D380" s="14"/>
      <c r="E380" s="14"/>
      <c r="F380" s="14"/>
      <c r="G380" s="14"/>
    </row>
    <row r="381" spans="3:7">
      <c r="C381" s="14"/>
      <c r="D381" s="14"/>
      <c r="E381" s="14"/>
      <c r="F381" s="14"/>
      <c r="G381" s="14"/>
    </row>
    <row r="382" spans="3:7">
      <c r="C382" s="14"/>
      <c r="D382" s="14"/>
      <c r="E382" s="14"/>
      <c r="F382" s="14"/>
      <c r="G382" s="14"/>
    </row>
    <row r="383" spans="3:7">
      <c r="C383" s="14"/>
      <c r="D383" s="14"/>
      <c r="E383" s="14"/>
      <c r="F383" s="14"/>
      <c r="G383" s="14"/>
    </row>
    <row r="384" spans="3:7">
      <c r="C384" s="14"/>
      <c r="D384" s="14"/>
      <c r="E384" s="14"/>
      <c r="F384" s="14"/>
      <c r="G384" s="14"/>
    </row>
    <row r="385" spans="3:7">
      <c r="C385" s="14"/>
      <c r="D385" s="14"/>
      <c r="E385" s="14"/>
      <c r="F385" s="14"/>
      <c r="G385" s="14"/>
    </row>
    <row r="386" spans="3:7">
      <c r="C386" s="14"/>
      <c r="D386" s="14"/>
      <c r="E386" s="14"/>
      <c r="F386" s="14"/>
      <c r="G386" s="14"/>
    </row>
    <row r="387" spans="3:7">
      <c r="C387" s="14"/>
      <c r="D387" s="14"/>
      <c r="E387" s="14"/>
      <c r="F387" s="14"/>
      <c r="G387" s="14"/>
    </row>
    <row r="388" spans="3:7">
      <c r="C388" s="14"/>
      <c r="D388" s="14"/>
      <c r="E388" s="14"/>
      <c r="F388" s="14"/>
      <c r="G388" s="14"/>
    </row>
    <row r="389" spans="3:7">
      <c r="C389" s="14"/>
      <c r="D389" s="14"/>
      <c r="E389" s="14"/>
      <c r="F389" s="14"/>
      <c r="G389" s="14"/>
    </row>
    <row r="390" spans="3:7">
      <c r="C390" s="14"/>
      <c r="D390" s="14"/>
      <c r="E390" s="14"/>
      <c r="F390" s="14"/>
      <c r="G390" s="14"/>
    </row>
    <row r="391" spans="3:7">
      <c r="C391" s="14"/>
      <c r="D391" s="14"/>
      <c r="E391" s="14"/>
      <c r="F391" s="14"/>
      <c r="G391" s="14"/>
    </row>
    <row r="392" spans="3:7">
      <c r="C392" s="14"/>
      <c r="D392" s="14"/>
      <c r="E392" s="14"/>
      <c r="F392" s="14"/>
      <c r="G392" s="14"/>
    </row>
    <row r="393" spans="3:7">
      <c r="C393" s="14"/>
      <c r="D393" s="14"/>
      <c r="E393" s="14"/>
      <c r="F393" s="14"/>
      <c r="G393" s="14"/>
    </row>
    <row r="394" spans="3:7">
      <c r="C394" s="14"/>
      <c r="D394" s="14"/>
      <c r="E394" s="14"/>
      <c r="F394" s="14"/>
      <c r="G394" s="14"/>
    </row>
    <row r="395" spans="3:7">
      <c r="C395" s="14"/>
      <c r="D395" s="14"/>
      <c r="E395" s="14"/>
      <c r="F395" s="14"/>
      <c r="G395" s="14"/>
    </row>
    <row r="396" spans="3:7">
      <c r="C396" s="14"/>
      <c r="D396" s="14"/>
      <c r="E396" s="14"/>
      <c r="F396" s="14"/>
      <c r="G396" s="14"/>
    </row>
    <row r="397" spans="3:7">
      <c r="C397" s="14"/>
      <c r="D397" s="14"/>
      <c r="E397" s="14"/>
      <c r="F397" s="14"/>
      <c r="G397" s="14"/>
    </row>
    <row r="398" spans="3:7">
      <c r="C398" s="14"/>
      <c r="D398" s="14"/>
      <c r="E398" s="14"/>
      <c r="F398" s="14"/>
      <c r="G398" s="14"/>
    </row>
    <row r="399" spans="3:7">
      <c r="C399" s="14"/>
      <c r="D399" s="14"/>
      <c r="E399" s="14"/>
      <c r="F399" s="14"/>
      <c r="G399" s="14"/>
    </row>
    <row r="400" spans="3:7">
      <c r="C400" s="14"/>
      <c r="D400" s="14"/>
      <c r="E400" s="14"/>
      <c r="F400" s="14"/>
      <c r="G400" s="14"/>
    </row>
    <row r="401" spans="3:7">
      <c r="C401" s="14"/>
      <c r="D401" s="14"/>
      <c r="E401" s="14"/>
      <c r="F401" s="14"/>
      <c r="G401" s="14"/>
    </row>
    <row r="402" spans="3:7">
      <c r="C402" s="14"/>
      <c r="D402" s="14"/>
      <c r="E402" s="14"/>
      <c r="F402" s="14"/>
      <c r="G402" s="14"/>
    </row>
    <row r="403" spans="3:7">
      <c r="C403" s="14"/>
      <c r="D403" s="14"/>
      <c r="E403" s="14"/>
      <c r="F403" s="14"/>
      <c r="G403" s="14"/>
    </row>
    <row r="404" spans="3:7">
      <c r="C404" s="14"/>
      <c r="D404" s="14"/>
      <c r="E404" s="14"/>
      <c r="F404" s="14"/>
      <c r="G404" s="14"/>
    </row>
    <row r="405" spans="3:7">
      <c r="C405" s="14"/>
      <c r="D405" s="14"/>
      <c r="E405" s="14"/>
      <c r="F405" s="14"/>
      <c r="G405" s="14"/>
    </row>
    <row r="406" spans="3:7">
      <c r="C406" s="14"/>
      <c r="D406" s="14"/>
      <c r="E406" s="14"/>
      <c r="F406" s="14"/>
      <c r="G406" s="14"/>
    </row>
    <row r="407" spans="3:7">
      <c r="C407" s="14"/>
      <c r="D407" s="14"/>
      <c r="E407" s="14"/>
      <c r="F407" s="14"/>
      <c r="G407" s="14"/>
    </row>
    <row r="408" spans="3:7">
      <c r="C408" s="14"/>
      <c r="D408" s="14"/>
      <c r="E408" s="14"/>
      <c r="F408" s="14"/>
      <c r="G408" s="14"/>
    </row>
    <row r="409" spans="3:7">
      <c r="C409" s="14"/>
      <c r="D409" s="14"/>
      <c r="E409" s="14"/>
      <c r="F409" s="14"/>
      <c r="G409" s="14"/>
    </row>
    <row r="410" spans="3:7">
      <c r="C410" s="14"/>
      <c r="D410" s="14"/>
      <c r="E410" s="14"/>
      <c r="F410" s="14"/>
      <c r="G410" s="14"/>
    </row>
    <row r="411" spans="3:7">
      <c r="C411" s="14"/>
      <c r="D411" s="14"/>
      <c r="E411" s="14"/>
      <c r="F411" s="14"/>
      <c r="G411" s="14"/>
    </row>
    <row r="412" spans="3:7">
      <c r="C412" s="14"/>
      <c r="D412" s="14"/>
      <c r="E412" s="14"/>
      <c r="F412" s="14"/>
      <c r="G412" s="14"/>
    </row>
    <row r="413" spans="3:7">
      <c r="C413" s="14"/>
      <c r="D413" s="14"/>
      <c r="E413" s="14"/>
      <c r="F413" s="14"/>
      <c r="G413" s="14"/>
    </row>
    <row r="414" spans="3:7">
      <c r="C414" s="14"/>
      <c r="D414" s="14"/>
      <c r="E414" s="14"/>
      <c r="F414" s="14"/>
      <c r="G414" s="14"/>
    </row>
    <row r="415" spans="3:7">
      <c r="C415" s="14"/>
      <c r="D415" s="14"/>
      <c r="E415" s="14"/>
      <c r="F415" s="14"/>
      <c r="G415" s="14"/>
    </row>
    <row r="416" spans="3:7">
      <c r="C416" s="14"/>
      <c r="D416" s="14"/>
      <c r="E416" s="14"/>
      <c r="F416" s="14"/>
      <c r="G416" s="14"/>
    </row>
    <row r="417" spans="3:7">
      <c r="C417" s="14"/>
      <c r="D417" s="14"/>
      <c r="E417" s="14"/>
      <c r="F417" s="14"/>
      <c r="G417" s="14"/>
    </row>
    <row r="418" spans="3:7">
      <c r="C418" s="14"/>
      <c r="D418" s="14"/>
      <c r="E418" s="14"/>
      <c r="F418" s="14"/>
      <c r="G418" s="14"/>
    </row>
    <row r="419" spans="3:7">
      <c r="C419" s="14"/>
      <c r="D419" s="14"/>
      <c r="E419" s="14"/>
      <c r="F419" s="14"/>
      <c r="G419" s="14"/>
    </row>
    <row r="420" spans="3:7">
      <c r="C420" s="14"/>
      <c r="D420" s="14"/>
      <c r="E420" s="14"/>
      <c r="F420" s="14"/>
      <c r="G420" s="14"/>
    </row>
    <row r="421" spans="3:7">
      <c r="C421" s="14"/>
      <c r="D421" s="14"/>
      <c r="E421" s="14"/>
      <c r="F421" s="14"/>
      <c r="G421" s="14"/>
    </row>
    <row r="422" spans="3:7">
      <c r="C422" s="14"/>
      <c r="D422" s="14"/>
      <c r="E422" s="14"/>
      <c r="F422" s="14"/>
      <c r="G422" s="14"/>
    </row>
    <row r="423" spans="3:7">
      <c r="C423" s="14"/>
      <c r="D423" s="14"/>
      <c r="E423" s="14"/>
      <c r="F423" s="14"/>
      <c r="G423" s="14"/>
    </row>
    <row r="424" spans="3:7">
      <c r="C424" s="14"/>
      <c r="D424" s="14"/>
      <c r="E424" s="14"/>
      <c r="F424" s="14"/>
      <c r="G424" s="14"/>
    </row>
    <row r="425" spans="3:7">
      <c r="C425" s="14"/>
      <c r="D425" s="14"/>
      <c r="E425" s="14"/>
      <c r="F425" s="14"/>
      <c r="G425" s="14"/>
    </row>
    <row r="426" spans="3:7">
      <c r="C426" s="14"/>
      <c r="D426" s="14"/>
      <c r="E426" s="14"/>
      <c r="F426" s="14"/>
      <c r="G426" s="14"/>
    </row>
    <row r="427" spans="3:7">
      <c r="C427" s="14"/>
      <c r="D427" s="14"/>
      <c r="E427" s="14"/>
      <c r="F427" s="14"/>
      <c r="G427" s="14"/>
    </row>
    <row r="428" spans="3:7">
      <c r="C428" s="14"/>
      <c r="D428" s="14"/>
      <c r="E428" s="14"/>
      <c r="F428" s="14"/>
      <c r="G428" s="14"/>
    </row>
    <row r="429" spans="3:7">
      <c r="C429" s="14"/>
      <c r="D429" s="14"/>
      <c r="E429" s="14"/>
      <c r="F429" s="14"/>
      <c r="G429" s="14"/>
    </row>
    <row r="430" spans="3:7">
      <c r="C430" s="14"/>
      <c r="D430" s="14"/>
      <c r="E430" s="14"/>
      <c r="F430" s="14"/>
      <c r="G430" s="14"/>
    </row>
    <row r="431" spans="3:7">
      <c r="C431" s="14"/>
      <c r="D431" s="14"/>
      <c r="E431" s="14"/>
      <c r="F431" s="14"/>
      <c r="G431" s="14"/>
    </row>
    <row r="432" spans="3:7">
      <c r="C432" s="14"/>
      <c r="D432" s="14"/>
      <c r="E432" s="14"/>
      <c r="F432" s="14"/>
      <c r="G432" s="14"/>
    </row>
    <row r="433" spans="3:7">
      <c r="C433" s="14"/>
      <c r="D433" s="14"/>
      <c r="E433" s="14"/>
      <c r="F433" s="14"/>
      <c r="G433" s="14"/>
    </row>
    <row r="434" spans="3:7">
      <c r="C434" s="14"/>
      <c r="D434" s="14"/>
      <c r="E434" s="14"/>
      <c r="F434" s="14"/>
      <c r="G434" s="14"/>
    </row>
    <row r="435" spans="3:7">
      <c r="C435" s="14"/>
      <c r="D435" s="14"/>
      <c r="E435" s="14"/>
      <c r="F435" s="14"/>
      <c r="G435" s="14"/>
    </row>
    <row r="436" spans="3:7">
      <c r="C436" s="14"/>
      <c r="D436" s="14"/>
      <c r="E436" s="14"/>
      <c r="F436" s="14"/>
      <c r="G436" s="14"/>
    </row>
    <row r="437" spans="3:7">
      <c r="C437" s="14"/>
      <c r="D437" s="14"/>
      <c r="E437" s="14"/>
      <c r="F437" s="14"/>
      <c r="G437" s="14"/>
    </row>
    <row r="438" spans="3:7">
      <c r="C438" s="14"/>
      <c r="D438" s="14"/>
      <c r="E438" s="14"/>
      <c r="F438" s="14"/>
      <c r="G438" s="14"/>
    </row>
    <row r="439" spans="3:7">
      <c r="C439" s="14"/>
      <c r="D439" s="14"/>
      <c r="E439" s="14"/>
      <c r="F439" s="14"/>
      <c r="G439" s="14"/>
    </row>
    <row r="440" spans="3:7">
      <c r="C440" s="14"/>
      <c r="D440" s="14"/>
      <c r="E440" s="14"/>
      <c r="F440" s="14"/>
      <c r="G440" s="14"/>
    </row>
    <row r="441" spans="3:7">
      <c r="C441" s="14"/>
      <c r="D441" s="14"/>
      <c r="E441" s="14"/>
      <c r="F441" s="14"/>
      <c r="G441" s="14"/>
    </row>
    <row r="442" spans="3:7">
      <c r="C442" s="14"/>
      <c r="D442" s="14"/>
      <c r="E442" s="14"/>
      <c r="F442" s="14"/>
      <c r="G442" s="14"/>
    </row>
    <row r="443" spans="3:7">
      <c r="C443" s="14"/>
      <c r="D443" s="14"/>
      <c r="E443" s="14"/>
      <c r="F443" s="14"/>
      <c r="G443" s="14"/>
    </row>
    <row r="444" spans="3:7">
      <c r="C444" s="14"/>
      <c r="D444" s="14"/>
      <c r="E444" s="14"/>
      <c r="F444" s="14"/>
      <c r="G444" s="14"/>
    </row>
    <row r="445" spans="3:7">
      <c r="C445" s="14"/>
      <c r="D445" s="14"/>
      <c r="E445" s="14"/>
      <c r="F445" s="14"/>
      <c r="G445" s="14"/>
    </row>
    <row r="446" spans="3:7">
      <c r="C446" s="14"/>
      <c r="D446" s="14"/>
      <c r="E446" s="14"/>
      <c r="F446" s="14"/>
      <c r="G446" s="14"/>
    </row>
    <row r="447" spans="3:7">
      <c r="C447" s="14"/>
      <c r="D447" s="14"/>
      <c r="E447" s="14"/>
      <c r="F447" s="14"/>
      <c r="G447" s="14"/>
    </row>
    <row r="448" spans="3:7">
      <c r="C448" s="14"/>
      <c r="D448" s="14"/>
      <c r="E448" s="14"/>
      <c r="F448" s="14"/>
      <c r="G448" s="14"/>
    </row>
    <row r="449" spans="3:7">
      <c r="C449" s="14"/>
      <c r="D449" s="14"/>
      <c r="E449" s="14"/>
      <c r="F449" s="14"/>
      <c r="G449" s="14"/>
    </row>
    <row r="450" spans="3:7">
      <c r="C450" s="14"/>
      <c r="D450" s="14"/>
      <c r="E450" s="14"/>
      <c r="F450" s="14"/>
      <c r="G450" s="14"/>
    </row>
    <row r="451" spans="3:7">
      <c r="C451" s="14"/>
      <c r="D451" s="14"/>
      <c r="E451" s="14"/>
      <c r="F451" s="14"/>
      <c r="G451" s="14"/>
    </row>
    <row r="452" spans="3:7">
      <c r="C452" s="14"/>
      <c r="D452" s="14"/>
      <c r="E452" s="14"/>
      <c r="F452" s="14"/>
      <c r="G452" s="14"/>
    </row>
    <row r="453" spans="3:7">
      <c r="C453" s="14"/>
      <c r="D453" s="14"/>
      <c r="E453" s="14"/>
      <c r="F453" s="14"/>
      <c r="G453" s="14"/>
    </row>
    <row r="454" spans="3:7">
      <c r="C454" s="14"/>
      <c r="D454" s="14"/>
      <c r="E454" s="14"/>
      <c r="F454" s="14"/>
      <c r="G454" s="14"/>
    </row>
    <row r="455" spans="3:7">
      <c r="C455" s="14"/>
      <c r="D455" s="14"/>
      <c r="E455" s="14"/>
      <c r="F455" s="14"/>
      <c r="G455" s="14"/>
    </row>
    <row r="456" spans="3:7">
      <c r="C456" s="14"/>
      <c r="D456" s="14"/>
      <c r="E456" s="14"/>
      <c r="F456" s="14"/>
      <c r="G456" s="14"/>
    </row>
    <row r="457" spans="3:7">
      <c r="C457" s="14"/>
      <c r="D457" s="14"/>
      <c r="E457" s="14"/>
      <c r="F457" s="14"/>
      <c r="G457" s="14"/>
    </row>
    <row r="458" spans="3:7">
      <c r="C458" s="14"/>
      <c r="D458" s="14"/>
      <c r="E458" s="14"/>
      <c r="F458" s="14"/>
      <c r="G458" s="14"/>
    </row>
    <row r="459" spans="3:7">
      <c r="C459" s="14"/>
      <c r="D459" s="14"/>
      <c r="E459" s="14"/>
      <c r="F459" s="14"/>
      <c r="G459" s="14"/>
    </row>
    <row r="460" spans="3:7">
      <c r="C460" s="14"/>
      <c r="D460" s="14"/>
      <c r="E460" s="14"/>
      <c r="F460" s="14"/>
      <c r="G460" s="14"/>
    </row>
    <row r="461" spans="3:7">
      <c r="C461" s="14"/>
      <c r="D461" s="14"/>
      <c r="E461" s="14"/>
      <c r="F461" s="14"/>
      <c r="G461" s="14"/>
    </row>
    <row r="462" spans="3:7">
      <c r="C462" s="14"/>
      <c r="D462" s="14"/>
      <c r="E462" s="14"/>
      <c r="F462" s="14"/>
      <c r="G462" s="14"/>
    </row>
    <row r="463" spans="3:7">
      <c r="C463" s="14"/>
      <c r="D463" s="14"/>
      <c r="E463" s="14"/>
      <c r="F463" s="14"/>
      <c r="G463" s="14"/>
    </row>
    <row r="464" spans="3:7">
      <c r="C464" s="14"/>
      <c r="D464" s="14"/>
      <c r="E464" s="14"/>
      <c r="F464" s="14"/>
      <c r="G464" s="14"/>
    </row>
    <row r="465" spans="3:7">
      <c r="C465" s="14"/>
      <c r="D465" s="14"/>
      <c r="E465" s="14"/>
      <c r="F465" s="14"/>
      <c r="G465" s="14"/>
    </row>
    <row r="466" spans="3:7">
      <c r="C466" s="14"/>
      <c r="D466" s="14"/>
      <c r="E466" s="14"/>
      <c r="F466" s="14"/>
      <c r="G466" s="14"/>
    </row>
    <row r="467" spans="3:7">
      <c r="C467" s="14"/>
      <c r="D467" s="14"/>
      <c r="E467" s="14"/>
      <c r="F467" s="14"/>
      <c r="G467" s="14"/>
    </row>
    <row r="468" spans="3:7">
      <c r="C468" s="14"/>
      <c r="D468" s="14"/>
      <c r="E468" s="14"/>
      <c r="F468" s="14"/>
      <c r="G468" s="14"/>
    </row>
    <row r="469" spans="3:7">
      <c r="C469" s="14"/>
      <c r="D469" s="14"/>
      <c r="E469" s="14"/>
      <c r="F469" s="14"/>
      <c r="G469" s="14"/>
    </row>
    <row r="470" spans="3:7">
      <c r="C470" s="14"/>
      <c r="D470" s="14"/>
      <c r="E470" s="14"/>
      <c r="F470" s="14"/>
      <c r="G470" s="14"/>
    </row>
    <row r="471" spans="3:7">
      <c r="C471" s="14"/>
      <c r="D471" s="14"/>
      <c r="E471" s="14"/>
      <c r="F471" s="14"/>
      <c r="G471" s="14"/>
    </row>
    <row r="472" spans="3:7">
      <c r="C472" s="14"/>
      <c r="D472" s="14"/>
      <c r="E472" s="14"/>
      <c r="F472" s="14"/>
      <c r="G472" s="14"/>
    </row>
    <row r="473" spans="3:7">
      <c r="C473" s="14"/>
      <c r="D473" s="14"/>
      <c r="E473" s="14"/>
      <c r="F473" s="14"/>
      <c r="G473" s="14"/>
    </row>
    <row r="474" spans="3:7">
      <c r="C474" s="14"/>
      <c r="D474" s="14"/>
      <c r="E474" s="14"/>
      <c r="F474" s="14"/>
      <c r="G474" s="14"/>
    </row>
    <row r="475" spans="3:7">
      <c r="C475" s="14"/>
      <c r="D475" s="14"/>
      <c r="E475" s="14"/>
      <c r="F475" s="14"/>
      <c r="G475" s="14"/>
    </row>
    <row r="476" spans="3:7">
      <c r="C476" s="14"/>
      <c r="D476" s="14"/>
      <c r="E476" s="14"/>
      <c r="F476" s="14"/>
      <c r="G476" s="14"/>
    </row>
    <row r="477" spans="3:7">
      <c r="C477" s="14"/>
      <c r="D477" s="14"/>
      <c r="E477" s="14"/>
      <c r="F477" s="14"/>
      <c r="G477" s="14"/>
    </row>
    <row r="478" spans="3:7">
      <c r="C478" s="14"/>
      <c r="D478" s="14"/>
      <c r="E478" s="14"/>
      <c r="F478" s="14"/>
      <c r="G478" s="14"/>
    </row>
    <row r="479" spans="3:7">
      <c r="C479" s="14"/>
      <c r="D479" s="14"/>
      <c r="E479" s="14"/>
      <c r="F479" s="14"/>
      <c r="G479" s="14"/>
    </row>
    <row r="480" spans="3:7">
      <c r="C480" s="14"/>
      <c r="D480" s="14"/>
      <c r="E480" s="14"/>
      <c r="F480" s="14"/>
      <c r="G480" s="14"/>
    </row>
    <row r="481" spans="3:7">
      <c r="C481" s="14"/>
      <c r="D481" s="14"/>
      <c r="E481" s="14"/>
      <c r="F481" s="14"/>
      <c r="G481" s="14"/>
    </row>
    <row r="482" spans="3:7">
      <c r="C482" s="14"/>
      <c r="D482" s="14"/>
      <c r="E482" s="14"/>
      <c r="F482" s="14"/>
      <c r="G482" s="14"/>
    </row>
    <row r="483" spans="3:7">
      <c r="C483" s="14"/>
      <c r="D483" s="14"/>
      <c r="E483" s="14"/>
      <c r="F483" s="14"/>
      <c r="G483" s="14"/>
    </row>
    <row r="484" spans="3:7">
      <c r="C484" s="14"/>
      <c r="D484" s="14"/>
      <c r="E484" s="14"/>
      <c r="F484" s="14"/>
      <c r="G484" s="14"/>
    </row>
    <row r="485" spans="3:7">
      <c r="C485" s="14"/>
      <c r="D485" s="14"/>
      <c r="E485" s="14"/>
      <c r="F485" s="14"/>
      <c r="G485" s="14"/>
    </row>
    <row r="486" spans="3:7">
      <c r="C486" s="14"/>
      <c r="D486" s="14"/>
      <c r="E486" s="14"/>
      <c r="F486" s="14"/>
      <c r="G486" s="14"/>
    </row>
    <row r="487" spans="3:7">
      <c r="C487" s="14"/>
      <c r="D487" s="14"/>
      <c r="E487" s="14"/>
      <c r="F487" s="14"/>
      <c r="G487" s="14"/>
    </row>
    <row r="488" spans="3:7">
      <c r="C488" s="14"/>
      <c r="D488" s="14"/>
      <c r="E488" s="14"/>
      <c r="F488" s="14"/>
      <c r="G488" s="14"/>
    </row>
    <row r="489" spans="3:7">
      <c r="C489" s="14"/>
      <c r="D489" s="14"/>
      <c r="E489" s="14"/>
      <c r="F489" s="14"/>
      <c r="G489" s="14"/>
    </row>
    <row r="490" spans="3:7">
      <c r="C490" s="14"/>
      <c r="D490" s="14"/>
      <c r="E490" s="14"/>
      <c r="F490" s="14"/>
      <c r="G490" s="14"/>
    </row>
    <row r="491" spans="3:7">
      <c r="C491" s="14"/>
      <c r="D491" s="14"/>
      <c r="E491" s="14"/>
      <c r="F491" s="14"/>
      <c r="G491" s="14"/>
    </row>
    <row r="492" spans="3:7">
      <c r="C492" s="14"/>
      <c r="D492" s="14"/>
      <c r="E492" s="14"/>
      <c r="F492" s="14"/>
      <c r="G492" s="14"/>
    </row>
    <row r="493" spans="3:7">
      <c r="C493" s="14"/>
      <c r="D493" s="14"/>
      <c r="E493" s="14"/>
      <c r="F493" s="14"/>
      <c r="G493" s="14"/>
    </row>
    <row r="494" spans="3:7">
      <c r="C494" s="14"/>
      <c r="D494" s="14"/>
      <c r="E494" s="14"/>
      <c r="F494" s="14"/>
      <c r="G494" s="14"/>
    </row>
    <row r="495" spans="3:7">
      <c r="C495" s="14"/>
      <c r="D495" s="14"/>
      <c r="E495" s="14"/>
      <c r="F495" s="14"/>
      <c r="G495" s="14"/>
    </row>
    <row r="496" spans="3:7">
      <c r="C496" s="14"/>
      <c r="D496" s="14"/>
      <c r="E496" s="14"/>
      <c r="F496" s="14"/>
      <c r="G496" s="14"/>
    </row>
    <row r="497" spans="3:7">
      <c r="C497" s="14"/>
      <c r="D497" s="14"/>
      <c r="E497" s="14"/>
      <c r="F497" s="14"/>
      <c r="G497" s="14"/>
    </row>
    <row r="498" spans="3:7">
      <c r="C498" s="14"/>
      <c r="D498" s="14"/>
      <c r="E498" s="14"/>
      <c r="F498" s="14"/>
      <c r="G498" s="14"/>
    </row>
    <row r="499" spans="3:7">
      <c r="C499" s="14"/>
      <c r="D499" s="14"/>
      <c r="E499" s="14"/>
      <c r="F499" s="14"/>
      <c r="G499" s="14"/>
    </row>
    <row r="500" spans="3:7">
      <c r="C500" s="14"/>
      <c r="D500" s="14"/>
      <c r="E500" s="14"/>
      <c r="F500" s="14"/>
      <c r="G500" s="14"/>
    </row>
    <row r="501" spans="3:7">
      <c r="C501" s="14"/>
      <c r="D501" s="14"/>
      <c r="E501" s="14"/>
      <c r="F501" s="14"/>
      <c r="G501" s="14"/>
    </row>
    <row r="502" spans="3:7">
      <c r="C502" s="14"/>
      <c r="D502" s="14"/>
      <c r="E502" s="14"/>
      <c r="F502" s="14"/>
      <c r="G502" s="14"/>
    </row>
    <row r="503" spans="3:7">
      <c r="C503" s="14"/>
      <c r="D503" s="14"/>
      <c r="E503" s="14"/>
      <c r="F503" s="14"/>
      <c r="G503" s="14"/>
    </row>
    <row r="504" spans="3:7">
      <c r="C504" s="14"/>
      <c r="D504" s="14"/>
      <c r="E504" s="14"/>
      <c r="F504" s="14"/>
      <c r="G504" s="14"/>
    </row>
    <row r="505" spans="3:7">
      <c r="C505" s="14"/>
      <c r="D505" s="14"/>
      <c r="E505" s="14"/>
      <c r="F505" s="14"/>
      <c r="G505" s="14"/>
    </row>
    <row r="506" spans="3:7">
      <c r="C506" s="14"/>
      <c r="D506" s="14"/>
      <c r="E506" s="14"/>
      <c r="F506" s="14"/>
      <c r="G506" s="14"/>
    </row>
    <row r="507" spans="3:7">
      <c r="C507" s="14"/>
      <c r="D507" s="14"/>
      <c r="E507" s="14"/>
      <c r="F507" s="14"/>
      <c r="G507" s="14"/>
    </row>
    <row r="508" spans="3:7">
      <c r="C508" s="14"/>
      <c r="D508" s="14"/>
      <c r="E508" s="14"/>
      <c r="F508" s="14"/>
      <c r="G508" s="14"/>
    </row>
    <row r="509" spans="3:7">
      <c r="C509" s="14"/>
      <c r="D509" s="14"/>
      <c r="E509" s="14"/>
      <c r="F509" s="14"/>
      <c r="G509" s="14"/>
    </row>
    <row r="510" spans="3:7">
      <c r="C510" s="14"/>
      <c r="D510" s="14"/>
      <c r="E510" s="14"/>
      <c r="F510" s="14"/>
      <c r="G510" s="14"/>
    </row>
    <row r="511" spans="3:7">
      <c r="C511" s="14"/>
      <c r="D511" s="14"/>
      <c r="E511" s="14"/>
      <c r="F511" s="14"/>
      <c r="G511" s="14"/>
    </row>
    <row r="512" spans="3:7">
      <c r="C512" s="14"/>
      <c r="D512" s="14"/>
      <c r="E512" s="14"/>
      <c r="F512" s="14"/>
      <c r="G512" s="14"/>
    </row>
    <row r="513" spans="3:7">
      <c r="C513" s="14"/>
      <c r="D513" s="14"/>
      <c r="E513" s="14"/>
      <c r="F513" s="14"/>
      <c r="G513" s="14"/>
    </row>
    <row r="514" spans="3:7">
      <c r="C514" s="14"/>
      <c r="D514" s="14"/>
      <c r="E514" s="14"/>
      <c r="F514" s="14"/>
      <c r="G514" s="14"/>
    </row>
    <row r="515" spans="3:7">
      <c r="C515" s="14"/>
      <c r="D515" s="14"/>
      <c r="E515" s="14"/>
      <c r="F515" s="14"/>
      <c r="G515" s="14"/>
    </row>
    <row r="516" spans="3:7">
      <c r="C516" s="14"/>
      <c r="D516" s="14"/>
      <c r="E516" s="14"/>
      <c r="F516" s="14"/>
      <c r="G516" s="14"/>
    </row>
    <row r="517" spans="3:7">
      <c r="C517" s="14"/>
      <c r="D517" s="14"/>
      <c r="E517" s="14"/>
      <c r="F517" s="14"/>
      <c r="G517" s="14"/>
    </row>
    <row r="518" spans="3:7">
      <c r="C518" s="14"/>
      <c r="D518" s="14"/>
      <c r="E518" s="14"/>
      <c r="F518" s="14"/>
      <c r="G518" s="14"/>
    </row>
    <row r="519" spans="3:7">
      <c r="C519" s="14"/>
      <c r="D519" s="14"/>
      <c r="E519" s="14"/>
      <c r="F519" s="14"/>
      <c r="G519" s="14"/>
    </row>
    <row r="520" spans="3:7">
      <c r="C520" s="14"/>
      <c r="D520" s="14"/>
      <c r="E520" s="14"/>
      <c r="F520" s="14"/>
      <c r="G520" s="14"/>
    </row>
    <row r="521" spans="3:7">
      <c r="C521" s="14"/>
      <c r="D521" s="14"/>
      <c r="E521" s="14"/>
      <c r="F521" s="14"/>
      <c r="G521" s="14"/>
    </row>
    <row r="522" spans="3:7">
      <c r="C522" s="14"/>
      <c r="D522" s="14"/>
      <c r="E522" s="14"/>
      <c r="F522" s="14"/>
      <c r="G522" s="14"/>
    </row>
    <row r="523" spans="3:7">
      <c r="C523" s="14"/>
      <c r="D523" s="14"/>
      <c r="E523" s="14"/>
      <c r="F523" s="14"/>
      <c r="G523" s="14"/>
    </row>
    <row r="524" spans="3:7">
      <c r="C524" s="14"/>
      <c r="D524" s="14"/>
      <c r="E524" s="14"/>
      <c r="F524" s="14"/>
      <c r="G524" s="14"/>
    </row>
    <row r="525" spans="3:7">
      <c r="C525" s="14"/>
      <c r="D525" s="14"/>
      <c r="E525" s="14"/>
      <c r="F525" s="14"/>
      <c r="G525" s="14"/>
    </row>
    <row r="526" spans="3:7">
      <c r="C526" s="14"/>
      <c r="D526" s="14"/>
      <c r="E526" s="14"/>
      <c r="F526" s="14"/>
      <c r="G526" s="14"/>
    </row>
    <row r="527" spans="3:7">
      <c r="C527" s="14"/>
      <c r="D527" s="14"/>
      <c r="E527" s="14"/>
      <c r="F527" s="14"/>
      <c r="G527" s="14"/>
    </row>
    <row r="528" spans="3:7">
      <c r="C528" s="14"/>
      <c r="D528" s="14"/>
      <c r="E528" s="14"/>
      <c r="F528" s="14"/>
      <c r="G528" s="14"/>
    </row>
    <row r="529" spans="3:7">
      <c r="C529" s="14"/>
      <c r="D529" s="14"/>
      <c r="E529" s="14"/>
      <c r="F529" s="14"/>
      <c r="G529" s="14"/>
    </row>
    <row r="530" spans="3:7">
      <c r="C530" s="14"/>
      <c r="D530" s="14"/>
      <c r="E530" s="14"/>
      <c r="F530" s="14"/>
      <c r="G530" s="14"/>
    </row>
    <row r="531" spans="3:7">
      <c r="C531" s="14"/>
      <c r="D531" s="14"/>
      <c r="E531" s="14"/>
      <c r="F531" s="14"/>
      <c r="G531" s="14"/>
    </row>
    <row r="532" spans="3:7">
      <c r="C532" s="14"/>
      <c r="D532" s="14"/>
      <c r="E532" s="14"/>
      <c r="F532" s="14"/>
      <c r="G532" s="14"/>
    </row>
    <row r="533" spans="3:7">
      <c r="C533" s="14"/>
      <c r="D533" s="14"/>
      <c r="E533" s="14"/>
      <c r="F533" s="14"/>
      <c r="G533" s="14"/>
    </row>
    <row r="534" spans="3:7">
      <c r="C534" s="14"/>
      <c r="D534" s="14"/>
      <c r="E534" s="14"/>
      <c r="F534" s="14"/>
      <c r="G534" s="14"/>
    </row>
    <row r="535" spans="3:7">
      <c r="C535" s="14"/>
      <c r="D535" s="14"/>
      <c r="E535" s="14"/>
      <c r="F535" s="14"/>
      <c r="G535" s="14"/>
    </row>
    <row r="536" spans="3:7">
      <c r="C536" s="14"/>
      <c r="D536" s="14"/>
      <c r="E536" s="14"/>
      <c r="F536" s="14"/>
      <c r="G536" s="14"/>
    </row>
    <row r="537" spans="3:7">
      <c r="C537" s="14"/>
      <c r="D537" s="14"/>
      <c r="E537" s="14"/>
      <c r="F537" s="14"/>
      <c r="G537" s="14"/>
    </row>
    <row r="538" spans="3:7">
      <c r="C538" s="14"/>
      <c r="D538" s="14"/>
      <c r="E538" s="14"/>
      <c r="F538" s="14"/>
      <c r="G538" s="14"/>
    </row>
    <row r="539" spans="3:7">
      <c r="C539" s="14"/>
      <c r="D539" s="14"/>
      <c r="E539" s="14"/>
      <c r="F539" s="14"/>
      <c r="G539" s="14"/>
    </row>
    <row r="540" spans="3:7">
      <c r="C540" s="14"/>
      <c r="D540" s="14"/>
      <c r="E540" s="14"/>
      <c r="F540" s="14"/>
      <c r="G540" s="14"/>
    </row>
    <row r="541" spans="3:7">
      <c r="C541" s="14"/>
      <c r="D541" s="14"/>
      <c r="E541" s="14"/>
      <c r="F541" s="14"/>
      <c r="G541" s="14"/>
    </row>
    <row r="542" spans="3:7">
      <c r="C542" s="14"/>
      <c r="D542" s="14"/>
      <c r="E542" s="14"/>
      <c r="F542" s="14"/>
      <c r="G542" s="14"/>
    </row>
    <row r="543" spans="3:7">
      <c r="C543" s="14"/>
      <c r="D543" s="14"/>
      <c r="E543" s="14"/>
      <c r="F543" s="14"/>
      <c r="G543" s="14"/>
    </row>
    <row r="544" spans="3:7">
      <c r="C544" s="14"/>
      <c r="D544" s="14"/>
      <c r="E544" s="14"/>
      <c r="F544" s="14"/>
      <c r="G544" s="14"/>
    </row>
    <row r="545" spans="3:7">
      <c r="C545" s="14"/>
      <c r="D545" s="14"/>
      <c r="E545" s="14"/>
      <c r="F545" s="14"/>
      <c r="G545" s="14"/>
    </row>
    <row r="546" spans="3:7">
      <c r="C546" s="14"/>
      <c r="D546" s="14"/>
      <c r="E546" s="14"/>
      <c r="F546" s="14"/>
      <c r="G546" s="14"/>
    </row>
    <row r="547" spans="3:7">
      <c r="C547" s="14"/>
      <c r="D547" s="14"/>
      <c r="E547" s="14"/>
      <c r="F547" s="14"/>
      <c r="G547" s="14"/>
    </row>
    <row r="548" spans="3:7">
      <c r="C548" s="14"/>
      <c r="D548" s="14"/>
      <c r="E548" s="14"/>
      <c r="F548" s="14"/>
      <c r="G548" s="14"/>
    </row>
    <row r="549" spans="3:7">
      <c r="C549" s="14"/>
      <c r="D549" s="14"/>
      <c r="E549" s="14"/>
      <c r="F549" s="14"/>
      <c r="G549" s="14"/>
    </row>
    <row r="550" spans="3:7">
      <c r="C550" s="14"/>
      <c r="D550" s="14"/>
      <c r="E550" s="14"/>
      <c r="F550" s="14"/>
      <c r="G550" s="14"/>
    </row>
    <row r="551" spans="3:7">
      <c r="C551" s="14"/>
      <c r="D551" s="14"/>
      <c r="E551" s="14"/>
      <c r="F551" s="14"/>
      <c r="G551" s="14"/>
    </row>
    <row r="552" spans="3:7">
      <c r="C552" s="14"/>
      <c r="D552" s="14"/>
      <c r="E552" s="14"/>
      <c r="F552" s="14"/>
      <c r="G552" s="14"/>
    </row>
    <row r="553" spans="3:7">
      <c r="C553" s="14"/>
      <c r="D553" s="14"/>
      <c r="E553" s="14"/>
      <c r="F553" s="14"/>
      <c r="G553" s="14"/>
    </row>
    <row r="554" spans="3:7">
      <c r="C554" s="14"/>
      <c r="D554" s="14"/>
      <c r="E554" s="14"/>
      <c r="F554" s="14"/>
      <c r="G554" s="14"/>
    </row>
    <row r="555" spans="3:7">
      <c r="C555" s="14"/>
      <c r="D555" s="14"/>
      <c r="E555" s="14"/>
      <c r="F555" s="14"/>
      <c r="G555" s="14"/>
    </row>
    <row r="556" spans="3:7">
      <c r="C556" s="14"/>
      <c r="D556" s="14"/>
      <c r="E556" s="14"/>
      <c r="F556" s="14"/>
      <c r="G556" s="14"/>
    </row>
    <row r="557" spans="3:7">
      <c r="C557" s="14"/>
      <c r="D557" s="14"/>
      <c r="E557" s="14"/>
      <c r="F557" s="14"/>
      <c r="G557" s="14"/>
    </row>
    <row r="558" spans="3:7">
      <c r="C558" s="14"/>
      <c r="D558" s="14"/>
      <c r="E558" s="14"/>
      <c r="F558" s="14"/>
      <c r="G558" s="14"/>
    </row>
    <row r="559" spans="3:7">
      <c r="C559" s="14"/>
      <c r="D559" s="14"/>
      <c r="E559" s="14"/>
      <c r="F559" s="14"/>
      <c r="G559" s="14"/>
    </row>
    <row r="560" spans="3:7">
      <c r="C560" s="14"/>
      <c r="D560" s="14"/>
      <c r="E560" s="14"/>
      <c r="F560" s="14"/>
      <c r="G560" s="14"/>
    </row>
    <row r="561" spans="3:7">
      <c r="C561" s="14"/>
      <c r="D561" s="14"/>
      <c r="E561" s="14"/>
      <c r="F561" s="14"/>
      <c r="G561" s="14"/>
    </row>
    <row r="562" spans="3:7">
      <c r="C562" s="14"/>
      <c r="D562" s="14"/>
      <c r="E562" s="14"/>
      <c r="F562" s="14"/>
      <c r="G562" s="14"/>
    </row>
    <row r="563" spans="3:7">
      <c r="C563" s="14"/>
      <c r="D563" s="14"/>
      <c r="E563" s="14"/>
      <c r="F563" s="14"/>
      <c r="G563" s="14"/>
    </row>
    <row r="564" spans="3:7">
      <c r="C564" s="14"/>
      <c r="D564" s="14"/>
      <c r="E564" s="14"/>
      <c r="F564" s="14"/>
      <c r="G564" s="14"/>
    </row>
    <row r="565" spans="3:7">
      <c r="C565" s="14"/>
      <c r="D565" s="14"/>
      <c r="E565" s="14"/>
      <c r="F565" s="14"/>
      <c r="G565" s="14"/>
    </row>
    <row r="566" spans="3:7">
      <c r="C566" s="14"/>
      <c r="D566" s="14"/>
      <c r="E566" s="14"/>
      <c r="F566" s="14"/>
      <c r="G566" s="14"/>
    </row>
    <row r="567" spans="3:7">
      <c r="C567" s="14"/>
      <c r="D567" s="14"/>
      <c r="E567" s="14"/>
      <c r="F567" s="14"/>
      <c r="G567" s="14"/>
    </row>
    <row r="568" spans="3:7">
      <c r="C568" s="14"/>
      <c r="D568" s="14"/>
      <c r="E568" s="14"/>
      <c r="F568" s="14"/>
      <c r="G568" s="14"/>
    </row>
    <row r="569" spans="3:7">
      <c r="C569" s="14"/>
      <c r="D569" s="14"/>
      <c r="E569" s="14"/>
      <c r="F569" s="14"/>
      <c r="G569" s="14"/>
    </row>
    <row r="570" spans="3:7">
      <c r="C570" s="14"/>
      <c r="D570" s="14"/>
      <c r="E570" s="14"/>
      <c r="F570" s="14"/>
      <c r="G570" s="14"/>
    </row>
    <row r="571" spans="3:7">
      <c r="C571" s="14"/>
      <c r="D571" s="14"/>
      <c r="E571" s="14"/>
      <c r="F571" s="14"/>
      <c r="G571" s="14"/>
    </row>
    <row r="572" spans="3:7">
      <c r="C572" s="14"/>
      <c r="D572" s="14"/>
      <c r="E572" s="14"/>
      <c r="F572" s="14"/>
      <c r="G572" s="14"/>
    </row>
    <row r="573" spans="3:7">
      <c r="C573" s="14"/>
      <c r="D573" s="14"/>
      <c r="E573" s="14"/>
      <c r="F573" s="14"/>
      <c r="G573" s="14"/>
    </row>
    <row r="574" spans="3:7">
      <c r="C574" s="14"/>
      <c r="D574" s="14"/>
      <c r="E574" s="14"/>
      <c r="F574" s="14"/>
      <c r="G574" s="14"/>
    </row>
    <row r="575" spans="3:7">
      <c r="C575" s="14"/>
      <c r="D575" s="14"/>
      <c r="E575" s="14"/>
      <c r="F575" s="14"/>
      <c r="G575" s="14"/>
    </row>
    <row r="576" spans="3:7">
      <c r="C576" s="14"/>
      <c r="D576" s="14"/>
      <c r="E576" s="14"/>
      <c r="F576" s="14"/>
      <c r="G576" s="14"/>
    </row>
    <row r="577" spans="3:7">
      <c r="C577" s="14"/>
      <c r="D577" s="14"/>
      <c r="E577" s="14"/>
      <c r="F577" s="14"/>
      <c r="G577" s="14"/>
    </row>
    <row r="578" spans="3:7">
      <c r="C578" s="14"/>
      <c r="D578" s="14"/>
      <c r="E578" s="14"/>
      <c r="F578" s="14"/>
      <c r="G578" s="14"/>
    </row>
    <row r="579" spans="3:7">
      <c r="C579" s="14"/>
      <c r="D579" s="14"/>
      <c r="E579" s="14"/>
      <c r="F579" s="14"/>
      <c r="G579" s="14"/>
    </row>
    <row r="580" spans="3:7">
      <c r="C580" s="14"/>
      <c r="D580" s="14"/>
      <c r="E580" s="14"/>
      <c r="F580" s="14"/>
      <c r="G580" s="14"/>
    </row>
    <row r="581" spans="3:7">
      <c r="C581" s="14"/>
      <c r="D581" s="14"/>
      <c r="E581" s="14"/>
      <c r="F581" s="14"/>
      <c r="G581" s="14"/>
    </row>
    <row r="582" spans="3:7">
      <c r="C582" s="14"/>
      <c r="D582" s="14"/>
      <c r="E582" s="14"/>
      <c r="F582" s="14"/>
      <c r="G582" s="14"/>
    </row>
    <row r="583" spans="3:7">
      <c r="C583" s="14"/>
      <c r="D583" s="14"/>
      <c r="E583" s="14"/>
      <c r="F583" s="14"/>
      <c r="G583" s="14"/>
    </row>
    <row r="584" spans="3:7">
      <c r="C584" s="14"/>
      <c r="D584" s="14"/>
      <c r="E584" s="14"/>
      <c r="F584" s="14"/>
      <c r="G584" s="14"/>
    </row>
    <row r="585" spans="3:7">
      <c r="C585" s="14"/>
      <c r="D585" s="14"/>
      <c r="E585" s="14"/>
      <c r="F585" s="14"/>
      <c r="G585" s="14"/>
    </row>
    <row r="586" spans="3:7">
      <c r="C586" s="14"/>
      <c r="D586" s="14"/>
      <c r="E586" s="14"/>
      <c r="F586" s="14"/>
      <c r="G586" s="14"/>
    </row>
    <row r="587" spans="3:7">
      <c r="C587" s="14"/>
      <c r="D587" s="14"/>
      <c r="E587" s="14"/>
      <c r="F587" s="14"/>
      <c r="G587" s="14"/>
    </row>
    <row r="588" spans="3:7">
      <c r="C588" s="14"/>
      <c r="D588" s="14"/>
      <c r="E588" s="14"/>
      <c r="F588" s="14"/>
      <c r="G588" s="14"/>
    </row>
    <row r="589" spans="3:7">
      <c r="C589" s="14"/>
      <c r="D589" s="14"/>
      <c r="E589" s="14"/>
      <c r="F589" s="14"/>
      <c r="G589" s="14"/>
    </row>
    <row r="590" spans="3:7">
      <c r="C590" s="14"/>
      <c r="D590" s="14"/>
      <c r="E590" s="14"/>
      <c r="F590" s="14"/>
      <c r="G590" s="14"/>
    </row>
    <row r="591" spans="3:7">
      <c r="C591" s="14"/>
      <c r="D591" s="14"/>
      <c r="E591" s="14"/>
      <c r="F591" s="14"/>
      <c r="G591" s="14"/>
    </row>
    <row r="592" spans="3:7">
      <c r="C592" s="14"/>
      <c r="D592" s="14"/>
      <c r="E592" s="14"/>
      <c r="F592" s="14"/>
      <c r="G592" s="14"/>
    </row>
    <row r="593" spans="3:7">
      <c r="C593" s="14"/>
      <c r="D593" s="14"/>
      <c r="E593" s="14"/>
      <c r="F593" s="14"/>
      <c r="G593" s="14"/>
    </row>
    <row r="594" spans="3:7">
      <c r="C594" s="14"/>
      <c r="D594" s="14"/>
      <c r="E594" s="14"/>
      <c r="F594" s="14"/>
      <c r="G594" s="14"/>
    </row>
    <row r="595" spans="3:7">
      <c r="C595" s="14"/>
      <c r="D595" s="14"/>
      <c r="E595" s="14"/>
      <c r="F595" s="14"/>
      <c r="G595" s="14"/>
    </row>
    <row r="596" spans="3:7">
      <c r="C596" s="14"/>
      <c r="D596" s="14"/>
      <c r="E596" s="14"/>
      <c r="F596" s="14"/>
      <c r="G596" s="14"/>
    </row>
    <row r="597" spans="3:7">
      <c r="C597" s="14"/>
      <c r="D597" s="14"/>
      <c r="E597" s="14"/>
      <c r="F597" s="14"/>
      <c r="G597" s="14"/>
    </row>
    <row r="598" spans="3:7">
      <c r="C598" s="14"/>
      <c r="D598" s="14"/>
      <c r="E598" s="14"/>
      <c r="F598" s="14"/>
      <c r="G598" s="14"/>
    </row>
    <row r="599" spans="3:7">
      <c r="C599" s="14"/>
      <c r="D599" s="14"/>
      <c r="E599" s="14"/>
      <c r="F599" s="14"/>
      <c r="G599" s="14"/>
    </row>
    <row r="600" spans="3:7">
      <c r="C600" s="14"/>
      <c r="D600" s="14"/>
      <c r="E600" s="14"/>
      <c r="F600" s="14"/>
      <c r="G600" s="14"/>
    </row>
    <row r="601" spans="3:7">
      <c r="C601" s="14"/>
      <c r="D601" s="14"/>
      <c r="E601" s="14"/>
      <c r="F601" s="14"/>
      <c r="G601" s="14"/>
    </row>
    <row r="602" spans="3:7">
      <c r="C602" s="14"/>
      <c r="D602" s="14"/>
      <c r="E602" s="14"/>
      <c r="F602" s="14"/>
      <c r="G602" s="14"/>
    </row>
    <row r="603" spans="3:7">
      <c r="C603" s="14"/>
      <c r="D603" s="14"/>
      <c r="E603" s="14"/>
      <c r="F603" s="14"/>
      <c r="G603" s="14"/>
    </row>
    <row r="604" spans="3:7">
      <c r="C604" s="14"/>
      <c r="D604" s="14"/>
      <c r="E604" s="14"/>
      <c r="F604" s="14"/>
      <c r="G604" s="14"/>
    </row>
    <row r="605" spans="3:7">
      <c r="C605" s="14"/>
      <c r="D605" s="14"/>
      <c r="E605" s="14"/>
      <c r="F605" s="14"/>
      <c r="G605" s="14"/>
    </row>
    <row r="606" spans="3:7">
      <c r="C606" s="14"/>
      <c r="D606" s="14"/>
      <c r="E606" s="14"/>
      <c r="F606" s="14"/>
      <c r="G606" s="14"/>
    </row>
    <row r="607" spans="3:7">
      <c r="C607" s="14"/>
      <c r="D607" s="14"/>
      <c r="E607" s="14"/>
      <c r="F607" s="14"/>
      <c r="G607" s="14"/>
    </row>
    <row r="608" spans="3:7">
      <c r="C608" s="14"/>
      <c r="D608" s="14"/>
      <c r="E608" s="14"/>
      <c r="F608" s="14"/>
      <c r="G608" s="14"/>
    </row>
    <row r="609" spans="3:7">
      <c r="C609" s="14"/>
      <c r="D609" s="14"/>
      <c r="E609" s="14"/>
      <c r="F609" s="14"/>
      <c r="G609" s="14"/>
    </row>
    <row r="610" spans="3:7">
      <c r="C610" s="14"/>
      <c r="D610" s="14"/>
      <c r="E610" s="14"/>
      <c r="F610" s="14"/>
      <c r="G610" s="14"/>
    </row>
    <row r="611" spans="3:7">
      <c r="C611" s="14"/>
      <c r="D611" s="14"/>
      <c r="E611" s="14"/>
      <c r="F611" s="14"/>
      <c r="G611" s="14"/>
    </row>
    <row r="612" spans="3:7">
      <c r="C612" s="14"/>
      <c r="D612" s="14"/>
      <c r="E612" s="14"/>
      <c r="F612" s="14"/>
      <c r="G612" s="14"/>
    </row>
    <row r="613" spans="3:7">
      <c r="C613" s="14"/>
      <c r="D613" s="14"/>
      <c r="E613" s="14"/>
      <c r="F613" s="14"/>
      <c r="G613" s="14"/>
    </row>
    <row r="614" spans="3:7">
      <c r="C614" s="14"/>
      <c r="D614" s="14"/>
      <c r="E614" s="14"/>
      <c r="F614" s="14"/>
      <c r="G614" s="14"/>
    </row>
    <row r="615" spans="3:7">
      <c r="C615" s="14"/>
      <c r="D615" s="14"/>
      <c r="E615" s="14"/>
      <c r="F615" s="14"/>
      <c r="G615" s="14"/>
    </row>
    <row r="616" spans="3:7">
      <c r="C616" s="14"/>
      <c r="D616" s="14"/>
      <c r="E616" s="14"/>
      <c r="F616" s="14"/>
      <c r="G616" s="14"/>
    </row>
    <row r="617" spans="3:7">
      <c r="C617" s="14"/>
      <c r="D617" s="14"/>
      <c r="E617" s="14"/>
      <c r="F617" s="14"/>
      <c r="G617" s="14"/>
    </row>
    <row r="618" spans="3:7">
      <c r="C618" s="14"/>
      <c r="D618" s="14"/>
      <c r="E618" s="14"/>
      <c r="F618" s="14"/>
      <c r="G618" s="14"/>
    </row>
    <row r="619" spans="3:7">
      <c r="C619" s="14"/>
      <c r="D619" s="14"/>
      <c r="E619" s="14"/>
      <c r="F619" s="14"/>
      <c r="G619" s="14"/>
    </row>
    <row r="620" spans="3:7">
      <c r="C620" s="14"/>
      <c r="D620" s="14"/>
      <c r="E620" s="14"/>
      <c r="F620" s="14"/>
      <c r="G620" s="14"/>
    </row>
    <row r="621" spans="3:7">
      <c r="C621" s="14"/>
      <c r="D621" s="14"/>
      <c r="E621" s="14"/>
      <c r="F621" s="14"/>
      <c r="G621" s="14"/>
    </row>
    <row r="622" spans="3:7">
      <c r="C622" s="14"/>
      <c r="D622" s="14"/>
      <c r="E622" s="14"/>
      <c r="F622" s="14"/>
      <c r="G622" s="14"/>
    </row>
    <row r="623" spans="3:7">
      <c r="C623" s="14"/>
      <c r="D623" s="14"/>
      <c r="E623" s="14"/>
      <c r="F623" s="14"/>
      <c r="G623" s="14"/>
    </row>
    <row r="624" spans="3:7">
      <c r="C624" s="14"/>
      <c r="D624" s="14"/>
      <c r="E624" s="14"/>
      <c r="F624" s="14"/>
      <c r="G624" s="14"/>
    </row>
    <row r="625" spans="3:7">
      <c r="C625" s="14"/>
      <c r="D625" s="14"/>
      <c r="E625" s="14"/>
      <c r="F625" s="14"/>
      <c r="G625" s="14"/>
    </row>
    <row r="626" spans="3:7">
      <c r="C626" s="14"/>
      <c r="D626" s="14"/>
      <c r="E626" s="14"/>
      <c r="F626" s="14"/>
      <c r="G626" s="14"/>
    </row>
    <row r="627" spans="3:7">
      <c r="C627" s="14"/>
      <c r="D627" s="14"/>
      <c r="E627" s="14"/>
      <c r="F627" s="14"/>
      <c r="G627" s="14"/>
    </row>
    <row r="628" spans="3:7">
      <c r="C628" s="14"/>
      <c r="D628" s="14"/>
      <c r="E628" s="14"/>
      <c r="F628" s="14"/>
      <c r="G628" s="14"/>
    </row>
    <row r="629" spans="3:7">
      <c r="C629" s="14"/>
      <c r="D629" s="14"/>
      <c r="E629" s="14"/>
      <c r="F629" s="14"/>
      <c r="G629" s="14"/>
    </row>
    <row r="630" spans="3:7">
      <c r="C630" s="14"/>
      <c r="D630" s="14"/>
      <c r="E630" s="14"/>
      <c r="F630" s="14"/>
      <c r="G630" s="14"/>
    </row>
    <row r="631" spans="3:7">
      <c r="C631" s="14"/>
      <c r="D631" s="14"/>
      <c r="E631" s="14"/>
      <c r="F631" s="14"/>
      <c r="G631" s="14"/>
    </row>
    <row r="632" spans="3:7">
      <c r="C632" s="14"/>
      <c r="D632" s="14"/>
      <c r="E632" s="14"/>
      <c r="F632" s="14"/>
      <c r="G632" s="14"/>
    </row>
    <row r="633" spans="3:7">
      <c r="C633" s="14"/>
      <c r="D633" s="14"/>
      <c r="E633" s="14"/>
      <c r="F633" s="14"/>
      <c r="G633" s="14"/>
    </row>
    <row r="634" spans="3:7">
      <c r="C634" s="14"/>
      <c r="D634" s="14"/>
      <c r="E634" s="14"/>
      <c r="F634" s="14"/>
      <c r="G634" s="14"/>
    </row>
    <row r="635" spans="3:7">
      <c r="C635" s="14"/>
      <c r="D635" s="14"/>
      <c r="E635" s="14"/>
      <c r="F635" s="14"/>
      <c r="G635" s="14"/>
    </row>
    <row r="636" spans="3:7">
      <c r="C636" s="14"/>
      <c r="D636" s="14"/>
      <c r="E636" s="14"/>
      <c r="F636" s="14"/>
      <c r="G636" s="14"/>
    </row>
    <row r="637" spans="3:7">
      <c r="C637" s="14"/>
      <c r="D637" s="14"/>
      <c r="E637" s="14"/>
      <c r="F637" s="14"/>
      <c r="G637" s="14"/>
    </row>
    <row r="638" spans="3:7">
      <c r="C638" s="14"/>
      <c r="D638" s="14"/>
      <c r="E638" s="14"/>
      <c r="F638" s="14"/>
      <c r="G638" s="14"/>
    </row>
    <row r="639" spans="3:7">
      <c r="C639" s="14"/>
      <c r="D639" s="14"/>
      <c r="E639" s="14"/>
      <c r="F639" s="14"/>
      <c r="G639" s="14"/>
    </row>
    <row r="640" spans="3:7">
      <c r="C640" s="14"/>
      <c r="D640" s="14"/>
      <c r="E640" s="14"/>
      <c r="F640" s="14"/>
      <c r="G640" s="14"/>
    </row>
    <row r="641" spans="3:7">
      <c r="C641" s="14"/>
      <c r="D641" s="14"/>
      <c r="E641" s="14"/>
      <c r="F641" s="14"/>
      <c r="G641" s="14"/>
    </row>
    <row r="642" spans="3:7">
      <c r="C642" s="14"/>
      <c r="D642" s="14"/>
      <c r="E642" s="14"/>
      <c r="F642" s="14"/>
      <c r="G642" s="14"/>
    </row>
    <row r="643" spans="3:7">
      <c r="C643" s="14"/>
      <c r="D643" s="14"/>
      <c r="E643" s="14"/>
      <c r="F643" s="14"/>
      <c r="G643" s="14"/>
    </row>
    <row r="644" spans="3:7">
      <c r="C644" s="14"/>
      <c r="D644" s="14"/>
      <c r="E644" s="14"/>
      <c r="F644" s="14"/>
      <c r="G644" s="14"/>
    </row>
    <row r="645" spans="3:7">
      <c r="C645" s="14"/>
      <c r="D645" s="14"/>
      <c r="E645" s="14"/>
      <c r="F645" s="14"/>
      <c r="G645" s="14"/>
    </row>
    <row r="646" spans="3:7">
      <c r="C646" s="14"/>
      <c r="D646" s="14"/>
      <c r="E646" s="14"/>
      <c r="F646" s="14"/>
      <c r="G646" s="14"/>
    </row>
    <row r="647" spans="3:7">
      <c r="C647" s="14"/>
      <c r="D647" s="14"/>
      <c r="E647" s="14"/>
      <c r="F647" s="14"/>
      <c r="G647" s="14"/>
    </row>
    <row r="648" spans="3:7">
      <c r="C648" s="14"/>
      <c r="D648" s="14"/>
      <c r="E648" s="14"/>
      <c r="F648" s="14"/>
      <c r="G648" s="14"/>
    </row>
    <row r="649" spans="3:7">
      <c r="C649" s="14"/>
      <c r="D649" s="14"/>
      <c r="E649" s="14"/>
      <c r="F649" s="14"/>
      <c r="G649" s="14"/>
    </row>
    <row r="650" spans="3:7">
      <c r="C650" s="14"/>
      <c r="D650" s="14"/>
      <c r="E650" s="14"/>
      <c r="F650" s="14"/>
      <c r="G650" s="14"/>
    </row>
    <row r="651" spans="3:7">
      <c r="C651" s="14"/>
      <c r="D651" s="14"/>
      <c r="E651" s="14"/>
      <c r="F651" s="14"/>
      <c r="G651" s="14"/>
    </row>
    <row r="652" spans="3:7">
      <c r="C652" s="14"/>
      <c r="D652" s="14"/>
      <c r="E652" s="14"/>
      <c r="F652" s="14"/>
      <c r="G652" s="14"/>
    </row>
    <row r="653" spans="3:7">
      <c r="C653" s="14"/>
      <c r="D653" s="14"/>
      <c r="E653" s="14"/>
      <c r="F653" s="14"/>
      <c r="G653" s="14"/>
    </row>
    <row r="654" spans="3:7">
      <c r="C654" s="14"/>
      <c r="D654" s="14"/>
      <c r="E654" s="14"/>
      <c r="F654" s="14"/>
      <c r="G654" s="14"/>
    </row>
    <row r="655" spans="3:7">
      <c r="C655" s="14"/>
      <c r="D655" s="14"/>
      <c r="E655" s="14"/>
      <c r="F655" s="14"/>
      <c r="G655" s="14"/>
    </row>
    <row r="656" spans="3:7">
      <c r="C656" s="14"/>
      <c r="D656" s="14"/>
      <c r="E656" s="14"/>
      <c r="F656" s="14"/>
      <c r="G656" s="14"/>
    </row>
    <row r="657" spans="3:7">
      <c r="C657" s="14"/>
      <c r="D657" s="14"/>
      <c r="E657" s="14"/>
      <c r="F657" s="14"/>
      <c r="G657" s="14"/>
    </row>
    <row r="658" spans="3:7">
      <c r="C658" s="14"/>
      <c r="D658" s="14"/>
      <c r="E658" s="14"/>
      <c r="F658" s="14"/>
      <c r="G658" s="14"/>
    </row>
    <row r="659" spans="3:7">
      <c r="C659" s="14"/>
      <c r="D659" s="14"/>
      <c r="E659" s="14"/>
      <c r="F659" s="14"/>
      <c r="G659" s="14"/>
    </row>
    <row r="660" spans="3:7">
      <c r="C660" s="14"/>
      <c r="D660" s="14"/>
      <c r="E660" s="14"/>
      <c r="F660" s="14"/>
      <c r="G660" s="14"/>
    </row>
    <row r="661" spans="3:7">
      <c r="C661" s="14"/>
      <c r="D661" s="14"/>
      <c r="E661" s="14"/>
      <c r="F661" s="14"/>
      <c r="G661" s="14"/>
    </row>
    <row r="662" spans="3:7">
      <c r="C662" s="14"/>
      <c r="D662" s="14"/>
      <c r="E662" s="14"/>
      <c r="F662" s="14"/>
      <c r="G662" s="14"/>
    </row>
    <row r="663" spans="3:7">
      <c r="C663" s="14"/>
      <c r="D663" s="14"/>
      <c r="E663" s="14"/>
      <c r="F663" s="14"/>
      <c r="G663" s="14"/>
    </row>
    <row r="664" spans="3:7">
      <c r="C664" s="14"/>
      <c r="D664" s="14"/>
      <c r="E664" s="14"/>
      <c r="F664" s="14"/>
      <c r="G664" s="14"/>
    </row>
    <row r="665" spans="3:7">
      <c r="C665" s="14"/>
      <c r="D665" s="14"/>
      <c r="E665" s="14"/>
      <c r="F665" s="14"/>
      <c r="G665" s="14"/>
    </row>
    <row r="666" spans="3:7">
      <c r="C666" s="14"/>
      <c r="D666" s="14"/>
      <c r="E666" s="14"/>
      <c r="F666" s="14"/>
      <c r="G666" s="14"/>
    </row>
    <row r="667" spans="3:7">
      <c r="C667" s="14"/>
      <c r="D667" s="14"/>
      <c r="E667" s="14"/>
      <c r="F667" s="14"/>
      <c r="G667" s="14"/>
    </row>
    <row r="668" spans="3:7">
      <c r="C668" s="14"/>
      <c r="D668" s="14"/>
      <c r="E668" s="14"/>
      <c r="F668" s="14"/>
      <c r="G668" s="14"/>
    </row>
    <row r="669" spans="3:7">
      <c r="C669" s="14"/>
      <c r="D669" s="14"/>
      <c r="E669" s="14"/>
      <c r="F669" s="14"/>
      <c r="G669" s="14"/>
    </row>
    <row r="670" spans="3:7">
      <c r="C670" s="14"/>
      <c r="D670" s="14"/>
      <c r="E670" s="14"/>
      <c r="F670" s="14"/>
      <c r="G670" s="14"/>
    </row>
    <row r="671" spans="3:7">
      <c r="C671" s="14"/>
      <c r="D671" s="14"/>
      <c r="E671" s="14"/>
      <c r="F671" s="14"/>
      <c r="G671" s="14"/>
    </row>
    <row r="672" spans="3:7">
      <c r="C672" s="14"/>
      <c r="D672" s="14"/>
      <c r="E672" s="14"/>
      <c r="F672" s="14"/>
      <c r="G672" s="14"/>
    </row>
    <row r="673" spans="2:7">
      <c r="C673" s="14"/>
      <c r="D673" s="14"/>
      <c r="E673" s="14"/>
      <c r="F673" s="14"/>
      <c r="G673" s="14"/>
    </row>
    <row r="674" spans="2:7">
      <c r="C674" s="14"/>
      <c r="D674" s="14"/>
      <c r="E674" s="14"/>
      <c r="F674" s="14"/>
      <c r="G674" s="14"/>
    </row>
    <row r="675" spans="2:7">
      <c r="C675" s="14"/>
      <c r="D675" s="14"/>
      <c r="E675" s="14"/>
      <c r="F675" s="14"/>
      <c r="G675" s="14"/>
    </row>
    <row r="676" spans="2:7">
      <c r="B676" s="14"/>
      <c r="C676" s="14"/>
      <c r="D676" s="14"/>
      <c r="E676" s="14"/>
      <c r="F676" s="14"/>
      <c r="G676" s="14"/>
    </row>
    <row r="677" spans="2:7">
      <c r="B677" s="14"/>
      <c r="C677" s="14"/>
      <c r="D677" s="14"/>
      <c r="E677" s="14"/>
      <c r="F677" s="14"/>
      <c r="G677" s="14"/>
    </row>
    <row r="678" spans="2:7">
      <c r="B678" s="17"/>
      <c r="C678" s="14"/>
      <c r="D678" s="14"/>
      <c r="E678" s="14"/>
      <c r="F678" s="14"/>
      <c r="G678" s="14"/>
    </row>
    <row r="679" spans="2:7">
      <c r="C679" s="14"/>
      <c r="D679" s="14"/>
      <c r="E679" s="14"/>
      <c r="F679" s="14"/>
      <c r="G679" s="14"/>
    </row>
    <row r="680" spans="2:7">
      <c r="C680" s="14"/>
      <c r="D680" s="14"/>
      <c r="E680" s="14"/>
      <c r="F680" s="14"/>
      <c r="G680" s="14"/>
    </row>
    <row r="681" spans="2:7">
      <c r="C681" s="14"/>
      <c r="D681" s="14"/>
      <c r="E681" s="14"/>
      <c r="F681" s="14"/>
      <c r="G681" s="14"/>
    </row>
    <row r="682" spans="2:7">
      <c r="C682" s="14"/>
      <c r="D682" s="14"/>
      <c r="E682" s="14"/>
      <c r="F682" s="14"/>
      <c r="G682" s="14"/>
    </row>
    <row r="683" spans="2:7">
      <c r="C683" s="14"/>
      <c r="D683" s="14"/>
      <c r="E683" s="14"/>
      <c r="F683" s="14"/>
      <c r="G683" s="14"/>
    </row>
    <row r="684" spans="2:7">
      <c r="C684" s="14"/>
      <c r="D684" s="14"/>
      <c r="E684" s="14"/>
      <c r="F684" s="14"/>
      <c r="G684" s="14"/>
    </row>
    <row r="685" spans="2:7">
      <c r="C685" s="14"/>
      <c r="D685" s="14"/>
      <c r="E685" s="14"/>
      <c r="F685" s="14"/>
      <c r="G685" s="14"/>
    </row>
    <row r="686" spans="2:7">
      <c r="C686" s="14"/>
      <c r="D686" s="14"/>
      <c r="E686" s="14"/>
      <c r="F686" s="14"/>
      <c r="G686" s="14"/>
    </row>
    <row r="687" spans="2:7">
      <c r="C687" s="14"/>
      <c r="D687" s="14"/>
      <c r="E687" s="14"/>
      <c r="F687" s="14"/>
      <c r="G687" s="14"/>
    </row>
    <row r="688" spans="2:7">
      <c r="C688" s="14"/>
      <c r="D688" s="14"/>
      <c r="E688" s="14"/>
      <c r="F688" s="14"/>
      <c r="G688" s="14"/>
    </row>
    <row r="689" spans="3:7">
      <c r="C689" s="14"/>
      <c r="D689" s="14"/>
      <c r="E689" s="14"/>
      <c r="F689" s="14"/>
      <c r="G689" s="14"/>
    </row>
    <row r="690" spans="3:7">
      <c r="C690" s="14"/>
      <c r="D690" s="14"/>
      <c r="E690" s="14"/>
      <c r="F690" s="14"/>
      <c r="G690" s="14"/>
    </row>
    <row r="691" spans="3:7">
      <c r="C691" s="14"/>
      <c r="D691" s="14"/>
      <c r="E691" s="14"/>
      <c r="F691" s="14"/>
      <c r="G691" s="14"/>
    </row>
    <row r="692" spans="3:7">
      <c r="E692" s="14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58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3"/>
  <sheetViews>
    <sheetView rightToLeft="1" topLeftCell="A479" workbookViewId="0">
      <selection activeCell="A14" sqref="A14:XFD567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6" width="10.7109375" style="13" customWidth="1"/>
    <col min="7" max="14" width="10.7109375" style="14" customWidth="1"/>
    <col min="15" max="15" width="15.42578125" style="14" bestFit="1" customWidth="1"/>
    <col min="16" max="17" width="11.7109375" style="14" customWidth="1"/>
    <col min="18" max="18" width="14.7109375" style="14" customWidth="1"/>
    <col min="19" max="21" width="10.7109375" style="14" customWidth="1"/>
    <col min="22" max="22" width="7.5703125" style="14" customWidth="1"/>
    <col min="23" max="23" width="6.7109375" style="14" customWidth="1"/>
    <col min="24" max="24" width="7.7109375" style="14" customWidth="1"/>
    <col min="25" max="25" width="7.140625" style="14" customWidth="1"/>
    <col min="26" max="26" width="6" style="14" customWidth="1"/>
    <col min="27" max="27" width="7.85546875" style="14" customWidth="1"/>
    <col min="28" max="28" width="8.140625" style="14" customWidth="1"/>
    <col min="29" max="29" width="6.28515625" style="14" customWidth="1"/>
    <col min="30" max="30" width="8" style="14" customWidth="1"/>
    <col min="31" max="31" width="8.7109375" style="14" customWidth="1"/>
    <col min="32" max="32" width="10" style="14" customWidth="1"/>
    <col min="33" max="33" width="9.5703125" style="14" customWidth="1"/>
    <col min="34" max="34" width="6.140625" style="14" customWidth="1"/>
    <col min="35" max="36" width="5.7109375" style="14" customWidth="1"/>
    <col min="37" max="37" width="6.85546875" style="14" customWidth="1"/>
    <col min="38" max="38" width="6.42578125" style="14" customWidth="1"/>
    <col min="39" max="39" width="6.7109375" style="14" customWidth="1"/>
    <col min="40" max="40" width="7.28515625" style="14" customWidth="1"/>
    <col min="41" max="52" width="5.7109375" style="14" customWidth="1"/>
    <col min="53" max="16384" width="9.140625" style="14"/>
  </cols>
  <sheetData>
    <row r="1" spans="2:66">
      <c r="B1" s="2" t="s">
        <v>0</v>
      </c>
      <c r="C1" t="s">
        <v>195</v>
      </c>
    </row>
    <row r="2" spans="2:66">
      <c r="B2" s="2" t="s">
        <v>1</v>
      </c>
    </row>
    <row r="3" spans="2:66">
      <c r="B3" s="2" t="s">
        <v>2</v>
      </c>
      <c r="C3" t="s">
        <v>196</v>
      </c>
    </row>
    <row r="4" spans="2:66">
      <c r="B4" s="2" t="s">
        <v>3</v>
      </c>
    </row>
    <row r="6" spans="2:66" ht="26.25" customHeight="1"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2:66" ht="26.25" customHeight="1">
      <c r="B7" s="108" t="s">
        <v>87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N7" s="17"/>
    </row>
    <row r="8" spans="2:66" s="17" customFormat="1" ht="63">
      <c r="B8" s="4" t="s">
        <v>46</v>
      </c>
      <c r="C8" s="26" t="s">
        <v>47</v>
      </c>
      <c r="D8" s="26" t="s">
        <v>68</v>
      </c>
      <c r="E8" s="26" t="s">
        <v>81</v>
      </c>
      <c r="F8" s="26" t="s">
        <v>48</v>
      </c>
      <c r="G8" s="26" t="s">
        <v>82</v>
      </c>
      <c r="H8" s="26" t="s">
        <v>49</v>
      </c>
      <c r="I8" s="26" t="s">
        <v>50</v>
      </c>
      <c r="J8" s="26" t="s">
        <v>69</v>
      </c>
      <c r="K8" s="26" t="s">
        <v>70</v>
      </c>
      <c r="L8" s="26" t="s">
        <v>51</v>
      </c>
      <c r="M8" s="26" t="s">
        <v>52</v>
      </c>
      <c r="N8" s="26" t="s">
        <v>53</v>
      </c>
      <c r="O8" s="16" t="s">
        <v>185</v>
      </c>
      <c r="P8" s="26" t="s">
        <v>186</v>
      </c>
      <c r="Q8" s="36" t="s">
        <v>190</v>
      </c>
      <c r="R8" s="26" t="s">
        <v>54</v>
      </c>
      <c r="S8" s="16" t="s">
        <v>71</v>
      </c>
      <c r="T8" s="26" t="s">
        <v>55</v>
      </c>
      <c r="U8" s="26" t="s">
        <v>181</v>
      </c>
      <c r="W8" s="14"/>
      <c r="BJ8" s="14"/>
      <c r="BK8" s="14"/>
    </row>
    <row r="9" spans="2:66" s="17" customFormat="1" ht="20.25">
      <c r="B9" s="18"/>
      <c r="C9" s="19"/>
      <c r="D9" s="19"/>
      <c r="E9" s="19"/>
      <c r="F9" s="19"/>
      <c r="G9" s="19"/>
      <c r="H9" s="29"/>
      <c r="I9" s="29"/>
      <c r="J9" s="29" t="s">
        <v>72</v>
      </c>
      <c r="K9" s="29" t="s">
        <v>73</v>
      </c>
      <c r="L9" s="29"/>
      <c r="M9" s="29" t="s">
        <v>7</v>
      </c>
      <c r="N9" s="29" t="s">
        <v>7</v>
      </c>
      <c r="O9" s="29" t="s">
        <v>182</v>
      </c>
      <c r="P9" s="29"/>
      <c r="Q9" s="19" t="s">
        <v>183</v>
      </c>
      <c r="R9" s="29" t="s">
        <v>6</v>
      </c>
      <c r="S9" s="19" t="s">
        <v>7</v>
      </c>
      <c r="T9" s="43" t="s">
        <v>7</v>
      </c>
      <c r="U9" s="43" t="s">
        <v>7</v>
      </c>
      <c r="BI9" s="14"/>
      <c r="BJ9" s="14"/>
      <c r="BK9" s="14"/>
      <c r="BN9" s="21"/>
    </row>
    <row r="10" spans="2:66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1" t="s">
        <v>77</v>
      </c>
      <c r="Q10" s="6" t="s">
        <v>78</v>
      </c>
      <c r="R10" s="6" t="s">
        <v>83</v>
      </c>
      <c r="S10" s="6" t="s">
        <v>84</v>
      </c>
      <c r="T10" s="6" t="s">
        <v>85</v>
      </c>
      <c r="U10" s="32" t="s">
        <v>184</v>
      </c>
      <c r="V10" s="33"/>
      <c r="BI10" s="14"/>
      <c r="BJ10" s="17"/>
      <c r="BK10" s="14"/>
    </row>
    <row r="11" spans="2:66" s="21" customFormat="1" ht="18" customHeight="1">
      <c r="B11" s="22" t="s">
        <v>88</v>
      </c>
      <c r="C11" s="6"/>
      <c r="D11" s="6"/>
      <c r="E11" s="6"/>
      <c r="F11" s="6"/>
      <c r="G11" s="6"/>
      <c r="H11" s="6"/>
      <c r="I11" s="6"/>
      <c r="J11" s="6"/>
      <c r="K11" s="73">
        <v>3.55</v>
      </c>
      <c r="L11" s="6"/>
      <c r="M11" s="6"/>
      <c r="N11" s="74">
        <v>3.5900000000000001E-2</v>
      </c>
      <c r="O11" s="73">
        <f>O12+O465</f>
        <v>2308986926.8400006</v>
      </c>
      <c r="P11" s="31"/>
      <c r="Q11" s="73">
        <v>10708.943079999999</v>
      </c>
      <c r="R11" s="73">
        <v>2569385.8305972139</v>
      </c>
      <c r="S11" s="6"/>
      <c r="T11" s="74">
        <f>R11/$R$11</f>
        <v>1</v>
      </c>
      <c r="U11" s="74">
        <f>R11/'סכום נכסי הקרן'!$C$42</f>
        <v>0.12297416871969506</v>
      </c>
      <c r="V11" s="33"/>
      <c r="BI11" s="14"/>
      <c r="BJ11" s="17"/>
      <c r="BK11" s="14"/>
      <c r="BN11" s="14"/>
    </row>
    <row r="12" spans="2:66">
      <c r="B12" s="77" t="s">
        <v>203</v>
      </c>
      <c r="C12" s="14"/>
      <c r="D12" s="14"/>
      <c r="E12" s="14"/>
      <c r="F12" s="14"/>
      <c r="K12" s="79">
        <v>3.48</v>
      </c>
      <c r="N12" s="78">
        <v>3.1099999999999999E-2</v>
      </c>
      <c r="O12" s="79">
        <f>O13+O221+O443+O463</f>
        <v>2239488926.8400006</v>
      </c>
      <c r="Q12" s="79">
        <v>10682.828680000001</v>
      </c>
      <c r="R12" s="79">
        <v>2341371.7044199444</v>
      </c>
      <c r="T12" s="78">
        <f t="shared" ref="T12:T75" si="0">R12/$R$11</f>
        <v>0.9112573427229218</v>
      </c>
      <c r="U12" s="78">
        <f>R12/'סכום נכסי הקרן'!$C$42</f>
        <v>0.11206111421106957</v>
      </c>
    </row>
    <row r="13" spans="2:66">
      <c r="B13" s="77" t="s">
        <v>492</v>
      </c>
      <c r="C13" s="14"/>
      <c r="D13" s="14"/>
      <c r="E13" s="14"/>
      <c r="F13" s="14"/>
      <c r="K13" s="79">
        <v>3.83</v>
      </c>
      <c r="N13" s="78">
        <v>1.23E-2</v>
      </c>
      <c r="O13" s="79">
        <f>SUM(O14:O220)</f>
        <v>1476024897.0500004</v>
      </c>
      <c r="Q13" s="79">
        <v>4593.2653600000003</v>
      </c>
      <c r="R13" s="79">
        <v>1596366.4173320485</v>
      </c>
      <c r="T13" s="78">
        <f t="shared" si="0"/>
        <v>0.62130272469082537</v>
      </c>
      <c r="U13" s="78">
        <f>R13/'סכום נכסי הקרן'!$C$42</f>
        <v>7.6404186092135812E-2</v>
      </c>
    </row>
    <row r="14" spans="2:66" s="87" customFormat="1">
      <c r="B14" s="80" t="s">
        <v>502</v>
      </c>
      <c r="C14" s="80" t="s">
        <v>503</v>
      </c>
      <c r="D14" s="80" t="s">
        <v>98</v>
      </c>
      <c r="E14" s="80" t="s">
        <v>121</v>
      </c>
      <c r="F14" s="80" t="s">
        <v>504</v>
      </c>
      <c r="G14" s="80" t="s">
        <v>505</v>
      </c>
      <c r="H14" s="80" t="s">
        <v>208</v>
      </c>
      <c r="I14" s="80" t="s">
        <v>209</v>
      </c>
      <c r="J14" s="80" t="s">
        <v>315</v>
      </c>
      <c r="K14" s="88">
        <v>3.5</v>
      </c>
      <c r="L14" s="80" t="s">
        <v>100</v>
      </c>
      <c r="M14" s="84">
        <v>5.0000000000000001E-4</v>
      </c>
      <c r="N14" s="84">
        <v>2.12E-2</v>
      </c>
      <c r="O14" s="88">
        <v>17474476.190000001</v>
      </c>
      <c r="P14" s="88">
        <v>103.01</v>
      </c>
      <c r="Q14" s="88">
        <v>0</v>
      </c>
      <c r="R14" s="88">
        <v>18000.457923319002</v>
      </c>
      <c r="S14" s="84">
        <v>1.4800000000000001E-2</v>
      </c>
      <c r="T14" s="84">
        <f t="shared" si="0"/>
        <v>7.0057434383589924E-3</v>
      </c>
      <c r="U14" s="84">
        <f>R14/'סכום נכסי הקרן'!$C$42</f>
        <v>8.6152547559565534E-4</v>
      </c>
    </row>
    <row r="15" spans="2:66" s="87" customFormat="1">
      <c r="B15" s="80" t="s">
        <v>506</v>
      </c>
      <c r="C15" s="80" t="s">
        <v>507</v>
      </c>
      <c r="D15" s="80" t="s">
        <v>98</v>
      </c>
      <c r="E15" s="80" t="s">
        <v>121</v>
      </c>
      <c r="F15" s="80" t="s">
        <v>508</v>
      </c>
      <c r="G15" s="80" t="s">
        <v>509</v>
      </c>
      <c r="H15" s="80" t="s">
        <v>208</v>
      </c>
      <c r="I15" s="80" t="s">
        <v>209</v>
      </c>
      <c r="J15" s="80" t="s">
        <v>329</v>
      </c>
      <c r="K15" s="88">
        <v>1.69</v>
      </c>
      <c r="L15" s="80" t="s">
        <v>100</v>
      </c>
      <c r="M15" s="84">
        <v>1E-3</v>
      </c>
      <c r="N15" s="84">
        <v>1.8499999999999999E-2</v>
      </c>
      <c r="O15" s="88">
        <v>26995416</v>
      </c>
      <c r="P15" s="88">
        <v>107.57</v>
      </c>
      <c r="Q15" s="88">
        <v>0</v>
      </c>
      <c r="R15" s="88">
        <v>29038.968991199999</v>
      </c>
      <c r="S15" s="84">
        <v>1.7999999999999999E-2</v>
      </c>
      <c r="T15" s="84">
        <f t="shared" si="0"/>
        <v>1.1301910614355004E-2</v>
      </c>
      <c r="U15" s="84">
        <f>R15/'סכום נכסי הקרן'!$C$42</f>
        <v>1.3898430627446046E-3</v>
      </c>
    </row>
    <row r="16" spans="2:66" s="87" customFormat="1">
      <c r="B16" s="80" t="s">
        <v>510</v>
      </c>
      <c r="C16" s="80" t="s">
        <v>511</v>
      </c>
      <c r="D16" s="80" t="s">
        <v>98</v>
      </c>
      <c r="E16" s="80" t="s">
        <v>121</v>
      </c>
      <c r="F16" s="80" t="s">
        <v>508</v>
      </c>
      <c r="G16" s="80" t="s">
        <v>509</v>
      </c>
      <c r="H16" s="80" t="s">
        <v>208</v>
      </c>
      <c r="I16" s="80" t="s">
        <v>209</v>
      </c>
      <c r="J16" s="80" t="s">
        <v>291</v>
      </c>
      <c r="K16" s="88">
        <v>0.48</v>
      </c>
      <c r="L16" s="80" t="s">
        <v>100</v>
      </c>
      <c r="M16" s="84">
        <v>5.0000000000000001E-3</v>
      </c>
      <c r="N16" s="84">
        <v>3.0099999999999998E-2</v>
      </c>
      <c r="O16" s="88">
        <v>2017229.92</v>
      </c>
      <c r="P16" s="88">
        <v>110.5</v>
      </c>
      <c r="Q16" s="88">
        <v>0</v>
      </c>
      <c r="R16" s="88">
        <v>2229.0390616</v>
      </c>
      <c r="S16" s="84">
        <v>1.78E-2</v>
      </c>
      <c r="T16" s="84">
        <f t="shared" si="0"/>
        <v>8.6753769521718518E-4</v>
      </c>
      <c r="U16" s="84">
        <f>R16/'סכום נכסי הקרן'!$C$42</f>
        <v>1.0668472690233353E-4</v>
      </c>
    </row>
    <row r="17" spans="2:21" s="87" customFormat="1">
      <c r="B17" s="80" t="s">
        <v>512</v>
      </c>
      <c r="C17" s="80" t="s">
        <v>513</v>
      </c>
      <c r="D17" s="80" t="s">
        <v>98</v>
      </c>
      <c r="E17" s="80" t="s">
        <v>121</v>
      </c>
      <c r="F17" s="80" t="s">
        <v>508</v>
      </c>
      <c r="G17" s="80" t="s">
        <v>509</v>
      </c>
      <c r="H17" s="80" t="s">
        <v>208</v>
      </c>
      <c r="I17" s="80" t="s">
        <v>209</v>
      </c>
      <c r="J17" s="80" t="s">
        <v>514</v>
      </c>
      <c r="K17" s="88">
        <v>2.92</v>
      </c>
      <c r="L17" s="80" t="s">
        <v>100</v>
      </c>
      <c r="M17" s="84">
        <v>1E-3</v>
      </c>
      <c r="N17" s="84">
        <v>1.77E-2</v>
      </c>
      <c r="O17" s="88">
        <v>35894010</v>
      </c>
      <c r="P17" s="88">
        <v>103.57</v>
      </c>
      <c r="Q17" s="88">
        <v>0</v>
      </c>
      <c r="R17" s="88">
        <v>37175.426157000002</v>
      </c>
      <c r="S17" s="84">
        <v>7.6899999999999996E-2</v>
      </c>
      <c r="T17" s="84">
        <f t="shared" si="0"/>
        <v>1.4468604019801552E-2</v>
      </c>
      <c r="U17" s="84">
        <f>R17/'סכום נכסי הקרן'!$C$42</f>
        <v>1.7792645518695345E-3</v>
      </c>
    </row>
    <row r="18" spans="2:21" s="87" customFormat="1">
      <c r="B18" s="80" t="s">
        <v>515</v>
      </c>
      <c r="C18" s="80" t="s">
        <v>516</v>
      </c>
      <c r="D18" s="80" t="s">
        <v>98</v>
      </c>
      <c r="E18" s="80" t="s">
        <v>121</v>
      </c>
      <c r="F18" s="80" t="s">
        <v>517</v>
      </c>
      <c r="G18" s="80" t="s">
        <v>509</v>
      </c>
      <c r="H18" s="80" t="s">
        <v>208</v>
      </c>
      <c r="I18" s="80" t="s">
        <v>209</v>
      </c>
      <c r="J18" s="80" t="s">
        <v>315</v>
      </c>
      <c r="K18" s="88">
        <v>4.2300000000000004</v>
      </c>
      <c r="L18" s="80" t="s">
        <v>100</v>
      </c>
      <c r="M18" s="84">
        <v>2E-3</v>
      </c>
      <c r="N18" s="84">
        <v>2.0199999999999999E-2</v>
      </c>
      <c r="O18" s="88">
        <v>57518185.100000001</v>
      </c>
      <c r="P18" s="88">
        <v>100.68</v>
      </c>
      <c r="Q18" s="88">
        <v>0</v>
      </c>
      <c r="R18" s="88">
        <v>57909.308758680003</v>
      </c>
      <c r="S18" s="84">
        <v>1.41E-2</v>
      </c>
      <c r="T18" s="84">
        <f t="shared" si="0"/>
        <v>2.2538191060709586E-2</v>
      </c>
      <c r="U18" s="84">
        <f>R18/'סכום נכסי הקרן'!$C$42</f>
        <v>2.7716153101364238E-3</v>
      </c>
    </row>
    <row r="19" spans="2:21" s="87" customFormat="1">
      <c r="B19" s="80" t="s">
        <v>518</v>
      </c>
      <c r="C19" s="80" t="s">
        <v>519</v>
      </c>
      <c r="D19" s="80" t="s">
        <v>98</v>
      </c>
      <c r="E19" s="80" t="s">
        <v>121</v>
      </c>
      <c r="F19" s="80" t="s">
        <v>520</v>
      </c>
      <c r="G19" s="80" t="s">
        <v>509</v>
      </c>
      <c r="H19" s="80" t="s">
        <v>208</v>
      </c>
      <c r="I19" s="80" t="s">
        <v>209</v>
      </c>
      <c r="J19" s="80" t="s">
        <v>521</v>
      </c>
      <c r="K19" s="88">
        <v>1.48</v>
      </c>
      <c r="L19" s="80" t="s">
        <v>100</v>
      </c>
      <c r="M19" s="84">
        <v>8.3000000000000001E-3</v>
      </c>
      <c r="N19" s="84">
        <v>1.9E-2</v>
      </c>
      <c r="O19" s="88">
        <v>23422607</v>
      </c>
      <c r="P19" s="88">
        <v>110.14</v>
      </c>
      <c r="Q19" s="88">
        <v>0</v>
      </c>
      <c r="R19" s="88">
        <v>25797.6593498</v>
      </c>
      <c r="S19" s="84">
        <v>7.7000000000000002E-3</v>
      </c>
      <c r="T19" s="84">
        <f t="shared" si="0"/>
        <v>1.0040399165665102E-2</v>
      </c>
      <c r="U19" s="84">
        <f>R19/'סכום נכסי הקרן'!$C$42</f>
        <v>1.2347097410115857E-3</v>
      </c>
    </row>
    <row r="20" spans="2:21" s="87" customFormat="1">
      <c r="B20" s="80" t="s">
        <v>522</v>
      </c>
      <c r="C20" s="80" t="s">
        <v>523</v>
      </c>
      <c r="D20" s="80" t="s">
        <v>98</v>
      </c>
      <c r="E20" s="80" t="s">
        <v>121</v>
      </c>
      <c r="F20" s="80" t="s">
        <v>520</v>
      </c>
      <c r="G20" s="80" t="s">
        <v>509</v>
      </c>
      <c r="H20" s="80" t="s">
        <v>208</v>
      </c>
      <c r="I20" s="80" t="s">
        <v>209</v>
      </c>
      <c r="J20" s="80" t="s">
        <v>524</v>
      </c>
      <c r="K20" s="88">
        <v>3.9</v>
      </c>
      <c r="L20" s="80" t="s">
        <v>100</v>
      </c>
      <c r="M20" s="84">
        <v>1E-3</v>
      </c>
      <c r="N20" s="84">
        <v>1.9300000000000001E-2</v>
      </c>
      <c r="O20" s="88">
        <v>62411664</v>
      </c>
      <c r="P20" s="88">
        <v>101.31</v>
      </c>
      <c r="Q20" s="88">
        <v>0</v>
      </c>
      <c r="R20" s="88">
        <v>63229.256798399998</v>
      </c>
      <c r="S20" s="84">
        <v>1.9900000000000001E-2</v>
      </c>
      <c r="T20" s="84">
        <f t="shared" si="0"/>
        <v>2.4608704557113299E-2</v>
      </c>
      <c r="U20" s="84">
        <f>R20/'סכום נכסי הקרן'!$C$42</f>
        <v>3.0262349861795799E-3</v>
      </c>
    </row>
    <row r="21" spans="2:21" s="87" customFormat="1">
      <c r="B21" s="80" t="s">
        <v>525</v>
      </c>
      <c r="C21" s="80" t="s">
        <v>526</v>
      </c>
      <c r="D21" s="80" t="s">
        <v>98</v>
      </c>
      <c r="E21" s="80" t="s">
        <v>121</v>
      </c>
      <c r="F21" s="80" t="s">
        <v>520</v>
      </c>
      <c r="G21" s="80" t="s">
        <v>509</v>
      </c>
      <c r="H21" s="80" t="s">
        <v>208</v>
      </c>
      <c r="I21" s="80" t="s">
        <v>209</v>
      </c>
      <c r="J21" s="80" t="s">
        <v>527</v>
      </c>
      <c r="K21" s="88">
        <v>5.89</v>
      </c>
      <c r="L21" s="80" t="s">
        <v>100</v>
      </c>
      <c r="M21" s="84">
        <v>1E-3</v>
      </c>
      <c r="N21" s="84">
        <v>2.12E-2</v>
      </c>
      <c r="O21" s="88">
        <v>21110573</v>
      </c>
      <c r="P21" s="88">
        <v>96.64</v>
      </c>
      <c r="Q21" s="88">
        <v>0</v>
      </c>
      <c r="R21" s="88">
        <v>20401.257747200001</v>
      </c>
      <c r="S21" s="84">
        <v>8.5000000000000006E-3</v>
      </c>
      <c r="T21" s="84">
        <f t="shared" si="0"/>
        <v>7.940130090332927E-3</v>
      </c>
      <c r="U21" s="84">
        <f>R21/'סכום נכסי הקרן'!$C$42</f>
        <v>9.7643089738492909E-4</v>
      </c>
    </row>
    <row r="22" spans="2:21" s="87" customFormat="1">
      <c r="B22" s="80" t="s">
        <v>528</v>
      </c>
      <c r="C22" s="80" t="s">
        <v>529</v>
      </c>
      <c r="D22" s="80" t="s">
        <v>98</v>
      </c>
      <c r="E22" s="80" t="s">
        <v>121</v>
      </c>
      <c r="F22" s="80" t="s">
        <v>520</v>
      </c>
      <c r="G22" s="80" t="s">
        <v>509</v>
      </c>
      <c r="H22" s="80" t="s">
        <v>208</v>
      </c>
      <c r="I22" s="80" t="s">
        <v>209</v>
      </c>
      <c r="J22" s="80" t="s">
        <v>342</v>
      </c>
      <c r="K22" s="88">
        <v>3.31</v>
      </c>
      <c r="L22" s="80" t="s">
        <v>100</v>
      </c>
      <c r="M22" s="84">
        <v>1.8599999999999998E-2</v>
      </c>
      <c r="N22" s="84">
        <v>1.9400000000000001E-2</v>
      </c>
      <c r="O22" s="88">
        <v>1610000</v>
      </c>
      <c r="P22" s="88">
        <v>99.82</v>
      </c>
      <c r="Q22" s="88">
        <v>0</v>
      </c>
      <c r="R22" s="88">
        <v>1607.1020000000001</v>
      </c>
      <c r="S22" s="84">
        <v>1.2999999999999999E-3</v>
      </c>
      <c r="T22" s="84">
        <f t="shared" si="0"/>
        <v>6.2548099271896973E-4</v>
      </c>
      <c r="U22" s="84">
        <f>R22/'סכום נכסי הקרן'!$C$42</f>
        <v>7.6918005129584946E-5</v>
      </c>
    </row>
    <row r="23" spans="2:21" s="87" customFormat="1">
      <c r="B23" s="80" t="s">
        <v>530</v>
      </c>
      <c r="C23" s="80" t="s">
        <v>531</v>
      </c>
      <c r="D23" s="80" t="s">
        <v>98</v>
      </c>
      <c r="E23" s="80" t="s">
        <v>121</v>
      </c>
      <c r="F23" s="80" t="s">
        <v>520</v>
      </c>
      <c r="G23" s="80" t="s">
        <v>509</v>
      </c>
      <c r="H23" s="80" t="s">
        <v>208</v>
      </c>
      <c r="I23" s="80" t="s">
        <v>209</v>
      </c>
      <c r="J23" s="80" t="s">
        <v>342</v>
      </c>
      <c r="K23" s="88">
        <v>5.78</v>
      </c>
      <c r="L23" s="80" t="s">
        <v>100</v>
      </c>
      <c r="M23" s="84">
        <v>2.0199999999999999E-2</v>
      </c>
      <c r="N23" s="84">
        <v>2.1299999999999999E-2</v>
      </c>
      <c r="O23" s="88">
        <v>16610000</v>
      </c>
      <c r="P23" s="88">
        <v>99.47</v>
      </c>
      <c r="Q23" s="88">
        <v>0</v>
      </c>
      <c r="R23" s="88">
        <v>16521.967000000001</v>
      </c>
      <c r="S23" s="84">
        <v>7.7999999999999996E-3</v>
      </c>
      <c r="T23" s="84">
        <f t="shared" si="0"/>
        <v>6.4303176281468501E-3</v>
      </c>
      <c r="U23" s="84">
        <f>R23/'סכום נכסי הקרן'!$C$42</f>
        <v>7.9076296492496011E-4</v>
      </c>
    </row>
    <row r="24" spans="2:21" s="87" customFormat="1">
      <c r="B24" s="80" t="s">
        <v>532</v>
      </c>
      <c r="C24" s="80" t="s">
        <v>533</v>
      </c>
      <c r="D24" s="80" t="s">
        <v>98</v>
      </c>
      <c r="E24" s="80" t="s">
        <v>121</v>
      </c>
      <c r="F24" s="80" t="s">
        <v>534</v>
      </c>
      <c r="G24" s="80" t="s">
        <v>509</v>
      </c>
      <c r="H24" s="80" t="s">
        <v>208</v>
      </c>
      <c r="I24" s="80" t="s">
        <v>209</v>
      </c>
      <c r="J24" s="80" t="s">
        <v>535</v>
      </c>
      <c r="K24" s="88">
        <v>4.8</v>
      </c>
      <c r="L24" s="80" t="s">
        <v>100</v>
      </c>
      <c r="M24" s="84">
        <v>1E-3</v>
      </c>
      <c r="N24" s="84">
        <v>2.0199999999999999E-2</v>
      </c>
      <c r="O24" s="88">
        <v>14550419</v>
      </c>
      <c r="P24" s="88">
        <v>99.35</v>
      </c>
      <c r="Q24" s="88">
        <v>0</v>
      </c>
      <c r="R24" s="88">
        <v>14455.841276499999</v>
      </c>
      <c r="S24" s="84">
        <v>4.3E-3</v>
      </c>
      <c r="T24" s="84">
        <f t="shared" si="0"/>
        <v>5.6261854892925766E-3</v>
      </c>
      <c r="U24" s="84">
        <f>R24/'סכום נכסי הקרן'!$C$42</f>
        <v>6.9187548360856541E-4</v>
      </c>
    </row>
    <row r="25" spans="2:21" s="87" customFormat="1">
      <c r="B25" s="80" t="s">
        <v>536</v>
      </c>
      <c r="C25" s="80" t="s">
        <v>537</v>
      </c>
      <c r="D25" s="80" t="s">
        <v>98</v>
      </c>
      <c r="E25" s="80" t="s">
        <v>121</v>
      </c>
      <c r="F25" s="80" t="s">
        <v>534</v>
      </c>
      <c r="G25" s="80" t="s">
        <v>509</v>
      </c>
      <c r="H25" s="80" t="s">
        <v>208</v>
      </c>
      <c r="I25" s="80" t="s">
        <v>209</v>
      </c>
      <c r="J25" s="80" t="s">
        <v>291</v>
      </c>
      <c r="K25" s="88">
        <v>3.68</v>
      </c>
      <c r="L25" s="80" t="s">
        <v>100</v>
      </c>
      <c r="M25" s="84">
        <v>1E-3</v>
      </c>
      <c r="N25" s="84">
        <v>1.9699999999999999E-2</v>
      </c>
      <c r="O25" s="88">
        <v>23892635.469999999</v>
      </c>
      <c r="P25" s="88">
        <v>100.43</v>
      </c>
      <c r="Q25" s="88">
        <v>0</v>
      </c>
      <c r="R25" s="88">
        <v>23995.373802521</v>
      </c>
      <c r="S25" s="84">
        <v>2.3E-2</v>
      </c>
      <c r="T25" s="84">
        <f t="shared" si="0"/>
        <v>9.3389531135320558E-3</v>
      </c>
      <c r="U25" s="84">
        <f>R25/'סכום נכסי הקרן'!$C$42</f>
        <v>1.1484499958488127E-3</v>
      </c>
    </row>
    <row r="26" spans="2:21" s="87" customFormat="1">
      <c r="B26" s="80" t="s">
        <v>538</v>
      </c>
      <c r="C26" s="80" t="s">
        <v>539</v>
      </c>
      <c r="D26" s="80" t="s">
        <v>98</v>
      </c>
      <c r="E26" s="80" t="s">
        <v>121</v>
      </c>
      <c r="F26" s="80" t="s">
        <v>534</v>
      </c>
      <c r="G26" s="80" t="s">
        <v>509</v>
      </c>
      <c r="H26" s="80" t="s">
        <v>208</v>
      </c>
      <c r="I26" s="80" t="s">
        <v>209</v>
      </c>
      <c r="J26" s="80" t="s">
        <v>540</v>
      </c>
      <c r="K26" s="88">
        <v>4.26</v>
      </c>
      <c r="L26" s="80" t="s">
        <v>100</v>
      </c>
      <c r="M26" s="84">
        <v>1.6400000000000001E-2</v>
      </c>
      <c r="N26" s="84">
        <v>1.9800000000000002E-2</v>
      </c>
      <c r="O26" s="88">
        <v>6160188.4800000004</v>
      </c>
      <c r="P26" s="88">
        <v>102.09</v>
      </c>
      <c r="Q26" s="88">
        <v>0</v>
      </c>
      <c r="R26" s="88">
        <v>6288.9364192319999</v>
      </c>
      <c r="S26" s="84">
        <v>5.7000000000000002E-3</v>
      </c>
      <c r="T26" s="84">
        <f t="shared" si="0"/>
        <v>2.4476419011660207E-3</v>
      </c>
      <c r="U26" s="84">
        <f>R26/'סכום נכסי הקרן'!$C$42</f>
        <v>3.0099672811938541E-4</v>
      </c>
    </row>
    <row r="27" spans="2:21" s="87" customFormat="1">
      <c r="B27" s="80" t="s">
        <v>541</v>
      </c>
      <c r="C27" s="80" t="s">
        <v>542</v>
      </c>
      <c r="D27" s="80" t="s">
        <v>98</v>
      </c>
      <c r="E27" s="80" t="s">
        <v>121</v>
      </c>
      <c r="F27" s="80" t="s">
        <v>534</v>
      </c>
      <c r="G27" s="80" t="s">
        <v>509</v>
      </c>
      <c r="H27" s="80" t="s">
        <v>208</v>
      </c>
      <c r="I27" s="80" t="s">
        <v>209</v>
      </c>
      <c r="J27" s="80" t="s">
        <v>543</v>
      </c>
      <c r="K27" s="88">
        <v>4.6399999999999997</v>
      </c>
      <c r="L27" s="80" t="s">
        <v>100</v>
      </c>
      <c r="M27" s="84">
        <v>2.06E-2</v>
      </c>
      <c r="N27" s="84">
        <v>0.02</v>
      </c>
      <c r="O27" s="88">
        <v>2923952</v>
      </c>
      <c r="P27" s="88">
        <v>102.47</v>
      </c>
      <c r="Q27" s="88">
        <v>0</v>
      </c>
      <c r="R27" s="88">
        <v>2996.1736144000001</v>
      </c>
      <c r="S27" s="84">
        <v>1.5E-3</v>
      </c>
      <c r="T27" s="84">
        <f t="shared" si="0"/>
        <v>1.1661049807002268E-3</v>
      </c>
      <c r="U27" s="84">
        <f>R27/'סכום נכסי הקרן'!$C$42</f>
        <v>1.4340079064150644E-4</v>
      </c>
    </row>
    <row r="28" spans="2:21" s="87" customFormat="1">
      <c r="B28" s="80" t="s">
        <v>544</v>
      </c>
      <c r="C28" s="80" t="s">
        <v>545</v>
      </c>
      <c r="D28" s="80" t="s">
        <v>98</v>
      </c>
      <c r="E28" s="80" t="s">
        <v>121</v>
      </c>
      <c r="F28" s="80" t="s">
        <v>534</v>
      </c>
      <c r="G28" s="80" t="s">
        <v>509</v>
      </c>
      <c r="H28" s="80" t="s">
        <v>208</v>
      </c>
      <c r="I28" s="80" t="s">
        <v>209</v>
      </c>
      <c r="J28" s="80" t="s">
        <v>291</v>
      </c>
      <c r="K28" s="88">
        <v>5.17</v>
      </c>
      <c r="L28" s="80" t="s">
        <v>100</v>
      </c>
      <c r="M28" s="84">
        <v>1.9900000000000001E-2</v>
      </c>
      <c r="N28" s="84">
        <v>2.1000000000000001E-2</v>
      </c>
      <c r="O28" s="88">
        <v>21200000</v>
      </c>
      <c r="P28" s="88">
        <v>99.46</v>
      </c>
      <c r="Q28" s="88">
        <v>0</v>
      </c>
      <c r="R28" s="88">
        <v>21085.52</v>
      </c>
      <c r="S28" s="84">
        <v>7.9000000000000008E-3</v>
      </c>
      <c r="T28" s="84">
        <f t="shared" si="0"/>
        <v>8.2064436368044415E-3</v>
      </c>
      <c r="U28" s="84">
        <f>R28/'סכום נכסי הקרן'!$C$42</f>
        <v>1.0091805843810574E-3</v>
      </c>
    </row>
    <row r="29" spans="2:21" s="87" customFormat="1">
      <c r="B29" s="80" t="s">
        <v>546</v>
      </c>
      <c r="C29" s="80" t="s">
        <v>547</v>
      </c>
      <c r="D29" s="80" t="s">
        <v>98</v>
      </c>
      <c r="E29" s="80" t="s">
        <v>121</v>
      </c>
      <c r="F29" s="80" t="s">
        <v>534</v>
      </c>
      <c r="G29" s="80" t="s">
        <v>509</v>
      </c>
      <c r="H29" s="80" t="s">
        <v>548</v>
      </c>
      <c r="I29" s="80" t="s">
        <v>148</v>
      </c>
      <c r="J29" s="80" t="s">
        <v>549</v>
      </c>
      <c r="K29" s="88">
        <v>0.66</v>
      </c>
      <c r="L29" s="80" t="s">
        <v>100</v>
      </c>
      <c r="M29" s="84">
        <v>9.4999999999999998E-3</v>
      </c>
      <c r="N29" s="84">
        <v>2.81E-2</v>
      </c>
      <c r="O29" s="88">
        <v>5979355.0700000003</v>
      </c>
      <c r="P29" s="88">
        <v>112.04</v>
      </c>
      <c r="Q29" s="88">
        <v>0</v>
      </c>
      <c r="R29" s="88">
        <v>6699.2694204279996</v>
      </c>
      <c r="S29" s="84">
        <v>1.8599999999999998E-2</v>
      </c>
      <c r="T29" s="84">
        <f t="shared" si="0"/>
        <v>2.6073427122741072E-3</v>
      </c>
      <c r="U29" s="84">
        <f>R29/'סכום נכסי הקרן'!$C$42</f>
        <v>3.2063580260926339E-4</v>
      </c>
    </row>
    <row r="30" spans="2:21" s="87" customFormat="1">
      <c r="B30" s="80" t="s">
        <v>550</v>
      </c>
      <c r="C30" s="80" t="s">
        <v>551</v>
      </c>
      <c r="D30" s="80" t="s">
        <v>98</v>
      </c>
      <c r="E30" s="80" t="s">
        <v>121</v>
      </c>
      <c r="F30" s="80" t="s">
        <v>534</v>
      </c>
      <c r="G30" s="80" t="s">
        <v>509</v>
      </c>
      <c r="H30" s="80" t="s">
        <v>548</v>
      </c>
      <c r="I30" s="80" t="s">
        <v>148</v>
      </c>
      <c r="J30" s="80" t="s">
        <v>288</v>
      </c>
      <c r="K30" s="88">
        <v>0.25</v>
      </c>
      <c r="L30" s="80" t="s">
        <v>100</v>
      </c>
      <c r="M30" s="84">
        <v>0.01</v>
      </c>
      <c r="N30" s="84">
        <v>6.6400000000000001E-2</v>
      </c>
      <c r="O30" s="88">
        <v>12805542</v>
      </c>
      <c r="P30" s="88">
        <v>111.03</v>
      </c>
      <c r="Q30" s="88">
        <v>0</v>
      </c>
      <c r="R30" s="88">
        <v>14217.9932826</v>
      </c>
      <c r="S30" s="84">
        <v>3.1800000000000002E-2</v>
      </c>
      <c r="T30" s="84">
        <f t="shared" si="0"/>
        <v>5.533615509701495E-3</v>
      </c>
      <c r="U30" s="84">
        <f>R30/'סכום נכסי הקרן'!$C$42</f>
        <v>6.8049176731995299E-4</v>
      </c>
    </row>
    <row r="31" spans="2:21" s="87" customFormat="1">
      <c r="B31" s="80" t="s">
        <v>552</v>
      </c>
      <c r="C31" s="80" t="s">
        <v>553</v>
      </c>
      <c r="D31" s="80" t="s">
        <v>98</v>
      </c>
      <c r="E31" s="80" t="s">
        <v>121</v>
      </c>
      <c r="F31" s="80" t="s">
        <v>534</v>
      </c>
      <c r="G31" s="80" t="s">
        <v>509</v>
      </c>
      <c r="H31" s="80" t="s">
        <v>548</v>
      </c>
      <c r="I31" s="80" t="s">
        <v>148</v>
      </c>
      <c r="J31" s="80" t="s">
        <v>455</v>
      </c>
      <c r="K31" s="88">
        <v>2.91</v>
      </c>
      <c r="L31" s="80" t="s">
        <v>100</v>
      </c>
      <c r="M31" s="84">
        <v>5.0000000000000001E-3</v>
      </c>
      <c r="N31" s="84">
        <v>1.9E-2</v>
      </c>
      <c r="O31" s="88">
        <v>29450129</v>
      </c>
      <c r="P31" s="88">
        <v>106.32</v>
      </c>
      <c r="Q31" s="88">
        <v>0</v>
      </c>
      <c r="R31" s="88">
        <v>31311.3771528</v>
      </c>
      <c r="S31" s="84">
        <v>3.8600000000000002E-2</v>
      </c>
      <c r="T31" s="84">
        <f t="shared" si="0"/>
        <v>1.2186327479482579E-2</v>
      </c>
      <c r="U31" s="84">
        <f>R31/'סכום נכסי הקרן'!$C$42</f>
        <v>1.498603491535347E-3</v>
      </c>
    </row>
    <row r="32" spans="2:21" s="87" customFormat="1">
      <c r="B32" s="80" t="s">
        <v>554</v>
      </c>
      <c r="C32" s="80" t="s">
        <v>555</v>
      </c>
      <c r="D32" s="80" t="s">
        <v>98</v>
      </c>
      <c r="E32" s="80" t="s">
        <v>121</v>
      </c>
      <c r="F32" s="80" t="s">
        <v>534</v>
      </c>
      <c r="G32" s="80" t="s">
        <v>509</v>
      </c>
      <c r="H32" s="80" t="s">
        <v>208</v>
      </c>
      <c r="I32" s="80" t="s">
        <v>209</v>
      </c>
      <c r="J32" s="80" t="s">
        <v>338</v>
      </c>
      <c r="K32" s="88">
        <v>0.75</v>
      </c>
      <c r="L32" s="80" t="s">
        <v>100</v>
      </c>
      <c r="M32" s="84">
        <v>8.6E-3</v>
      </c>
      <c r="N32" s="84">
        <v>2.8299999999999999E-2</v>
      </c>
      <c r="O32" s="88">
        <v>21255125</v>
      </c>
      <c r="P32" s="88">
        <v>111.16</v>
      </c>
      <c r="Q32" s="88">
        <v>0</v>
      </c>
      <c r="R32" s="88">
        <v>23627.196950000001</v>
      </c>
      <c r="S32" s="84">
        <v>8.5000000000000006E-3</v>
      </c>
      <c r="T32" s="84">
        <f t="shared" si="0"/>
        <v>9.195659394022667E-3</v>
      </c>
      <c r="U32" s="84">
        <f>R32/'סכום נכסי הקרן'!$C$42</f>
        <v>1.1308285698093923E-3</v>
      </c>
    </row>
    <row r="33" spans="2:21" s="87" customFormat="1">
      <c r="B33" s="80" t="s">
        <v>556</v>
      </c>
      <c r="C33" s="80" t="s">
        <v>557</v>
      </c>
      <c r="D33" s="80" t="s">
        <v>98</v>
      </c>
      <c r="E33" s="80" t="s">
        <v>121</v>
      </c>
      <c r="F33" s="80" t="s">
        <v>534</v>
      </c>
      <c r="G33" s="80" t="s">
        <v>509</v>
      </c>
      <c r="H33" s="80" t="s">
        <v>208</v>
      </c>
      <c r="I33" s="80" t="s">
        <v>209</v>
      </c>
      <c r="J33" s="80" t="s">
        <v>521</v>
      </c>
      <c r="K33" s="88">
        <v>3.67</v>
      </c>
      <c r="L33" s="80" t="s">
        <v>100</v>
      </c>
      <c r="M33" s="84">
        <v>1.2200000000000001E-2</v>
      </c>
      <c r="N33" s="84">
        <v>1.9400000000000001E-2</v>
      </c>
      <c r="O33" s="88">
        <v>14299741</v>
      </c>
      <c r="P33" s="88">
        <v>109.98</v>
      </c>
      <c r="Q33" s="88">
        <v>0</v>
      </c>
      <c r="R33" s="88">
        <v>15726.8551518</v>
      </c>
      <c r="S33" s="84">
        <v>4.7000000000000002E-3</v>
      </c>
      <c r="T33" s="84">
        <f t="shared" si="0"/>
        <v>6.1208616333594933E-3</v>
      </c>
      <c r="U33" s="84">
        <f>R33/'סכום נכסי הקרן'!$C$42</f>
        <v>7.5270787121065855E-4</v>
      </c>
    </row>
    <row r="34" spans="2:21" s="87" customFormat="1">
      <c r="B34" s="80" t="s">
        <v>558</v>
      </c>
      <c r="C34" s="80" t="s">
        <v>559</v>
      </c>
      <c r="D34" s="80" t="s">
        <v>98</v>
      </c>
      <c r="E34" s="80" t="s">
        <v>121</v>
      </c>
      <c r="F34" s="80" t="s">
        <v>534</v>
      </c>
      <c r="G34" s="80" t="s">
        <v>509</v>
      </c>
      <c r="H34" s="80" t="s">
        <v>208</v>
      </c>
      <c r="I34" s="80" t="s">
        <v>209</v>
      </c>
      <c r="J34" s="80" t="s">
        <v>560</v>
      </c>
      <c r="K34" s="88">
        <v>6.46</v>
      </c>
      <c r="L34" s="80" t="s">
        <v>100</v>
      </c>
      <c r="M34" s="84">
        <v>2E-3</v>
      </c>
      <c r="N34" s="84">
        <v>2.1600000000000001E-2</v>
      </c>
      <c r="O34" s="88">
        <v>7585433</v>
      </c>
      <c r="P34" s="88">
        <v>98.52</v>
      </c>
      <c r="Q34" s="88">
        <v>0</v>
      </c>
      <c r="R34" s="88">
        <v>7473.1685915999997</v>
      </c>
      <c r="S34" s="84">
        <v>7.9000000000000008E-3</v>
      </c>
      <c r="T34" s="84">
        <f t="shared" si="0"/>
        <v>2.9085427741550895E-3</v>
      </c>
      <c r="U34" s="84">
        <f>R34/'סכום נכסי הקרן'!$C$42</f>
        <v>3.576756298373979E-4</v>
      </c>
    </row>
    <row r="35" spans="2:21" s="87" customFormat="1">
      <c r="B35" s="80" t="s">
        <v>561</v>
      </c>
      <c r="C35" s="80" t="s">
        <v>562</v>
      </c>
      <c r="D35" s="80" t="s">
        <v>98</v>
      </c>
      <c r="E35" s="80" t="s">
        <v>121</v>
      </c>
      <c r="F35" s="80" t="s">
        <v>534</v>
      </c>
      <c r="G35" s="80" t="s">
        <v>509</v>
      </c>
      <c r="H35" s="80" t="s">
        <v>208</v>
      </c>
      <c r="I35" s="80" t="s">
        <v>209</v>
      </c>
      <c r="J35" s="80" t="s">
        <v>524</v>
      </c>
      <c r="K35" s="88">
        <v>2.4700000000000002</v>
      </c>
      <c r="L35" s="80" t="s">
        <v>100</v>
      </c>
      <c r="M35" s="84">
        <v>3.8E-3</v>
      </c>
      <c r="N35" s="84">
        <v>1.83E-2</v>
      </c>
      <c r="O35" s="88">
        <v>51491060</v>
      </c>
      <c r="P35" s="88">
        <v>106.16</v>
      </c>
      <c r="Q35" s="88">
        <v>0</v>
      </c>
      <c r="R35" s="88">
        <v>54662.909295999998</v>
      </c>
      <c r="S35" s="84">
        <v>1.72E-2</v>
      </c>
      <c r="T35" s="84">
        <f t="shared" si="0"/>
        <v>2.1274698663413447E-2</v>
      </c>
      <c r="U35" s="84">
        <f>R35/'סכום נכסי הקרן'!$C$42</f>
        <v>2.6162383828952766E-3</v>
      </c>
    </row>
    <row r="36" spans="2:21" s="87" customFormat="1">
      <c r="B36" s="80" t="s">
        <v>563</v>
      </c>
      <c r="C36" s="80" t="s">
        <v>564</v>
      </c>
      <c r="D36" s="80" t="s">
        <v>98</v>
      </c>
      <c r="E36" s="80" t="s">
        <v>121</v>
      </c>
      <c r="F36" s="80" t="s">
        <v>565</v>
      </c>
      <c r="G36" s="80" t="s">
        <v>566</v>
      </c>
      <c r="H36" s="80" t="s">
        <v>208</v>
      </c>
      <c r="I36" s="80" t="s">
        <v>209</v>
      </c>
      <c r="J36" s="80" t="s">
        <v>282</v>
      </c>
      <c r="K36" s="88">
        <v>12.41</v>
      </c>
      <c r="L36" s="80" t="s">
        <v>100</v>
      </c>
      <c r="M36" s="84">
        <v>2.07E-2</v>
      </c>
      <c r="N36" s="84">
        <v>2.7699999999999999E-2</v>
      </c>
      <c r="O36" s="88">
        <v>18354095.16</v>
      </c>
      <c r="P36" s="88">
        <v>100.85</v>
      </c>
      <c r="Q36" s="88">
        <v>0</v>
      </c>
      <c r="R36" s="88">
        <v>18510.10496886</v>
      </c>
      <c r="S36" s="84">
        <v>5.5999999999999999E-3</v>
      </c>
      <c r="T36" s="84">
        <f t="shared" si="0"/>
        <v>7.2040970836044554E-3</v>
      </c>
      <c r="U36" s="84">
        <f>R36/'סכום נכסי הקרן'!$C$42</f>
        <v>8.8591785023223743E-4</v>
      </c>
    </row>
    <row r="37" spans="2:21" s="87" customFormat="1">
      <c r="B37" s="80" t="s">
        <v>567</v>
      </c>
      <c r="C37" s="80" t="s">
        <v>568</v>
      </c>
      <c r="D37" s="80" t="s">
        <v>98</v>
      </c>
      <c r="E37" s="80" t="s">
        <v>121</v>
      </c>
      <c r="F37" s="80" t="s">
        <v>565</v>
      </c>
      <c r="G37" s="80" t="s">
        <v>566</v>
      </c>
      <c r="H37" s="80" t="s">
        <v>208</v>
      </c>
      <c r="I37" s="80" t="s">
        <v>209</v>
      </c>
      <c r="J37" s="80" t="s">
        <v>540</v>
      </c>
      <c r="K37" s="88">
        <v>2.48</v>
      </c>
      <c r="L37" s="80" t="s">
        <v>100</v>
      </c>
      <c r="M37" s="84">
        <v>1E-3</v>
      </c>
      <c r="N37" s="84">
        <v>1.7600000000000001E-2</v>
      </c>
      <c r="O37" s="88">
        <v>24033558.800000001</v>
      </c>
      <c r="P37" s="88">
        <v>105.37</v>
      </c>
      <c r="Q37" s="88">
        <v>0</v>
      </c>
      <c r="R37" s="88">
        <v>25324.160907559999</v>
      </c>
      <c r="S37" s="84">
        <v>2.81E-2</v>
      </c>
      <c r="T37" s="84">
        <f t="shared" si="0"/>
        <v>9.8561144869681906E-3</v>
      </c>
      <c r="U37" s="84">
        <f>R37/'סכום נכסי הקרן'!$C$42</f>
        <v>1.212047485841057E-3</v>
      </c>
    </row>
    <row r="38" spans="2:21" s="87" customFormat="1">
      <c r="B38" s="80" t="s">
        <v>569</v>
      </c>
      <c r="C38" s="80" t="s">
        <v>570</v>
      </c>
      <c r="D38" s="80" t="s">
        <v>98</v>
      </c>
      <c r="E38" s="80" t="s">
        <v>121</v>
      </c>
      <c r="F38" s="80" t="s">
        <v>571</v>
      </c>
      <c r="G38" s="80" t="s">
        <v>509</v>
      </c>
      <c r="H38" s="80" t="s">
        <v>208</v>
      </c>
      <c r="I38" s="80" t="s">
        <v>209</v>
      </c>
      <c r="J38" s="80" t="s">
        <v>572</v>
      </c>
      <c r="K38" s="88">
        <v>2.96</v>
      </c>
      <c r="L38" s="80" t="s">
        <v>100</v>
      </c>
      <c r="M38" s="84">
        <v>1.4999999999999999E-2</v>
      </c>
      <c r="N38" s="84">
        <v>1.9199999999999998E-2</v>
      </c>
      <c r="O38" s="88">
        <v>7740660.9699999997</v>
      </c>
      <c r="P38" s="88">
        <v>111.57</v>
      </c>
      <c r="Q38" s="88">
        <v>0</v>
      </c>
      <c r="R38" s="88">
        <v>8636.2554442290002</v>
      </c>
      <c r="S38" s="84">
        <v>2.3800000000000002E-2</v>
      </c>
      <c r="T38" s="84">
        <f t="shared" si="0"/>
        <v>3.361213929564497E-3</v>
      </c>
      <c r="U38" s="84">
        <f>R38/'סכום נכסי הקרן'!$C$42</f>
        <v>4.133424888772537E-4</v>
      </c>
    </row>
    <row r="39" spans="2:21" s="87" customFormat="1">
      <c r="B39" s="80" t="s">
        <v>573</v>
      </c>
      <c r="C39" s="80" t="s">
        <v>574</v>
      </c>
      <c r="D39" s="80" t="s">
        <v>98</v>
      </c>
      <c r="E39" s="80" t="s">
        <v>121</v>
      </c>
      <c r="F39" s="80" t="s">
        <v>575</v>
      </c>
      <c r="G39" s="80" t="s">
        <v>496</v>
      </c>
      <c r="H39" s="80" t="s">
        <v>208</v>
      </c>
      <c r="I39" s="80" t="s">
        <v>209</v>
      </c>
      <c r="J39" s="80" t="s">
        <v>576</v>
      </c>
      <c r="K39" s="88">
        <v>2.21</v>
      </c>
      <c r="L39" s="80" t="s">
        <v>100</v>
      </c>
      <c r="M39" s="84">
        <v>8.3000000000000001E-3</v>
      </c>
      <c r="N39" s="84">
        <v>1.7500000000000002E-2</v>
      </c>
      <c r="O39" s="88">
        <v>24211628.300000001</v>
      </c>
      <c r="P39" s="88">
        <v>110.19</v>
      </c>
      <c r="Q39" s="88">
        <v>0</v>
      </c>
      <c r="R39" s="88">
        <v>26678.793223770001</v>
      </c>
      <c r="S39" s="84">
        <v>2.0400000000000001E-2</v>
      </c>
      <c r="T39" s="84">
        <f t="shared" si="0"/>
        <v>1.038333476664691E-2</v>
      </c>
      <c r="U39" s="84">
        <f>R39/'סכום נכסי הקרן'!$C$42</f>
        <v>1.2768819614667128E-3</v>
      </c>
    </row>
    <row r="40" spans="2:21" s="87" customFormat="1">
      <c r="B40" s="80" t="s">
        <v>577</v>
      </c>
      <c r="C40" s="80" t="s">
        <v>578</v>
      </c>
      <c r="D40" s="80" t="s">
        <v>98</v>
      </c>
      <c r="E40" s="80" t="s">
        <v>121</v>
      </c>
      <c r="F40" s="80" t="s">
        <v>575</v>
      </c>
      <c r="G40" s="80" t="s">
        <v>496</v>
      </c>
      <c r="H40" s="80" t="s">
        <v>208</v>
      </c>
      <c r="I40" s="80" t="s">
        <v>209</v>
      </c>
      <c r="J40" s="80" t="s">
        <v>444</v>
      </c>
      <c r="K40" s="88">
        <v>5.71</v>
      </c>
      <c r="L40" s="80" t="s">
        <v>100</v>
      </c>
      <c r="M40" s="84">
        <v>1.6500000000000001E-2</v>
      </c>
      <c r="N40" s="84">
        <v>2.41E-2</v>
      </c>
      <c r="O40" s="88">
        <v>8771707</v>
      </c>
      <c r="P40" s="88">
        <v>107.75</v>
      </c>
      <c r="Q40" s="88">
        <v>0</v>
      </c>
      <c r="R40" s="88">
        <v>9451.5142925</v>
      </c>
      <c r="S40" s="84">
        <v>4.1000000000000003E-3</v>
      </c>
      <c r="T40" s="84">
        <f t="shared" si="0"/>
        <v>3.6785110978459555E-3</v>
      </c>
      <c r="U40" s="84">
        <f>R40/'סכום נכסי הקרן'!$C$42</f>
        <v>4.5236184438377929E-4</v>
      </c>
    </row>
    <row r="41" spans="2:21" s="87" customFormat="1">
      <c r="B41" s="80" t="s">
        <v>579</v>
      </c>
      <c r="C41" s="80" t="s">
        <v>580</v>
      </c>
      <c r="D41" s="80" t="s">
        <v>98</v>
      </c>
      <c r="E41" s="80" t="s">
        <v>121</v>
      </c>
      <c r="F41" s="80" t="s">
        <v>581</v>
      </c>
      <c r="G41" s="80" t="s">
        <v>509</v>
      </c>
      <c r="H41" s="80" t="s">
        <v>208</v>
      </c>
      <c r="I41" s="80" t="s">
        <v>209</v>
      </c>
      <c r="J41" s="80" t="s">
        <v>582</v>
      </c>
      <c r="K41" s="88">
        <v>4.34</v>
      </c>
      <c r="L41" s="80" t="s">
        <v>100</v>
      </c>
      <c r="M41" s="84">
        <v>1E-3</v>
      </c>
      <c r="N41" s="84">
        <v>1.9800000000000002E-2</v>
      </c>
      <c r="O41" s="88">
        <v>33489064</v>
      </c>
      <c r="P41" s="88">
        <v>100.17</v>
      </c>
      <c r="Q41" s="88">
        <v>0</v>
      </c>
      <c r="R41" s="88">
        <v>33545.995408800001</v>
      </c>
      <c r="S41" s="84">
        <v>1.2699999999999999E-2</v>
      </c>
      <c r="T41" s="84">
        <f t="shared" si="0"/>
        <v>1.3056036586378604E-2</v>
      </c>
      <c r="U41" s="84">
        <f>R41/'סכום נכסי הקרן'!$C$42</f>
        <v>1.605555245983834E-3</v>
      </c>
    </row>
    <row r="42" spans="2:21" s="87" customFormat="1">
      <c r="B42" s="80" t="s">
        <v>583</v>
      </c>
      <c r="C42" s="80" t="s">
        <v>584</v>
      </c>
      <c r="D42" s="80" t="s">
        <v>98</v>
      </c>
      <c r="E42" s="80" t="s">
        <v>121</v>
      </c>
      <c r="F42" s="80" t="s">
        <v>581</v>
      </c>
      <c r="G42" s="80" t="s">
        <v>509</v>
      </c>
      <c r="H42" s="80" t="s">
        <v>208</v>
      </c>
      <c r="I42" s="80" t="s">
        <v>209</v>
      </c>
      <c r="J42" s="80" t="s">
        <v>585</v>
      </c>
      <c r="K42" s="88">
        <v>4.7</v>
      </c>
      <c r="L42" s="80" t="s">
        <v>100</v>
      </c>
      <c r="M42" s="84">
        <v>1.3899999999999999E-2</v>
      </c>
      <c r="N42" s="84">
        <v>2.0199999999999999E-2</v>
      </c>
      <c r="O42" s="88">
        <v>17144653.100000001</v>
      </c>
      <c r="P42" s="88">
        <v>100.57</v>
      </c>
      <c r="Q42" s="88">
        <v>0</v>
      </c>
      <c r="R42" s="88">
        <v>17242.377622669999</v>
      </c>
      <c r="S42" s="84">
        <v>9.4999999999999998E-3</v>
      </c>
      <c r="T42" s="84">
        <f t="shared" si="0"/>
        <v>6.710700050316023E-3</v>
      </c>
      <c r="U42" s="84">
        <f>R42/'סכום נכסי הקרן'!$C$42</f>
        <v>8.2524276021482871E-4</v>
      </c>
    </row>
    <row r="43" spans="2:21" s="87" customFormat="1">
      <c r="B43" s="80" t="s">
        <v>586</v>
      </c>
      <c r="C43" s="80" t="s">
        <v>587</v>
      </c>
      <c r="D43" s="80" t="s">
        <v>98</v>
      </c>
      <c r="E43" s="80" t="s">
        <v>121</v>
      </c>
      <c r="F43" s="80" t="s">
        <v>581</v>
      </c>
      <c r="G43" s="80" t="s">
        <v>509</v>
      </c>
      <c r="H43" s="80" t="s">
        <v>208</v>
      </c>
      <c r="I43" s="80" t="s">
        <v>209</v>
      </c>
      <c r="J43" s="80" t="s">
        <v>588</v>
      </c>
      <c r="K43" s="88">
        <v>2.29</v>
      </c>
      <c r="L43" s="80" t="s">
        <v>100</v>
      </c>
      <c r="M43" s="84">
        <v>6.0000000000000001E-3</v>
      </c>
      <c r="N43" s="84">
        <v>1.44E-2</v>
      </c>
      <c r="O43" s="88">
        <v>9138908.3100000005</v>
      </c>
      <c r="P43" s="88">
        <v>109.75</v>
      </c>
      <c r="Q43" s="88">
        <v>0</v>
      </c>
      <c r="R43" s="88">
        <v>10029.951870225001</v>
      </c>
      <c r="S43" s="84">
        <v>8.2000000000000007E-3</v>
      </c>
      <c r="T43" s="84">
        <f t="shared" si="0"/>
        <v>3.9036378852815943E-3</v>
      </c>
      <c r="U43" s="84">
        <f>R43/'סכום נכסי הקרן'!$C$42</f>
        <v>4.8004662392521242E-4</v>
      </c>
    </row>
    <row r="44" spans="2:21" s="87" customFormat="1">
      <c r="B44" s="80" t="s">
        <v>589</v>
      </c>
      <c r="C44" s="80" t="s">
        <v>590</v>
      </c>
      <c r="D44" s="80" t="s">
        <v>98</v>
      </c>
      <c r="E44" s="80" t="s">
        <v>591</v>
      </c>
      <c r="F44" s="80" t="s">
        <v>581</v>
      </c>
      <c r="G44" s="80" t="s">
        <v>509</v>
      </c>
      <c r="H44" s="80" t="s">
        <v>208</v>
      </c>
      <c r="I44" s="80" t="s">
        <v>209</v>
      </c>
      <c r="J44" s="80" t="s">
        <v>588</v>
      </c>
      <c r="K44" s="88">
        <v>3.78</v>
      </c>
      <c r="L44" s="80" t="s">
        <v>100</v>
      </c>
      <c r="M44" s="84">
        <v>1.7500000000000002E-2</v>
      </c>
      <c r="N44" s="84">
        <v>1.9800000000000002E-2</v>
      </c>
      <c r="O44" s="88">
        <v>49247590.259999998</v>
      </c>
      <c r="P44" s="88">
        <v>109.95</v>
      </c>
      <c r="Q44" s="88">
        <v>0</v>
      </c>
      <c r="R44" s="88">
        <v>54147.725490869998</v>
      </c>
      <c r="S44" s="84">
        <v>1.7000000000000001E-2</v>
      </c>
      <c r="T44" s="84">
        <f t="shared" si="0"/>
        <v>2.1074190122035583E-2</v>
      </c>
      <c r="U44" s="84">
        <f>R44/'סכום נכסי הקרן'!$C$42</f>
        <v>2.591581011698135E-3</v>
      </c>
    </row>
    <row r="45" spans="2:21" s="87" customFormat="1">
      <c r="B45" s="80" t="s">
        <v>592</v>
      </c>
      <c r="C45" s="80" t="s">
        <v>593</v>
      </c>
      <c r="D45" s="80" t="s">
        <v>98</v>
      </c>
      <c r="E45" s="80" t="s">
        <v>121</v>
      </c>
      <c r="F45" s="80" t="s">
        <v>594</v>
      </c>
      <c r="G45" s="80" t="s">
        <v>595</v>
      </c>
      <c r="H45" s="80" t="s">
        <v>596</v>
      </c>
      <c r="I45" s="80" t="s">
        <v>148</v>
      </c>
      <c r="J45" s="80" t="s">
        <v>597</v>
      </c>
      <c r="K45" s="88">
        <v>1.6</v>
      </c>
      <c r="L45" s="80" t="s">
        <v>100</v>
      </c>
      <c r="M45" s="84">
        <v>4.4999999999999998E-2</v>
      </c>
      <c r="N45" s="84">
        <v>2.1100000000000001E-2</v>
      </c>
      <c r="O45" s="88">
        <v>25768688</v>
      </c>
      <c r="P45" s="88">
        <v>119.1</v>
      </c>
      <c r="Q45" s="88">
        <v>0</v>
      </c>
      <c r="R45" s="88">
        <v>30690.507408000001</v>
      </c>
      <c r="S45" s="84">
        <v>8.6999999999999994E-3</v>
      </c>
      <c r="T45" s="84">
        <f t="shared" si="0"/>
        <v>1.1944686174620365E-2</v>
      </c>
      <c r="U45" s="84">
        <f>R45/'סכום נכסי הקרן'!$C$42</f>
        <v>1.4688878529415736E-3</v>
      </c>
    </row>
    <row r="46" spans="2:21" s="87" customFormat="1">
      <c r="B46" s="80" t="s">
        <v>598</v>
      </c>
      <c r="C46" s="80" t="s">
        <v>599</v>
      </c>
      <c r="D46" s="80" t="s">
        <v>98</v>
      </c>
      <c r="E46" s="80" t="s">
        <v>121</v>
      </c>
      <c r="F46" s="80" t="s">
        <v>594</v>
      </c>
      <c r="G46" s="80" t="s">
        <v>595</v>
      </c>
      <c r="H46" s="80" t="s">
        <v>596</v>
      </c>
      <c r="I46" s="80" t="s">
        <v>148</v>
      </c>
      <c r="J46" s="80" t="s">
        <v>600</v>
      </c>
      <c r="K46" s="88">
        <v>6.46</v>
      </c>
      <c r="L46" s="80" t="s">
        <v>100</v>
      </c>
      <c r="M46" s="84">
        <v>2.3900000000000001E-2</v>
      </c>
      <c r="N46" s="84">
        <v>9.2999999999999992E-3</v>
      </c>
      <c r="O46" s="88">
        <v>25168062</v>
      </c>
      <c r="P46" s="88">
        <v>110.53</v>
      </c>
      <c r="Q46" s="88">
        <v>0</v>
      </c>
      <c r="R46" s="88">
        <v>27818.2589286</v>
      </c>
      <c r="S46" s="84">
        <v>6.4999999999999997E-3</v>
      </c>
      <c r="T46" s="84">
        <f t="shared" si="0"/>
        <v>1.0826812616980173E-2</v>
      </c>
      <c r="U46" s="84">
        <f>R46/'סכום נכסי הקרן'!$C$42</f>
        <v>1.3314182814570432E-3</v>
      </c>
    </row>
    <row r="47" spans="2:21" s="87" customFormat="1">
      <c r="B47" s="80" t="s">
        <v>601</v>
      </c>
      <c r="C47" s="80" t="s">
        <v>602</v>
      </c>
      <c r="D47" s="80" t="s">
        <v>98</v>
      </c>
      <c r="E47" s="80" t="s">
        <v>121</v>
      </c>
      <c r="F47" s="80" t="s">
        <v>594</v>
      </c>
      <c r="G47" s="80" t="s">
        <v>595</v>
      </c>
      <c r="H47" s="80" t="s">
        <v>596</v>
      </c>
      <c r="I47" s="80" t="s">
        <v>148</v>
      </c>
      <c r="J47" s="80" t="s">
        <v>524</v>
      </c>
      <c r="K47" s="88">
        <v>4.03</v>
      </c>
      <c r="L47" s="80" t="s">
        <v>100</v>
      </c>
      <c r="M47" s="84">
        <v>3.85E-2</v>
      </c>
      <c r="N47" s="84">
        <v>2.1399999999999999E-2</v>
      </c>
      <c r="O47" s="88">
        <v>58693507</v>
      </c>
      <c r="P47" s="88">
        <v>121.06</v>
      </c>
      <c r="Q47" s="88">
        <v>0</v>
      </c>
      <c r="R47" s="88">
        <v>71054.359574200003</v>
      </c>
      <c r="S47" s="84">
        <v>2.2700000000000001E-2</v>
      </c>
      <c r="T47" s="84">
        <f t="shared" si="0"/>
        <v>2.7654219435655766E-2</v>
      </c>
      <c r="U47" s="84">
        <f>R47/'סכום נכסי הקרן'!$C$42</f>
        <v>3.4007546466918023E-3</v>
      </c>
    </row>
    <row r="48" spans="2:21" s="87" customFormat="1">
      <c r="B48" s="80" t="s">
        <v>603</v>
      </c>
      <c r="C48" s="80" t="s">
        <v>604</v>
      </c>
      <c r="D48" s="80" t="s">
        <v>98</v>
      </c>
      <c r="E48" s="80" t="s">
        <v>121</v>
      </c>
      <c r="F48" s="80" t="s">
        <v>594</v>
      </c>
      <c r="G48" s="80" t="s">
        <v>595</v>
      </c>
      <c r="H48" s="80" t="s">
        <v>596</v>
      </c>
      <c r="I48" s="80" t="s">
        <v>148</v>
      </c>
      <c r="J48" s="80" t="s">
        <v>470</v>
      </c>
      <c r="K48" s="88">
        <v>3.5</v>
      </c>
      <c r="L48" s="80" t="s">
        <v>100</v>
      </c>
      <c r="M48" s="84">
        <v>0.01</v>
      </c>
      <c r="N48" s="84">
        <v>1.8700000000000001E-2</v>
      </c>
      <c r="O48" s="88">
        <v>596581</v>
      </c>
      <c r="P48" s="88">
        <v>106.97</v>
      </c>
      <c r="Q48" s="88">
        <v>0</v>
      </c>
      <c r="R48" s="88">
        <v>638.16269569999997</v>
      </c>
      <c r="S48" s="84">
        <v>5.0000000000000001E-4</v>
      </c>
      <c r="T48" s="84">
        <f t="shared" si="0"/>
        <v>2.4837168793433759E-4</v>
      </c>
      <c r="U48" s="84">
        <f>R48/'סכום נכסי הקרן'!$C$42</f>
        <v>3.054330185723268E-5</v>
      </c>
    </row>
    <row r="49" spans="2:21" s="87" customFormat="1">
      <c r="B49" s="80" t="s">
        <v>605</v>
      </c>
      <c r="C49" s="80" t="s">
        <v>606</v>
      </c>
      <c r="D49" s="80" t="s">
        <v>98</v>
      </c>
      <c r="E49" s="80" t="s">
        <v>121</v>
      </c>
      <c r="F49" s="80" t="s">
        <v>594</v>
      </c>
      <c r="G49" s="80" t="s">
        <v>595</v>
      </c>
      <c r="H49" s="80" t="s">
        <v>596</v>
      </c>
      <c r="I49" s="80" t="s">
        <v>148</v>
      </c>
      <c r="J49" s="80" t="s">
        <v>607</v>
      </c>
      <c r="K49" s="88">
        <v>11.37</v>
      </c>
      <c r="L49" s="80" t="s">
        <v>100</v>
      </c>
      <c r="M49" s="84">
        <v>1.2500000000000001E-2</v>
      </c>
      <c r="N49" s="84">
        <v>3.0099999999999998E-2</v>
      </c>
      <c r="O49" s="88">
        <v>1820000</v>
      </c>
      <c r="P49" s="88">
        <v>90.79</v>
      </c>
      <c r="Q49" s="88">
        <v>0</v>
      </c>
      <c r="R49" s="88">
        <v>1652.3779999999999</v>
      </c>
      <c r="S49" s="84">
        <v>4.0000000000000002E-4</v>
      </c>
      <c r="T49" s="84">
        <f t="shared" si="0"/>
        <v>6.4310232442432757E-4</v>
      </c>
      <c r="U49" s="84">
        <f>R49/'סכום נכסי הקרן'!$C$42</f>
        <v>7.908497374778533E-5</v>
      </c>
    </row>
    <row r="50" spans="2:21" s="87" customFormat="1">
      <c r="B50" s="80" t="s">
        <v>608</v>
      </c>
      <c r="C50" s="80" t="s">
        <v>609</v>
      </c>
      <c r="D50" s="80" t="s">
        <v>98</v>
      </c>
      <c r="E50" s="80" t="s">
        <v>121</v>
      </c>
      <c r="F50" s="80" t="s">
        <v>594</v>
      </c>
      <c r="G50" s="80" t="s">
        <v>595</v>
      </c>
      <c r="H50" s="80" t="s">
        <v>596</v>
      </c>
      <c r="I50" s="80" t="s">
        <v>148</v>
      </c>
      <c r="J50" s="80" t="s">
        <v>355</v>
      </c>
      <c r="K50" s="88">
        <v>8.3000000000000007</v>
      </c>
      <c r="L50" s="80" t="s">
        <v>100</v>
      </c>
      <c r="M50" s="84">
        <v>0.03</v>
      </c>
      <c r="N50" s="84">
        <v>2.8299999999999999E-2</v>
      </c>
      <c r="O50" s="88">
        <v>168744</v>
      </c>
      <c r="P50" s="88">
        <v>102.81</v>
      </c>
      <c r="Q50" s="88">
        <v>0</v>
      </c>
      <c r="R50" s="88">
        <v>173.4857064</v>
      </c>
      <c r="S50" s="84">
        <v>1E-4</v>
      </c>
      <c r="T50" s="84">
        <f t="shared" si="0"/>
        <v>6.7520301674457324E-5</v>
      </c>
      <c r="U50" s="84">
        <f>R50/'סכום נכסי הקרן'!$C$42</f>
        <v>8.3032529701194241E-6</v>
      </c>
    </row>
    <row r="51" spans="2:21" s="87" customFormat="1">
      <c r="B51" s="80" t="s">
        <v>610</v>
      </c>
      <c r="C51" s="80" t="s">
        <v>611</v>
      </c>
      <c r="D51" s="80" t="s">
        <v>98</v>
      </c>
      <c r="E51" s="80" t="s">
        <v>121</v>
      </c>
      <c r="F51" s="80" t="s">
        <v>594</v>
      </c>
      <c r="G51" s="80" t="s">
        <v>595</v>
      </c>
      <c r="H51" s="80" t="s">
        <v>596</v>
      </c>
      <c r="I51" s="80" t="s">
        <v>148</v>
      </c>
      <c r="J51" s="80" t="s">
        <v>612</v>
      </c>
      <c r="K51" s="88">
        <v>11.05</v>
      </c>
      <c r="L51" s="80" t="s">
        <v>100</v>
      </c>
      <c r="M51" s="84">
        <v>3.2000000000000001E-2</v>
      </c>
      <c r="N51" s="84">
        <v>3.04E-2</v>
      </c>
      <c r="O51" s="88">
        <v>2785000</v>
      </c>
      <c r="P51" s="88">
        <v>103.2</v>
      </c>
      <c r="Q51" s="88">
        <v>0</v>
      </c>
      <c r="R51" s="88">
        <v>2874.12</v>
      </c>
      <c r="S51" s="84">
        <v>8.9999999999999998E-4</v>
      </c>
      <c r="T51" s="84">
        <f t="shared" si="0"/>
        <v>1.1186019498410464E-3</v>
      </c>
      <c r="U51" s="84">
        <f>R51/'סכום נכסי הקרן'!$C$42</f>
        <v>1.375591449099327E-4</v>
      </c>
    </row>
    <row r="52" spans="2:21" s="87" customFormat="1">
      <c r="B52" s="80" t="s">
        <v>613</v>
      </c>
      <c r="C52" s="80" t="s">
        <v>614</v>
      </c>
      <c r="D52" s="80" t="s">
        <v>98</v>
      </c>
      <c r="E52" s="80" t="s">
        <v>121</v>
      </c>
      <c r="F52" s="80" t="s">
        <v>615</v>
      </c>
      <c r="G52" s="80" t="s">
        <v>566</v>
      </c>
      <c r="H52" s="80" t="s">
        <v>596</v>
      </c>
      <c r="I52" s="80" t="s">
        <v>148</v>
      </c>
      <c r="J52" s="80" t="s">
        <v>607</v>
      </c>
      <c r="K52" s="88">
        <v>6.13</v>
      </c>
      <c r="L52" s="80" t="s">
        <v>100</v>
      </c>
      <c r="M52" s="84">
        <v>2.6499999999999999E-2</v>
      </c>
      <c r="N52" s="84">
        <v>2.3699999999999999E-2</v>
      </c>
      <c r="O52" s="88">
        <v>9690323.1699999999</v>
      </c>
      <c r="P52" s="88">
        <v>114.04</v>
      </c>
      <c r="Q52" s="88">
        <v>0</v>
      </c>
      <c r="R52" s="88">
        <v>11050.844543068</v>
      </c>
      <c r="S52" s="84">
        <v>6.4999999999999997E-3</v>
      </c>
      <c r="T52" s="84">
        <f t="shared" si="0"/>
        <v>4.300967340704686E-3</v>
      </c>
      <c r="U52" s="84">
        <f>R52/'סכום נכסי הקרן'!$C$42</f>
        <v>5.2890788341371632E-4</v>
      </c>
    </row>
    <row r="53" spans="2:21" s="87" customFormat="1">
      <c r="B53" s="80" t="s">
        <v>616</v>
      </c>
      <c r="C53" s="80" t="s">
        <v>617</v>
      </c>
      <c r="D53" s="80" t="s">
        <v>98</v>
      </c>
      <c r="E53" s="80" t="s">
        <v>121</v>
      </c>
      <c r="F53" s="80" t="s">
        <v>618</v>
      </c>
      <c r="G53" s="80" t="s">
        <v>496</v>
      </c>
      <c r="H53" s="80" t="s">
        <v>619</v>
      </c>
      <c r="I53" s="80" t="s">
        <v>209</v>
      </c>
      <c r="J53" s="80" t="s">
        <v>307</v>
      </c>
      <c r="K53" s="88">
        <v>7.49</v>
      </c>
      <c r="L53" s="80" t="s">
        <v>100</v>
      </c>
      <c r="M53" s="84">
        <v>8.9999999999999993E-3</v>
      </c>
      <c r="N53" s="84">
        <v>3.04E-2</v>
      </c>
      <c r="O53" s="88">
        <v>12868159</v>
      </c>
      <c r="P53" s="88">
        <v>93.65</v>
      </c>
      <c r="Q53" s="88">
        <v>63.560839999999999</v>
      </c>
      <c r="R53" s="88">
        <v>12114.591743499999</v>
      </c>
      <c r="S53" s="84">
        <v>5.0000000000000001E-3</v>
      </c>
      <c r="T53" s="84">
        <f t="shared" si="0"/>
        <v>4.7149756954502041E-3</v>
      </c>
      <c r="U53" s="84">
        <f>R53/'סכום נכסי הקרן'!$C$42</f>
        <v>5.7982021668155496E-4</v>
      </c>
    </row>
    <row r="54" spans="2:21" s="87" customFormat="1">
      <c r="B54" s="80" t="s">
        <v>620</v>
      </c>
      <c r="C54" s="80" t="s">
        <v>621</v>
      </c>
      <c r="D54" s="80" t="s">
        <v>98</v>
      </c>
      <c r="E54" s="80" t="s">
        <v>121</v>
      </c>
      <c r="F54" s="80" t="s">
        <v>618</v>
      </c>
      <c r="G54" s="80" t="s">
        <v>496</v>
      </c>
      <c r="H54" s="80" t="s">
        <v>596</v>
      </c>
      <c r="I54" s="80" t="s">
        <v>148</v>
      </c>
      <c r="J54" s="80" t="s">
        <v>622</v>
      </c>
      <c r="K54" s="88">
        <v>3.38</v>
      </c>
      <c r="L54" s="80" t="s">
        <v>100</v>
      </c>
      <c r="M54" s="84">
        <v>1.34E-2</v>
      </c>
      <c r="N54" s="84">
        <v>2.53E-2</v>
      </c>
      <c r="O54" s="88">
        <v>11666652.23</v>
      </c>
      <c r="P54" s="88">
        <v>108.45</v>
      </c>
      <c r="Q54" s="88">
        <v>1107.9017200000001</v>
      </c>
      <c r="R54" s="88">
        <v>13760.386063435</v>
      </c>
      <c r="S54" s="84">
        <v>4.1000000000000003E-3</v>
      </c>
      <c r="T54" s="84">
        <f t="shared" si="0"/>
        <v>5.3555156643160171E-3</v>
      </c>
      <c r="U54" s="84">
        <f>R54/'סכום נכסי הקרן'!$C$42</f>
        <v>6.585900868845677E-4</v>
      </c>
    </row>
    <row r="55" spans="2:21" s="87" customFormat="1">
      <c r="B55" s="80" t="s">
        <v>623</v>
      </c>
      <c r="C55" s="80" t="s">
        <v>624</v>
      </c>
      <c r="D55" s="80" t="s">
        <v>98</v>
      </c>
      <c r="E55" s="80" t="s">
        <v>121</v>
      </c>
      <c r="F55" s="80" t="s">
        <v>618</v>
      </c>
      <c r="G55" s="80" t="s">
        <v>496</v>
      </c>
      <c r="H55" s="80" t="s">
        <v>596</v>
      </c>
      <c r="I55" s="80" t="s">
        <v>148</v>
      </c>
      <c r="J55" s="80" t="s">
        <v>444</v>
      </c>
      <c r="K55" s="88">
        <v>3.11</v>
      </c>
      <c r="L55" s="80" t="s">
        <v>100</v>
      </c>
      <c r="M55" s="84">
        <v>1.77E-2</v>
      </c>
      <c r="N55" s="84">
        <v>2.3900000000000001E-2</v>
      </c>
      <c r="O55" s="88">
        <v>30505888.989999998</v>
      </c>
      <c r="P55" s="88">
        <v>109.35</v>
      </c>
      <c r="Q55" s="88">
        <v>0</v>
      </c>
      <c r="R55" s="88">
        <v>33358.189610565001</v>
      </c>
      <c r="S55" s="84">
        <v>1.11E-2</v>
      </c>
      <c r="T55" s="84">
        <f t="shared" si="0"/>
        <v>1.2982942932635152E-2</v>
      </c>
      <c r="U55" s="84">
        <f>R55/'סכום נכסי הקרן'!$C$42</f>
        <v>1.5965666146760479E-3</v>
      </c>
    </row>
    <row r="56" spans="2:21" s="87" customFormat="1">
      <c r="B56" s="80" t="s">
        <v>625</v>
      </c>
      <c r="C56" s="80" t="s">
        <v>626</v>
      </c>
      <c r="D56" s="80" t="s">
        <v>98</v>
      </c>
      <c r="E56" s="80" t="s">
        <v>121</v>
      </c>
      <c r="F56" s="80" t="s">
        <v>618</v>
      </c>
      <c r="G56" s="80" t="s">
        <v>496</v>
      </c>
      <c r="H56" s="80" t="s">
        <v>596</v>
      </c>
      <c r="I56" s="80" t="s">
        <v>148</v>
      </c>
      <c r="J56" s="80" t="s">
        <v>627</v>
      </c>
      <c r="K56" s="88">
        <v>6.16</v>
      </c>
      <c r="L56" s="80" t="s">
        <v>100</v>
      </c>
      <c r="M56" s="84">
        <v>2.4799999999999999E-2</v>
      </c>
      <c r="N56" s="84">
        <v>2.8500000000000001E-2</v>
      </c>
      <c r="O56" s="88">
        <v>880000</v>
      </c>
      <c r="P56" s="88">
        <v>109.05</v>
      </c>
      <c r="Q56" s="88">
        <v>0</v>
      </c>
      <c r="R56" s="88">
        <v>959.64</v>
      </c>
      <c r="S56" s="84">
        <v>2.9999999999999997E-4</v>
      </c>
      <c r="T56" s="84">
        <f t="shared" si="0"/>
        <v>3.7349003352172552E-4</v>
      </c>
      <c r="U56" s="84">
        <f>R56/'סכום נכסי הקרן'!$C$42</f>
        <v>4.5929626397425236E-5</v>
      </c>
    </row>
    <row r="57" spans="2:21" s="87" customFormat="1">
      <c r="B57" s="80" t="s">
        <v>628</v>
      </c>
      <c r="C57" s="80" t="s">
        <v>629</v>
      </c>
      <c r="D57" s="80" t="s">
        <v>98</v>
      </c>
      <c r="E57" s="80" t="s">
        <v>121</v>
      </c>
      <c r="F57" s="80" t="s">
        <v>618</v>
      </c>
      <c r="G57" s="80" t="s">
        <v>496</v>
      </c>
      <c r="H57" s="80" t="s">
        <v>619</v>
      </c>
      <c r="I57" s="80" t="s">
        <v>209</v>
      </c>
      <c r="J57" s="80" t="s">
        <v>630</v>
      </c>
      <c r="K57" s="88">
        <v>0.75</v>
      </c>
      <c r="L57" s="80" t="s">
        <v>100</v>
      </c>
      <c r="M57" s="84">
        <v>6.4999999999999997E-3</v>
      </c>
      <c r="N57" s="84">
        <v>2.1600000000000001E-2</v>
      </c>
      <c r="O57" s="88">
        <v>1472389.63</v>
      </c>
      <c r="P57" s="88">
        <v>110.34</v>
      </c>
      <c r="Q57" s="88">
        <v>0</v>
      </c>
      <c r="R57" s="88">
        <v>1624.634717742</v>
      </c>
      <c r="S57" s="84">
        <v>1.2999999999999999E-3</v>
      </c>
      <c r="T57" s="84">
        <f t="shared" si="0"/>
        <v>6.3230469258265462E-4</v>
      </c>
      <c r="U57" s="84">
        <f>R57/'סכום נכסי הקרן'!$C$42</f>
        <v>7.7757143947914292E-5</v>
      </c>
    </row>
    <row r="58" spans="2:21" s="87" customFormat="1">
      <c r="B58" s="80" t="s">
        <v>631</v>
      </c>
      <c r="C58" s="80" t="s">
        <v>632</v>
      </c>
      <c r="D58" s="80" t="s">
        <v>98</v>
      </c>
      <c r="E58" s="80" t="s">
        <v>121</v>
      </c>
      <c r="F58" s="80" t="s">
        <v>618</v>
      </c>
      <c r="G58" s="80" t="s">
        <v>496</v>
      </c>
      <c r="H58" s="80" t="s">
        <v>619</v>
      </c>
      <c r="I58" s="80" t="s">
        <v>209</v>
      </c>
      <c r="J58" s="80" t="s">
        <v>307</v>
      </c>
      <c r="K58" s="88">
        <v>11.03</v>
      </c>
      <c r="L58" s="80" t="s">
        <v>100</v>
      </c>
      <c r="M58" s="84">
        <v>1.6899999999999998E-2</v>
      </c>
      <c r="N58" s="84">
        <v>3.3599999999999998E-2</v>
      </c>
      <c r="O58" s="88">
        <v>36772485</v>
      </c>
      <c r="P58" s="88">
        <v>91.53</v>
      </c>
      <c r="Q58" s="88">
        <v>341.06754999999998</v>
      </c>
      <c r="R58" s="88">
        <v>33998.923070500001</v>
      </c>
      <c r="S58" s="84">
        <v>8.3999999999999995E-3</v>
      </c>
      <c r="T58" s="84">
        <f t="shared" si="0"/>
        <v>1.323231515704182E-2</v>
      </c>
      <c r="U58" s="84">
        <f>R58/'סכום נכסי הקרן'!$C$42</f>
        <v>1.6272329566742391E-3</v>
      </c>
    </row>
    <row r="59" spans="2:21" s="87" customFormat="1">
      <c r="B59" s="80" t="s">
        <v>633</v>
      </c>
      <c r="C59" s="80" t="s">
        <v>634</v>
      </c>
      <c r="D59" s="80" t="s">
        <v>98</v>
      </c>
      <c r="E59" s="80" t="s">
        <v>121</v>
      </c>
      <c r="F59" s="80" t="s">
        <v>635</v>
      </c>
      <c r="G59" s="80" t="s">
        <v>566</v>
      </c>
      <c r="H59" s="80" t="s">
        <v>619</v>
      </c>
      <c r="I59" s="80" t="s">
        <v>209</v>
      </c>
      <c r="J59" s="80" t="s">
        <v>282</v>
      </c>
      <c r="K59" s="88">
        <v>3.87</v>
      </c>
      <c r="L59" s="80" t="s">
        <v>100</v>
      </c>
      <c r="M59" s="84">
        <v>7.0000000000000001E-3</v>
      </c>
      <c r="N59" s="84">
        <v>1.8599999999999998E-2</v>
      </c>
      <c r="O59" s="88">
        <v>8516230.5800000001</v>
      </c>
      <c r="P59" s="88">
        <v>105.44</v>
      </c>
      <c r="Q59" s="88">
        <v>0</v>
      </c>
      <c r="R59" s="88">
        <v>8979.5135235519992</v>
      </c>
      <c r="S59" s="84">
        <v>0.1065</v>
      </c>
      <c r="T59" s="84">
        <f t="shared" si="0"/>
        <v>3.4948093107000791E-3</v>
      </c>
      <c r="U59" s="84">
        <f>R59/'סכום נכסי הקרן'!$C$42</f>
        <v>4.2977126981719275E-4</v>
      </c>
    </row>
    <row r="60" spans="2:21" s="87" customFormat="1">
      <c r="B60" s="80" t="s">
        <v>636</v>
      </c>
      <c r="C60" s="80" t="s">
        <v>637</v>
      </c>
      <c r="D60" s="80" t="s">
        <v>98</v>
      </c>
      <c r="E60" s="80" t="s">
        <v>121</v>
      </c>
      <c r="F60" s="80" t="s">
        <v>638</v>
      </c>
      <c r="G60" s="80" t="s">
        <v>639</v>
      </c>
      <c r="H60" s="80" t="s">
        <v>640</v>
      </c>
      <c r="I60" s="80" t="s">
        <v>209</v>
      </c>
      <c r="J60" s="80" t="s">
        <v>338</v>
      </c>
      <c r="K60" s="88">
        <v>3.65</v>
      </c>
      <c r="L60" s="80" t="s">
        <v>100</v>
      </c>
      <c r="M60" s="84">
        <v>5.0000000000000001E-3</v>
      </c>
      <c r="N60" s="84">
        <v>2.69E-2</v>
      </c>
      <c r="O60" s="88">
        <v>5083000</v>
      </c>
      <c r="P60" s="88">
        <v>100.59</v>
      </c>
      <c r="Q60" s="88">
        <v>0</v>
      </c>
      <c r="R60" s="88">
        <v>5112.9897000000001</v>
      </c>
      <c r="S60" s="84">
        <v>7.4000000000000003E-3</v>
      </c>
      <c r="T60" s="84">
        <f t="shared" si="0"/>
        <v>1.9899657105260696E-3</v>
      </c>
      <c r="U60" s="84">
        <f>R60/'סכום נכסי הקרן'!$C$42</f>
        <v>2.4471437903264077E-4</v>
      </c>
    </row>
    <row r="61" spans="2:21" s="87" customFormat="1">
      <c r="B61" s="80" t="s">
        <v>641</v>
      </c>
      <c r="C61" s="80" t="s">
        <v>642</v>
      </c>
      <c r="D61" s="80" t="s">
        <v>98</v>
      </c>
      <c r="E61" s="80" t="s">
        <v>121</v>
      </c>
      <c r="F61" s="80" t="s">
        <v>643</v>
      </c>
      <c r="G61" s="80" t="s">
        <v>496</v>
      </c>
      <c r="H61" s="80" t="s">
        <v>640</v>
      </c>
      <c r="I61" s="80" t="s">
        <v>209</v>
      </c>
      <c r="J61" s="80" t="s">
        <v>576</v>
      </c>
      <c r="K61" s="88">
        <v>6.32</v>
      </c>
      <c r="L61" s="80" t="s">
        <v>100</v>
      </c>
      <c r="M61" s="84">
        <v>9.1999999999999998E-3</v>
      </c>
      <c r="N61" s="84">
        <v>3.0200000000000001E-2</v>
      </c>
      <c r="O61" s="88">
        <v>3203380</v>
      </c>
      <c r="P61" s="88">
        <v>97.97</v>
      </c>
      <c r="Q61" s="88">
        <v>32.900309999999998</v>
      </c>
      <c r="R61" s="88">
        <v>3171.2516959999998</v>
      </c>
      <c r="S61" s="84">
        <v>1.2999999999999999E-3</v>
      </c>
      <c r="T61" s="84">
        <f t="shared" si="0"/>
        <v>1.234245031725302E-3</v>
      </c>
      <c r="U61" s="84">
        <f>R61/'סכום נכסי הקרן'!$C$42</f>
        <v>1.5178025677283269E-4</v>
      </c>
    </row>
    <row r="62" spans="2:21" s="87" customFormat="1">
      <c r="B62" s="80" t="s">
        <v>644</v>
      </c>
      <c r="C62" s="80" t="s">
        <v>645</v>
      </c>
      <c r="D62" s="80" t="s">
        <v>98</v>
      </c>
      <c r="E62" s="80" t="s">
        <v>121</v>
      </c>
      <c r="F62" s="80" t="s">
        <v>643</v>
      </c>
      <c r="G62" s="80" t="s">
        <v>496</v>
      </c>
      <c r="H62" s="80" t="s">
        <v>640</v>
      </c>
      <c r="I62" s="80" t="s">
        <v>209</v>
      </c>
      <c r="J62" s="80" t="s">
        <v>424</v>
      </c>
      <c r="K62" s="88">
        <v>4.05</v>
      </c>
      <c r="L62" s="80" t="s">
        <v>100</v>
      </c>
      <c r="M62" s="84">
        <v>1.14E-2</v>
      </c>
      <c r="N62" s="84">
        <v>2.5999999999999999E-2</v>
      </c>
      <c r="O62" s="88">
        <v>6352000</v>
      </c>
      <c r="P62" s="88">
        <v>103.86</v>
      </c>
      <c r="Q62" s="88">
        <v>0</v>
      </c>
      <c r="R62" s="88">
        <v>6597.1872000000003</v>
      </c>
      <c r="S62" s="84">
        <v>2.7000000000000001E-3</v>
      </c>
      <c r="T62" s="84">
        <f t="shared" si="0"/>
        <v>2.5676125093546526E-3</v>
      </c>
      <c r="U62" s="84">
        <f>R62/'סכום נכסי הקרן'!$C$42</f>
        <v>3.1575001393217866E-4</v>
      </c>
    </row>
    <row r="63" spans="2:21" s="87" customFormat="1">
      <c r="B63" s="80" t="s">
        <v>646</v>
      </c>
      <c r="C63" s="80" t="s">
        <v>647</v>
      </c>
      <c r="D63" s="80" t="s">
        <v>98</v>
      </c>
      <c r="E63" s="80" t="s">
        <v>121</v>
      </c>
      <c r="F63" s="80" t="s">
        <v>643</v>
      </c>
      <c r="G63" s="80" t="s">
        <v>496</v>
      </c>
      <c r="H63" s="80" t="s">
        <v>640</v>
      </c>
      <c r="I63" s="80" t="s">
        <v>209</v>
      </c>
      <c r="J63" s="80" t="s">
        <v>648</v>
      </c>
      <c r="K63" s="88">
        <v>2.2799999999999998</v>
      </c>
      <c r="L63" s="80" t="s">
        <v>100</v>
      </c>
      <c r="M63" s="84">
        <v>3.2000000000000001E-2</v>
      </c>
      <c r="N63" s="84">
        <v>2.4400000000000002E-2</v>
      </c>
      <c r="O63" s="88">
        <v>897813.2</v>
      </c>
      <c r="P63" s="88">
        <v>114.84</v>
      </c>
      <c r="Q63" s="88">
        <v>0</v>
      </c>
      <c r="R63" s="88">
        <v>1031.0486788799999</v>
      </c>
      <c r="S63" s="84">
        <v>5.9999999999999995E-4</v>
      </c>
      <c r="T63" s="84">
        <f t="shared" si="0"/>
        <v>4.0128215334648616E-4</v>
      </c>
      <c r="U63" s="84">
        <f>R63/'סכום נכסי הקרן'!$C$42</f>
        <v>4.9347339229833338E-5</v>
      </c>
    </row>
    <row r="64" spans="2:21" s="87" customFormat="1">
      <c r="B64" s="80" t="s">
        <v>649</v>
      </c>
      <c r="C64" s="80" t="s">
        <v>650</v>
      </c>
      <c r="D64" s="80" t="s">
        <v>98</v>
      </c>
      <c r="E64" s="80" t="s">
        <v>121</v>
      </c>
      <c r="F64" s="80" t="s">
        <v>651</v>
      </c>
      <c r="G64" s="80" t="s">
        <v>496</v>
      </c>
      <c r="H64" s="80" t="s">
        <v>640</v>
      </c>
      <c r="I64" s="80" t="s">
        <v>209</v>
      </c>
      <c r="J64" s="80" t="s">
        <v>652</v>
      </c>
      <c r="K64" s="88">
        <v>5.66</v>
      </c>
      <c r="L64" s="80" t="s">
        <v>100</v>
      </c>
      <c r="M64" s="84">
        <v>6.4999999999999997E-3</v>
      </c>
      <c r="N64" s="84">
        <v>2.93E-2</v>
      </c>
      <c r="O64" s="88">
        <v>8700802.3499999996</v>
      </c>
      <c r="P64" s="88">
        <v>97.78</v>
      </c>
      <c r="Q64" s="88">
        <v>0</v>
      </c>
      <c r="R64" s="88">
        <v>8507.6445378299995</v>
      </c>
      <c r="S64" s="84">
        <v>4.1000000000000003E-3</v>
      </c>
      <c r="T64" s="84">
        <f t="shared" si="0"/>
        <v>3.3111588133310946E-3</v>
      </c>
      <c r="U64" s="84">
        <f>R64/'סכום נכסי הקרן'!$C$42</f>
        <v>4.071870025682833E-4</v>
      </c>
    </row>
    <row r="65" spans="2:21" s="87" customFormat="1">
      <c r="B65" s="80" t="s">
        <v>653</v>
      </c>
      <c r="C65" s="80" t="s">
        <v>654</v>
      </c>
      <c r="D65" s="80" t="s">
        <v>98</v>
      </c>
      <c r="E65" s="80" t="s">
        <v>121</v>
      </c>
      <c r="F65" s="80" t="s">
        <v>651</v>
      </c>
      <c r="G65" s="80" t="s">
        <v>496</v>
      </c>
      <c r="H65" s="80" t="s">
        <v>640</v>
      </c>
      <c r="I65" s="80" t="s">
        <v>209</v>
      </c>
      <c r="J65" s="80" t="s">
        <v>655</v>
      </c>
      <c r="K65" s="88">
        <v>2.37</v>
      </c>
      <c r="L65" s="80" t="s">
        <v>100</v>
      </c>
      <c r="M65" s="84">
        <v>2.3400000000000001E-2</v>
      </c>
      <c r="N65" s="84">
        <v>2.52E-2</v>
      </c>
      <c r="O65" s="88">
        <v>12396578.460000001</v>
      </c>
      <c r="P65" s="88">
        <v>112.87</v>
      </c>
      <c r="Q65" s="88">
        <v>0</v>
      </c>
      <c r="R65" s="88">
        <v>13992.018107802</v>
      </c>
      <c r="S65" s="84">
        <v>4.7999999999999996E-3</v>
      </c>
      <c r="T65" s="84">
        <f t="shared" si="0"/>
        <v>5.44566640836101E-3</v>
      </c>
      <c r="U65" s="84">
        <f>R65/'סכום נכסי הקרן'!$C$42</f>
        <v>6.6967629969296263E-4</v>
      </c>
    </row>
    <row r="66" spans="2:21" s="87" customFormat="1">
      <c r="B66" s="80" t="s">
        <v>656</v>
      </c>
      <c r="C66" s="80" t="s">
        <v>657</v>
      </c>
      <c r="D66" s="80" t="s">
        <v>98</v>
      </c>
      <c r="E66" s="80" t="s">
        <v>121</v>
      </c>
      <c r="F66" s="80" t="s">
        <v>658</v>
      </c>
      <c r="G66" s="80" t="s">
        <v>496</v>
      </c>
      <c r="H66" s="80" t="s">
        <v>640</v>
      </c>
      <c r="I66" s="80" t="s">
        <v>209</v>
      </c>
      <c r="J66" s="80" t="s">
        <v>659</v>
      </c>
      <c r="K66" s="88">
        <v>4.4000000000000004</v>
      </c>
      <c r="L66" s="80" t="s">
        <v>100</v>
      </c>
      <c r="M66" s="84">
        <v>7.7999999999999996E-3</v>
      </c>
      <c r="N66" s="84">
        <v>2.5600000000000001E-2</v>
      </c>
      <c r="O66" s="88">
        <v>658248.64</v>
      </c>
      <c r="P66" s="88">
        <v>102.44</v>
      </c>
      <c r="Q66" s="88">
        <v>0</v>
      </c>
      <c r="R66" s="88">
        <v>674.30990681599997</v>
      </c>
      <c r="S66" s="84">
        <v>1.6999999999999999E-3</v>
      </c>
      <c r="T66" s="84">
        <f t="shared" si="0"/>
        <v>2.6244011264717963E-4</v>
      </c>
      <c r="U66" s="84">
        <f>R66/'סכום נכסי הקרן'!$C$42</f>
        <v>3.2273354691490047E-5</v>
      </c>
    </row>
    <row r="67" spans="2:21" s="87" customFormat="1">
      <c r="B67" s="80" t="s">
        <v>660</v>
      </c>
      <c r="C67" s="80" t="s">
        <v>661</v>
      </c>
      <c r="D67" s="80" t="s">
        <v>98</v>
      </c>
      <c r="E67" s="80" t="s">
        <v>121</v>
      </c>
      <c r="F67" s="80" t="s">
        <v>658</v>
      </c>
      <c r="G67" s="80" t="s">
        <v>496</v>
      </c>
      <c r="H67" s="80" t="s">
        <v>640</v>
      </c>
      <c r="I67" s="80" t="s">
        <v>209</v>
      </c>
      <c r="J67" s="80" t="s">
        <v>612</v>
      </c>
      <c r="K67" s="88">
        <v>3.62</v>
      </c>
      <c r="L67" s="80" t="s">
        <v>100</v>
      </c>
      <c r="M67" s="84">
        <v>1.8200000000000001E-2</v>
      </c>
      <c r="N67" s="84">
        <v>2.4199999999999999E-2</v>
      </c>
      <c r="O67" s="88">
        <v>2327987.25</v>
      </c>
      <c r="P67" s="88">
        <v>109.37</v>
      </c>
      <c r="Q67" s="88">
        <v>0</v>
      </c>
      <c r="R67" s="88">
        <v>2546.1196553250002</v>
      </c>
      <c r="S67" s="84">
        <v>4.7000000000000002E-3</v>
      </c>
      <c r="T67" s="84">
        <f t="shared" si="0"/>
        <v>9.9094484954530705E-4</v>
      </c>
      <c r="U67" s="84">
        <f>R67/'סכום נכסי הקרן'!$C$42</f>
        <v>1.2186061911989744E-4</v>
      </c>
    </row>
    <row r="68" spans="2:21" s="87" customFormat="1">
      <c r="B68" s="80" t="s">
        <v>662</v>
      </c>
      <c r="C68" s="80" t="s">
        <v>663</v>
      </c>
      <c r="D68" s="80" t="s">
        <v>98</v>
      </c>
      <c r="E68" s="80" t="s">
        <v>121</v>
      </c>
      <c r="F68" s="80" t="s">
        <v>658</v>
      </c>
      <c r="G68" s="80" t="s">
        <v>496</v>
      </c>
      <c r="H68" s="80" t="s">
        <v>640</v>
      </c>
      <c r="I68" s="80" t="s">
        <v>209</v>
      </c>
      <c r="J68" s="80" t="s">
        <v>376</v>
      </c>
      <c r="K68" s="88">
        <v>2.02</v>
      </c>
      <c r="L68" s="80" t="s">
        <v>100</v>
      </c>
      <c r="M68" s="84">
        <v>1.34E-2</v>
      </c>
      <c r="N68" s="84">
        <v>2.1299999999999999E-2</v>
      </c>
      <c r="O68" s="88">
        <v>3092276.6</v>
      </c>
      <c r="P68" s="88">
        <v>110.98</v>
      </c>
      <c r="Q68" s="88">
        <v>0</v>
      </c>
      <c r="R68" s="88">
        <v>3431.8085706799998</v>
      </c>
      <c r="S68" s="84">
        <v>5.7999999999999996E-3</v>
      </c>
      <c r="T68" s="84">
        <f t="shared" si="0"/>
        <v>1.335653263831664E-3</v>
      </c>
      <c r="U68" s="84">
        <f>R68/'סכום נכסי הקרן'!$C$42</f>
        <v>1.6425084981744643E-4</v>
      </c>
    </row>
    <row r="69" spans="2:21" s="87" customFormat="1">
      <c r="B69" s="80" t="s">
        <v>664</v>
      </c>
      <c r="C69" s="80" t="s">
        <v>665</v>
      </c>
      <c r="D69" s="80" t="s">
        <v>98</v>
      </c>
      <c r="E69" s="80" t="s">
        <v>121</v>
      </c>
      <c r="F69" s="80" t="s">
        <v>658</v>
      </c>
      <c r="G69" s="80" t="s">
        <v>496</v>
      </c>
      <c r="H69" s="80" t="s">
        <v>640</v>
      </c>
      <c r="I69" s="80" t="s">
        <v>209</v>
      </c>
      <c r="J69" s="80" t="s">
        <v>666</v>
      </c>
      <c r="K69" s="88">
        <v>4.0999999999999996</v>
      </c>
      <c r="L69" s="80" t="s">
        <v>100</v>
      </c>
      <c r="M69" s="84">
        <v>6.8999999999999999E-3</v>
      </c>
      <c r="N69" s="84">
        <v>2.5700000000000001E-2</v>
      </c>
      <c r="O69" s="88">
        <v>299754.87</v>
      </c>
      <c r="P69" s="88">
        <v>103.48</v>
      </c>
      <c r="Q69" s="88">
        <v>0</v>
      </c>
      <c r="R69" s="88">
        <v>310.186339476</v>
      </c>
      <c r="S69" s="84">
        <v>1.6999999999999999E-3</v>
      </c>
      <c r="T69" s="84">
        <f t="shared" si="0"/>
        <v>1.2072392389737045E-4</v>
      </c>
      <c r="U69" s="84">
        <f>R69/'סכום נכסי הקרן'!$C$42</f>
        <v>1.484592418585886E-5</v>
      </c>
    </row>
    <row r="70" spans="2:21" s="87" customFormat="1">
      <c r="B70" s="80" t="s">
        <v>667</v>
      </c>
      <c r="C70" s="80" t="s">
        <v>668</v>
      </c>
      <c r="D70" s="80" t="s">
        <v>98</v>
      </c>
      <c r="E70" s="80" t="s">
        <v>121</v>
      </c>
      <c r="F70" s="80" t="s">
        <v>658</v>
      </c>
      <c r="G70" s="80" t="s">
        <v>496</v>
      </c>
      <c r="H70" s="80" t="s">
        <v>640</v>
      </c>
      <c r="I70" s="80" t="s">
        <v>209</v>
      </c>
      <c r="J70" s="80" t="s">
        <v>433</v>
      </c>
      <c r="K70" s="88">
        <v>1.87</v>
      </c>
      <c r="L70" s="80" t="s">
        <v>100</v>
      </c>
      <c r="M70" s="84">
        <v>2E-3</v>
      </c>
      <c r="N70" s="84">
        <v>2.0299999999999999E-2</v>
      </c>
      <c r="O70" s="88">
        <v>3532494.98</v>
      </c>
      <c r="P70" s="88">
        <v>106.67</v>
      </c>
      <c r="Q70" s="88">
        <v>0</v>
      </c>
      <c r="R70" s="88">
        <v>3768.1123951660002</v>
      </c>
      <c r="S70" s="84">
        <v>1.12E-2</v>
      </c>
      <c r="T70" s="84">
        <f t="shared" si="0"/>
        <v>1.4665420624235951E-3</v>
      </c>
      <c r="U70" s="84">
        <f>R70/'סכום נכסי הקרן'!$C$42</f>
        <v>1.8034679101900877E-4</v>
      </c>
    </row>
    <row r="71" spans="2:21" s="87" customFormat="1">
      <c r="B71" s="80" t="s">
        <v>669</v>
      </c>
      <c r="C71" s="80" t="s">
        <v>670</v>
      </c>
      <c r="D71" s="80" t="s">
        <v>98</v>
      </c>
      <c r="E71" s="80" t="s">
        <v>121</v>
      </c>
      <c r="F71" s="80" t="s">
        <v>658</v>
      </c>
      <c r="G71" s="80" t="s">
        <v>496</v>
      </c>
      <c r="H71" s="80" t="s">
        <v>640</v>
      </c>
      <c r="I71" s="80" t="s">
        <v>209</v>
      </c>
      <c r="J71" s="80" t="s">
        <v>671</v>
      </c>
      <c r="K71" s="88">
        <v>4.12</v>
      </c>
      <c r="L71" s="80" t="s">
        <v>100</v>
      </c>
      <c r="M71" s="84">
        <v>6.8999999999999999E-3</v>
      </c>
      <c r="N71" s="84">
        <v>2.3400000000000001E-2</v>
      </c>
      <c r="O71" s="88">
        <v>2845433.95</v>
      </c>
      <c r="P71" s="88">
        <v>104.43</v>
      </c>
      <c r="Q71" s="88">
        <v>0</v>
      </c>
      <c r="R71" s="88">
        <v>2971.4866739849999</v>
      </c>
      <c r="S71" s="84">
        <v>1.47E-2</v>
      </c>
      <c r="T71" s="84">
        <f t="shared" si="0"/>
        <v>1.1564968711975515E-3</v>
      </c>
      <c r="U71" s="84">
        <f>R71/'סכום נכסי הקרן'!$C$42</f>
        <v>1.4221924136244713E-4</v>
      </c>
    </row>
    <row r="72" spans="2:21" s="87" customFormat="1">
      <c r="B72" s="80" t="s">
        <v>672</v>
      </c>
      <c r="C72" s="80" t="s">
        <v>673</v>
      </c>
      <c r="D72" s="80" t="s">
        <v>98</v>
      </c>
      <c r="E72" s="80" t="s">
        <v>121</v>
      </c>
      <c r="F72" s="80" t="s">
        <v>658</v>
      </c>
      <c r="G72" s="80" t="s">
        <v>496</v>
      </c>
      <c r="H72" s="80" t="s">
        <v>640</v>
      </c>
      <c r="I72" s="80" t="s">
        <v>209</v>
      </c>
      <c r="J72" s="80" t="s">
        <v>315</v>
      </c>
      <c r="K72" s="88">
        <v>6.03</v>
      </c>
      <c r="L72" s="80" t="s">
        <v>100</v>
      </c>
      <c r="M72" s="84">
        <v>2.5999999999999999E-2</v>
      </c>
      <c r="N72" s="84">
        <v>2.76E-2</v>
      </c>
      <c r="O72" s="88">
        <v>1798000</v>
      </c>
      <c r="P72" s="88">
        <v>99.18</v>
      </c>
      <c r="Q72" s="88">
        <v>0</v>
      </c>
      <c r="R72" s="88">
        <v>1783.2564</v>
      </c>
      <c r="S72" s="84">
        <v>3.3999999999999998E-3</v>
      </c>
      <c r="T72" s="84">
        <f t="shared" si="0"/>
        <v>6.9403994478536911E-4</v>
      </c>
      <c r="U72" s="84">
        <f>R72/'סכום נכסי הקרן'!$C$42</f>
        <v>8.5348985268243819E-5</v>
      </c>
    </row>
    <row r="73" spans="2:21" s="87" customFormat="1">
      <c r="B73" s="80" t="s">
        <v>674</v>
      </c>
      <c r="C73" s="80" t="s">
        <v>675</v>
      </c>
      <c r="D73" s="80" t="s">
        <v>98</v>
      </c>
      <c r="E73" s="80" t="s">
        <v>121</v>
      </c>
      <c r="F73" s="80" t="s">
        <v>676</v>
      </c>
      <c r="G73" s="80" t="s">
        <v>496</v>
      </c>
      <c r="H73" s="80" t="s">
        <v>640</v>
      </c>
      <c r="I73" s="80" t="s">
        <v>209</v>
      </c>
      <c r="J73" s="80" t="s">
        <v>376</v>
      </c>
      <c r="K73" s="88">
        <v>4.07</v>
      </c>
      <c r="L73" s="80" t="s">
        <v>100</v>
      </c>
      <c r="M73" s="84">
        <v>5.0000000000000001E-3</v>
      </c>
      <c r="N73" s="84">
        <v>2.7900000000000001E-2</v>
      </c>
      <c r="O73" s="88">
        <v>12462974.52</v>
      </c>
      <c r="P73" s="88">
        <v>101.54</v>
      </c>
      <c r="Q73" s="88">
        <v>0</v>
      </c>
      <c r="R73" s="88">
        <v>12654.904327607999</v>
      </c>
      <c r="S73" s="84">
        <v>6.6E-3</v>
      </c>
      <c r="T73" s="84">
        <f t="shared" si="0"/>
        <v>4.9252643090456219E-3</v>
      </c>
      <c r="U73" s="84">
        <f>R73/'סכום נכסי הקרן'!$C$42</f>
        <v>6.0568028412966873E-4</v>
      </c>
    </row>
    <row r="74" spans="2:21" s="87" customFormat="1">
      <c r="B74" s="80" t="s">
        <v>677</v>
      </c>
      <c r="C74" s="80" t="s">
        <v>678</v>
      </c>
      <c r="D74" s="80" t="s">
        <v>98</v>
      </c>
      <c r="E74" s="80" t="s">
        <v>121</v>
      </c>
      <c r="F74" s="80" t="s">
        <v>676</v>
      </c>
      <c r="G74" s="80" t="s">
        <v>496</v>
      </c>
      <c r="H74" s="80" t="s">
        <v>640</v>
      </c>
      <c r="I74" s="80" t="s">
        <v>209</v>
      </c>
      <c r="J74" s="80" t="s">
        <v>291</v>
      </c>
      <c r="K74" s="88">
        <v>1.21</v>
      </c>
      <c r="L74" s="80" t="s">
        <v>100</v>
      </c>
      <c r="M74" s="84">
        <v>4.7500000000000001E-2</v>
      </c>
      <c r="N74" s="84">
        <v>2.47E-2</v>
      </c>
      <c r="O74" s="88">
        <v>10956640.83</v>
      </c>
      <c r="P74" s="88">
        <v>140.54</v>
      </c>
      <c r="Q74" s="88">
        <v>0</v>
      </c>
      <c r="R74" s="88">
        <v>15398.463022481999</v>
      </c>
      <c r="S74" s="84">
        <v>7.6E-3</v>
      </c>
      <c r="T74" s="84">
        <f t="shared" si="0"/>
        <v>5.9930520512378105E-3</v>
      </c>
      <c r="U74" s="84">
        <f>R74/'סכום נכסי הקרן'!$C$42</f>
        <v>7.3699059409483309E-4</v>
      </c>
    </row>
    <row r="75" spans="2:21" s="87" customFormat="1">
      <c r="B75" s="80" t="s">
        <v>679</v>
      </c>
      <c r="C75" s="80" t="s">
        <v>680</v>
      </c>
      <c r="D75" s="80" t="s">
        <v>98</v>
      </c>
      <c r="E75" s="80" t="s">
        <v>121</v>
      </c>
      <c r="F75" s="80" t="s">
        <v>676</v>
      </c>
      <c r="G75" s="80" t="s">
        <v>496</v>
      </c>
      <c r="H75" s="80" t="s">
        <v>640</v>
      </c>
      <c r="I75" s="80" t="s">
        <v>209</v>
      </c>
      <c r="J75" s="80" t="s">
        <v>652</v>
      </c>
      <c r="K75" s="88">
        <v>5.89</v>
      </c>
      <c r="L75" s="80" t="s">
        <v>100</v>
      </c>
      <c r="M75" s="84">
        <v>5.8999999999999999E-3</v>
      </c>
      <c r="N75" s="84">
        <v>3.0300000000000001E-2</v>
      </c>
      <c r="O75" s="88">
        <v>9936552</v>
      </c>
      <c r="P75" s="88">
        <v>93.79</v>
      </c>
      <c r="Q75" s="88">
        <v>0</v>
      </c>
      <c r="R75" s="88">
        <v>9319.4921207999996</v>
      </c>
      <c r="S75" s="84">
        <v>8.9999999999999993E-3</v>
      </c>
      <c r="T75" s="84">
        <f t="shared" si="0"/>
        <v>3.6271283237495817E-3</v>
      </c>
      <c r="U75" s="84">
        <f>R75/'סכום נכסי הקרן'!$C$42</f>
        <v>4.460430904527658E-4</v>
      </c>
    </row>
    <row r="76" spans="2:21" s="87" customFormat="1">
      <c r="B76" s="80" t="s">
        <v>681</v>
      </c>
      <c r="C76" s="80" t="s">
        <v>682</v>
      </c>
      <c r="D76" s="80" t="s">
        <v>98</v>
      </c>
      <c r="E76" s="80" t="s">
        <v>121</v>
      </c>
      <c r="F76" s="80" t="s">
        <v>683</v>
      </c>
      <c r="G76" s="80" t="s">
        <v>684</v>
      </c>
      <c r="H76" s="80" t="s">
        <v>640</v>
      </c>
      <c r="I76" s="80" t="s">
        <v>209</v>
      </c>
      <c r="J76" s="80" t="s">
        <v>470</v>
      </c>
      <c r="K76" s="88">
        <v>5.04</v>
      </c>
      <c r="L76" s="80" t="s">
        <v>100</v>
      </c>
      <c r="M76" s="84">
        <v>4.4000000000000003E-3</v>
      </c>
      <c r="N76" s="84">
        <v>2.53E-2</v>
      </c>
      <c r="O76" s="88">
        <v>2657452</v>
      </c>
      <c r="P76" s="88">
        <v>100.57</v>
      </c>
      <c r="Q76" s="88">
        <v>0</v>
      </c>
      <c r="R76" s="88">
        <v>2672.5994764000002</v>
      </c>
      <c r="S76" s="84">
        <v>3.0000000000000001E-3</v>
      </c>
      <c r="T76" s="84">
        <f t="shared" ref="T76:T139" si="1">R76/$R$11</f>
        <v>1.040170551488873E-3</v>
      </c>
      <c r="U76" s="84">
        <f>R76/'סכום נכסי הקרן'!$C$42</f>
        <v>1.2791410889605094E-4</v>
      </c>
    </row>
    <row r="77" spans="2:21" s="87" customFormat="1">
      <c r="B77" s="80" t="s">
        <v>685</v>
      </c>
      <c r="C77" s="80" t="s">
        <v>686</v>
      </c>
      <c r="D77" s="80" t="s">
        <v>98</v>
      </c>
      <c r="E77" s="80" t="s">
        <v>121</v>
      </c>
      <c r="F77" s="80" t="s">
        <v>687</v>
      </c>
      <c r="G77" s="80" t="s">
        <v>496</v>
      </c>
      <c r="H77" s="80" t="s">
        <v>640</v>
      </c>
      <c r="I77" s="80" t="s">
        <v>209</v>
      </c>
      <c r="J77" s="80" t="s">
        <v>549</v>
      </c>
      <c r="K77" s="88">
        <v>5.48</v>
      </c>
      <c r="L77" s="80" t="s">
        <v>100</v>
      </c>
      <c r="M77" s="84">
        <v>8.3999999999999995E-3</v>
      </c>
      <c r="N77" s="84">
        <v>2.5499999999999998E-2</v>
      </c>
      <c r="O77" s="88">
        <v>3701637.44</v>
      </c>
      <c r="P77" s="88">
        <v>100.94</v>
      </c>
      <c r="Q77" s="88">
        <v>0</v>
      </c>
      <c r="R77" s="88">
        <v>3736.4328319360002</v>
      </c>
      <c r="S77" s="84">
        <v>4.7000000000000002E-3</v>
      </c>
      <c r="T77" s="84">
        <f t="shared" si="1"/>
        <v>1.4542124376343759E-3</v>
      </c>
      <c r="U77" s="84">
        <f>R77/'סכום נכסי הקרן'!$C$42</f>
        <v>1.7883056565992878E-4</v>
      </c>
    </row>
    <row r="78" spans="2:21" s="87" customFormat="1">
      <c r="B78" s="80" t="s">
        <v>688</v>
      </c>
      <c r="C78" s="80" t="s">
        <v>689</v>
      </c>
      <c r="D78" s="80" t="s">
        <v>98</v>
      </c>
      <c r="E78" s="80" t="s">
        <v>121</v>
      </c>
      <c r="F78" s="80" t="s">
        <v>520</v>
      </c>
      <c r="G78" s="80" t="s">
        <v>509</v>
      </c>
      <c r="H78" s="80" t="s">
        <v>640</v>
      </c>
      <c r="I78" s="80" t="s">
        <v>209</v>
      </c>
      <c r="J78" s="80" t="s">
        <v>622</v>
      </c>
      <c r="K78" s="88">
        <v>1.1399999999999999</v>
      </c>
      <c r="L78" s="80" t="s">
        <v>100</v>
      </c>
      <c r="M78" s="84">
        <v>2.4199999999999999E-2</v>
      </c>
      <c r="N78" s="84">
        <v>4.41E-2</v>
      </c>
      <c r="O78" s="88">
        <v>24</v>
      </c>
      <c r="P78" s="88">
        <v>5626366</v>
      </c>
      <c r="Q78" s="88">
        <v>0</v>
      </c>
      <c r="R78" s="88">
        <v>1350.3278399999999</v>
      </c>
      <c r="S78" s="84">
        <v>0</v>
      </c>
      <c r="T78" s="84">
        <f t="shared" si="1"/>
        <v>5.2554498585607014E-4</v>
      </c>
      <c r="U78" s="84">
        <f>R78/'סכום נכסי הקרן'!$C$42</f>
        <v>6.4628457760454127E-5</v>
      </c>
    </row>
    <row r="79" spans="2:21" s="87" customFormat="1">
      <c r="B79" s="80" t="s">
        <v>690</v>
      </c>
      <c r="C79" s="80" t="s">
        <v>691</v>
      </c>
      <c r="D79" s="80" t="s">
        <v>98</v>
      </c>
      <c r="E79" s="80" t="s">
        <v>121</v>
      </c>
      <c r="F79" s="80" t="s">
        <v>520</v>
      </c>
      <c r="G79" s="80" t="s">
        <v>509</v>
      </c>
      <c r="H79" s="80" t="s">
        <v>640</v>
      </c>
      <c r="I79" s="80" t="s">
        <v>209</v>
      </c>
      <c r="J79" s="80" t="s">
        <v>692</v>
      </c>
      <c r="K79" s="88">
        <v>0.75</v>
      </c>
      <c r="L79" s="80" t="s">
        <v>100</v>
      </c>
      <c r="M79" s="84">
        <v>1.95E-2</v>
      </c>
      <c r="N79" s="84">
        <v>5.74E-2</v>
      </c>
      <c r="O79" s="88">
        <v>2</v>
      </c>
      <c r="P79" s="88">
        <v>5456707</v>
      </c>
      <c r="Q79" s="88">
        <v>0</v>
      </c>
      <c r="R79" s="88">
        <v>109.13414</v>
      </c>
      <c r="S79" s="84">
        <v>0</v>
      </c>
      <c r="T79" s="84">
        <f t="shared" si="1"/>
        <v>4.2474796389234175E-5</v>
      </c>
      <c r="U79" s="84">
        <f>R79/'סכום נכסי הקרן'!$C$42</f>
        <v>5.2233027775043783E-6</v>
      </c>
    </row>
    <row r="80" spans="2:21" s="87" customFormat="1">
      <c r="B80" s="80" t="s">
        <v>693</v>
      </c>
      <c r="C80" s="80" t="s">
        <v>694</v>
      </c>
      <c r="D80" s="80" t="s">
        <v>98</v>
      </c>
      <c r="E80" s="80" t="s">
        <v>121</v>
      </c>
      <c r="F80" s="80" t="s">
        <v>695</v>
      </c>
      <c r="G80" s="80" t="s">
        <v>496</v>
      </c>
      <c r="H80" s="80" t="s">
        <v>640</v>
      </c>
      <c r="I80" s="80" t="s">
        <v>209</v>
      </c>
      <c r="J80" s="80" t="s">
        <v>696</v>
      </c>
      <c r="K80" s="88">
        <v>6.58</v>
      </c>
      <c r="L80" s="80" t="s">
        <v>100</v>
      </c>
      <c r="M80" s="84">
        <v>3.5000000000000001E-3</v>
      </c>
      <c r="N80" s="84">
        <v>3.0700000000000002E-2</v>
      </c>
      <c r="O80" s="88">
        <v>1577647.9</v>
      </c>
      <c r="P80" s="88">
        <v>91.16</v>
      </c>
      <c r="Q80" s="88">
        <v>0</v>
      </c>
      <c r="R80" s="88">
        <v>1438.1838256399999</v>
      </c>
      <c r="S80" s="84">
        <v>5.0000000000000001E-4</v>
      </c>
      <c r="T80" s="84">
        <f t="shared" si="1"/>
        <v>5.5973836568784855E-4</v>
      </c>
      <c r="U80" s="84">
        <f>R80/'סכום נכסי הקרן'!$C$42</f>
        <v>6.883336022098387E-5</v>
      </c>
    </row>
    <row r="81" spans="2:21" s="87" customFormat="1">
      <c r="B81" s="80" t="s">
        <v>697</v>
      </c>
      <c r="C81" s="80" t="s">
        <v>698</v>
      </c>
      <c r="D81" s="80" t="s">
        <v>98</v>
      </c>
      <c r="E81" s="80" t="s">
        <v>121</v>
      </c>
      <c r="F81" s="80" t="s">
        <v>695</v>
      </c>
      <c r="G81" s="80" t="s">
        <v>496</v>
      </c>
      <c r="H81" s="80" t="s">
        <v>640</v>
      </c>
      <c r="I81" s="80" t="s">
        <v>209</v>
      </c>
      <c r="J81" s="80" t="s">
        <v>699</v>
      </c>
      <c r="K81" s="88">
        <v>4.18</v>
      </c>
      <c r="L81" s="80" t="s">
        <v>100</v>
      </c>
      <c r="M81" s="84">
        <v>2.81E-2</v>
      </c>
      <c r="N81" s="84">
        <v>2.2700000000000001E-2</v>
      </c>
      <c r="O81" s="88">
        <v>963850.25</v>
      </c>
      <c r="P81" s="88">
        <v>113.83</v>
      </c>
      <c r="Q81" s="88">
        <v>0</v>
      </c>
      <c r="R81" s="88">
        <v>1097.150739575</v>
      </c>
      <c r="S81" s="84">
        <v>8.0000000000000004E-4</v>
      </c>
      <c r="T81" s="84">
        <f t="shared" si="1"/>
        <v>4.2700894762854057E-4</v>
      </c>
      <c r="U81" s="84">
        <f>R81/'סכום נכסי הקרן'!$C$42</f>
        <v>5.2511070370491585E-5</v>
      </c>
    </row>
    <row r="82" spans="2:21" s="87" customFormat="1">
      <c r="B82" s="80" t="s">
        <v>700</v>
      </c>
      <c r="C82" s="80" t="s">
        <v>701</v>
      </c>
      <c r="D82" s="80" t="s">
        <v>98</v>
      </c>
      <c r="E82" s="80" t="s">
        <v>121</v>
      </c>
      <c r="F82" s="80" t="s">
        <v>695</v>
      </c>
      <c r="G82" s="80" t="s">
        <v>496</v>
      </c>
      <c r="H82" s="80" t="s">
        <v>640</v>
      </c>
      <c r="I82" s="80" t="s">
        <v>209</v>
      </c>
      <c r="J82" s="80" t="s">
        <v>702</v>
      </c>
      <c r="K82" s="88">
        <v>2.41</v>
      </c>
      <c r="L82" s="80" t="s">
        <v>100</v>
      </c>
      <c r="M82" s="84">
        <v>3.6999999999999998E-2</v>
      </c>
      <c r="N82" s="84">
        <v>1.8800000000000001E-2</v>
      </c>
      <c r="O82" s="88">
        <v>521505.72</v>
      </c>
      <c r="P82" s="88">
        <v>115.14</v>
      </c>
      <c r="Q82" s="88">
        <v>0</v>
      </c>
      <c r="R82" s="88">
        <v>600.46168600800002</v>
      </c>
      <c r="S82" s="84">
        <v>1.4E-3</v>
      </c>
      <c r="T82" s="84">
        <f t="shared" si="1"/>
        <v>2.3369852781838997E-4</v>
      </c>
      <c r="U82" s="84">
        <f>R82/'סכום נכסי הקרן'!$C$42</f>
        <v>2.873888218948304E-5</v>
      </c>
    </row>
    <row r="83" spans="2:21" s="87" customFormat="1">
      <c r="B83" s="80" t="s">
        <v>703</v>
      </c>
      <c r="C83" s="80" t="s">
        <v>704</v>
      </c>
      <c r="D83" s="80" t="s">
        <v>98</v>
      </c>
      <c r="E83" s="80" t="s">
        <v>121</v>
      </c>
      <c r="F83" s="80" t="s">
        <v>695</v>
      </c>
      <c r="G83" s="80" t="s">
        <v>496</v>
      </c>
      <c r="H83" s="80" t="s">
        <v>640</v>
      </c>
      <c r="I83" s="80" t="s">
        <v>209</v>
      </c>
      <c r="J83" s="80" t="s">
        <v>705</v>
      </c>
      <c r="K83" s="88">
        <v>2.94</v>
      </c>
      <c r="L83" s="80" t="s">
        <v>100</v>
      </c>
      <c r="M83" s="84">
        <v>2.5999999999999999E-2</v>
      </c>
      <c r="N83" s="84">
        <v>2.2100000000000002E-2</v>
      </c>
      <c r="O83" s="88">
        <v>5065176.3600000003</v>
      </c>
      <c r="P83" s="88">
        <v>114.45</v>
      </c>
      <c r="Q83" s="88">
        <v>0</v>
      </c>
      <c r="R83" s="88">
        <v>5797.0943440199999</v>
      </c>
      <c r="S83" s="84">
        <v>1.4E-2</v>
      </c>
      <c r="T83" s="84">
        <f t="shared" si="1"/>
        <v>2.2562179159649818E-3</v>
      </c>
      <c r="U83" s="84">
        <f>R83/'סכום נכסי הקרן'!$C$42</f>
        <v>2.7745652266627645E-4</v>
      </c>
    </row>
    <row r="84" spans="2:21" s="87" customFormat="1">
      <c r="B84" s="80" t="s">
        <v>706</v>
      </c>
      <c r="C84" s="80" t="s">
        <v>707</v>
      </c>
      <c r="D84" s="80" t="s">
        <v>98</v>
      </c>
      <c r="E84" s="80" t="s">
        <v>121</v>
      </c>
      <c r="F84" s="80" t="s">
        <v>695</v>
      </c>
      <c r="G84" s="80" t="s">
        <v>496</v>
      </c>
      <c r="H84" s="80" t="s">
        <v>640</v>
      </c>
      <c r="I84" s="80" t="s">
        <v>209</v>
      </c>
      <c r="J84" s="80" t="s">
        <v>323</v>
      </c>
      <c r="K84" s="88">
        <v>2.4700000000000002</v>
      </c>
      <c r="L84" s="80" t="s">
        <v>100</v>
      </c>
      <c r="M84" s="84">
        <v>2.4E-2</v>
      </c>
      <c r="N84" s="84">
        <v>2.2800000000000001E-2</v>
      </c>
      <c r="O84" s="88">
        <v>7703062.4900000002</v>
      </c>
      <c r="P84" s="88">
        <v>112.98</v>
      </c>
      <c r="Q84" s="88">
        <v>0</v>
      </c>
      <c r="R84" s="88">
        <v>8702.9200012019992</v>
      </c>
      <c r="S84" s="84">
        <v>1.34E-2</v>
      </c>
      <c r="T84" s="84">
        <f t="shared" si="1"/>
        <v>3.3871596463109395E-3</v>
      </c>
      <c r="U84" s="84">
        <f>R84/'סכום נכסי הקרן'!$C$42</f>
        <v>4.1653314182598413E-4</v>
      </c>
    </row>
    <row r="85" spans="2:21" s="87" customFormat="1">
      <c r="B85" s="80" t="s">
        <v>708</v>
      </c>
      <c r="C85" s="80" t="s">
        <v>709</v>
      </c>
      <c r="D85" s="80" t="s">
        <v>98</v>
      </c>
      <c r="E85" s="80" t="s">
        <v>121</v>
      </c>
      <c r="F85" s="80" t="s">
        <v>710</v>
      </c>
      <c r="G85" s="80" t="s">
        <v>496</v>
      </c>
      <c r="H85" s="80" t="s">
        <v>640</v>
      </c>
      <c r="I85" s="80" t="s">
        <v>209</v>
      </c>
      <c r="J85" s="80" t="s">
        <v>540</v>
      </c>
      <c r="K85" s="88">
        <v>2.21</v>
      </c>
      <c r="L85" s="80" t="s">
        <v>100</v>
      </c>
      <c r="M85" s="84">
        <v>2.1499999999999998E-2</v>
      </c>
      <c r="N85" s="84">
        <v>2.2499999999999999E-2</v>
      </c>
      <c r="O85" s="88">
        <v>3799699.52</v>
      </c>
      <c r="P85" s="88">
        <v>113.66</v>
      </c>
      <c r="Q85" s="88">
        <v>0</v>
      </c>
      <c r="R85" s="88">
        <v>4318.7384744319997</v>
      </c>
      <c r="S85" s="84">
        <v>3.0999999999999999E-3</v>
      </c>
      <c r="T85" s="84">
        <f t="shared" si="1"/>
        <v>1.6808446684039571E-3</v>
      </c>
      <c r="U85" s="84">
        <f>R85/'סכום נכסי הקרן'!$C$42</f>
        <v>2.0670047584390812E-4</v>
      </c>
    </row>
    <row r="86" spans="2:21" s="87" customFormat="1">
      <c r="B86" s="80" t="s">
        <v>711</v>
      </c>
      <c r="C86" s="80" t="s">
        <v>712</v>
      </c>
      <c r="D86" s="80" t="s">
        <v>98</v>
      </c>
      <c r="E86" s="80" t="s">
        <v>121</v>
      </c>
      <c r="F86" s="80" t="s">
        <v>710</v>
      </c>
      <c r="G86" s="80" t="s">
        <v>496</v>
      </c>
      <c r="H86" s="80" t="s">
        <v>640</v>
      </c>
      <c r="I86" s="80" t="s">
        <v>209</v>
      </c>
      <c r="J86" s="80" t="s">
        <v>424</v>
      </c>
      <c r="K86" s="88">
        <v>4.3099999999999996</v>
      </c>
      <c r="L86" s="80" t="s">
        <v>100</v>
      </c>
      <c r="M86" s="84">
        <v>2.2499999999999999E-2</v>
      </c>
      <c r="N86" s="84">
        <v>2.9100000000000001E-2</v>
      </c>
      <c r="O86" s="88">
        <v>2308536.92</v>
      </c>
      <c r="P86" s="88">
        <v>111.23</v>
      </c>
      <c r="Q86" s="88">
        <v>212.28551999999999</v>
      </c>
      <c r="R86" s="88">
        <v>2780.0711361160002</v>
      </c>
      <c r="S86" s="84">
        <v>1.8E-3</v>
      </c>
      <c r="T86" s="84">
        <f t="shared" si="1"/>
        <v>1.0819983137642724E-3</v>
      </c>
      <c r="U86" s="84">
        <f>R86/'סכום נכסי הקרן'!$C$42</f>
        <v>1.3305784319127322E-4</v>
      </c>
    </row>
    <row r="87" spans="2:21" s="87" customFormat="1">
      <c r="B87" s="80" t="s">
        <v>713</v>
      </c>
      <c r="C87" s="80" t="s">
        <v>714</v>
      </c>
      <c r="D87" s="80" t="s">
        <v>98</v>
      </c>
      <c r="E87" s="80" t="s">
        <v>121</v>
      </c>
      <c r="F87" s="80" t="s">
        <v>710</v>
      </c>
      <c r="G87" s="80" t="s">
        <v>496</v>
      </c>
      <c r="H87" s="80" t="s">
        <v>640</v>
      </c>
      <c r="I87" s="80" t="s">
        <v>209</v>
      </c>
      <c r="J87" s="80" t="s">
        <v>715</v>
      </c>
      <c r="K87" s="88">
        <v>5.01</v>
      </c>
      <c r="L87" s="80" t="s">
        <v>100</v>
      </c>
      <c r="M87" s="84">
        <v>1.43E-2</v>
      </c>
      <c r="N87" s="84">
        <v>2.69E-2</v>
      </c>
      <c r="O87" s="88">
        <v>3553492.87</v>
      </c>
      <c r="P87" s="88">
        <v>104.73</v>
      </c>
      <c r="Q87" s="88">
        <v>74.782799999999995</v>
      </c>
      <c r="R87" s="88">
        <v>3796.3558827510001</v>
      </c>
      <c r="S87" s="84">
        <v>8.8999999999999999E-3</v>
      </c>
      <c r="T87" s="84">
        <f t="shared" si="1"/>
        <v>1.4775343732119034E-3</v>
      </c>
      <c r="U87" s="84">
        <f>R87/'סכום נכסי הקרן'!$C$42</f>
        <v>1.8169856130050948E-4</v>
      </c>
    </row>
    <row r="88" spans="2:21" s="87" customFormat="1">
      <c r="B88" s="80" t="s">
        <v>716</v>
      </c>
      <c r="C88" s="80" t="s">
        <v>717</v>
      </c>
      <c r="D88" s="80" t="s">
        <v>98</v>
      </c>
      <c r="E88" s="80" t="s">
        <v>121</v>
      </c>
      <c r="F88" s="80" t="s">
        <v>710</v>
      </c>
      <c r="G88" s="80" t="s">
        <v>496</v>
      </c>
      <c r="H88" s="80" t="s">
        <v>640</v>
      </c>
      <c r="I88" s="80" t="s">
        <v>209</v>
      </c>
      <c r="J88" s="80" t="s">
        <v>444</v>
      </c>
      <c r="K88" s="88">
        <v>3.02</v>
      </c>
      <c r="L88" s="80" t="s">
        <v>100</v>
      </c>
      <c r="M88" s="84">
        <v>2.35E-2</v>
      </c>
      <c r="N88" s="84">
        <v>2.2700000000000001E-2</v>
      </c>
      <c r="O88" s="88">
        <v>22144290.670000002</v>
      </c>
      <c r="P88" s="88">
        <v>113.73</v>
      </c>
      <c r="Q88" s="88">
        <v>0</v>
      </c>
      <c r="R88" s="88">
        <v>25184.701778990999</v>
      </c>
      <c r="S88" s="84">
        <v>2.3300000000000001E-2</v>
      </c>
      <c r="T88" s="84">
        <f t="shared" si="1"/>
        <v>9.8018372636301202E-3</v>
      </c>
      <c r="U88" s="84">
        <f>R88/'סכום נכסי הקרן'!$C$42</f>
        <v>1.2053727894206446E-3</v>
      </c>
    </row>
    <row r="89" spans="2:21" s="87" customFormat="1">
      <c r="B89" s="80" t="s">
        <v>718</v>
      </c>
      <c r="C89" s="80" t="s">
        <v>719</v>
      </c>
      <c r="D89" s="80" t="s">
        <v>98</v>
      </c>
      <c r="E89" s="80" t="s">
        <v>121</v>
      </c>
      <c r="F89" s="80" t="s">
        <v>710</v>
      </c>
      <c r="G89" s="80" t="s">
        <v>496</v>
      </c>
      <c r="H89" s="80" t="s">
        <v>640</v>
      </c>
      <c r="I89" s="80" t="s">
        <v>209</v>
      </c>
      <c r="J89" s="80" t="s">
        <v>585</v>
      </c>
      <c r="K89" s="88">
        <v>1.5</v>
      </c>
      <c r="L89" s="80" t="s">
        <v>100</v>
      </c>
      <c r="M89" s="84">
        <v>1.7600000000000001E-2</v>
      </c>
      <c r="N89" s="84">
        <v>2.12E-2</v>
      </c>
      <c r="O89" s="88">
        <v>9741847.9100000001</v>
      </c>
      <c r="P89" s="88">
        <v>112.57</v>
      </c>
      <c r="Q89" s="88">
        <v>231.09669</v>
      </c>
      <c r="R89" s="88">
        <v>11197.494882286999</v>
      </c>
      <c r="S89" s="84">
        <v>7.4000000000000003E-3</v>
      </c>
      <c r="T89" s="84">
        <f t="shared" si="1"/>
        <v>4.3580433693309172E-3</v>
      </c>
      <c r="U89" s="84">
        <f>R89/'סכום נכסי הקרן'!$C$42</f>
        <v>5.359267605878485E-4</v>
      </c>
    </row>
    <row r="90" spans="2:21" s="87" customFormat="1">
      <c r="B90" s="80" t="s">
        <v>720</v>
      </c>
      <c r="C90" s="80" t="s">
        <v>721</v>
      </c>
      <c r="D90" s="80" t="s">
        <v>98</v>
      </c>
      <c r="E90" s="80" t="s">
        <v>121</v>
      </c>
      <c r="F90" s="80" t="s">
        <v>710</v>
      </c>
      <c r="G90" s="80" t="s">
        <v>496</v>
      </c>
      <c r="H90" s="80" t="s">
        <v>640</v>
      </c>
      <c r="I90" s="80" t="s">
        <v>209</v>
      </c>
      <c r="J90" s="80" t="s">
        <v>585</v>
      </c>
      <c r="K90" s="88">
        <v>1.49</v>
      </c>
      <c r="L90" s="80" t="s">
        <v>100</v>
      </c>
      <c r="M90" s="84">
        <v>2.3E-2</v>
      </c>
      <c r="N90" s="84">
        <v>2.23E-2</v>
      </c>
      <c r="O90" s="88">
        <v>4091391.59</v>
      </c>
      <c r="P90" s="88">
        <v>113.28</v>
      </c>
      <c r="Q90" s="88">
        <v>109.71284</v>
      </c>
      <c r="R90" s="88">
        <v>4744.4412331519998</v>
      </c>
      <c r="S90" s="84">
        <v>3.3E-3</v>
      </c>
      <c r="T90" s="84">
        <f t="shared" si="1"/>
        <v>1.846527359438745E-3</v>
      </c>
      <c r="U90" s="84">
        <f>R90/'סכום נכסי הקרן'!$C$42</f>
        <v>2.2707516704515324E-4</v>
      </c>
    </row>
    <row r="91" spans="2:21" s="87" customFormat="1">
      <c r="B91" s="80" t="s">
        <v>722</v>
      </c>
      <c r="C91" s="80" t="s">
        <v>723</v>
      </c>
      <c r="D91" s="80" t="s">
        <v>98</v>
      </c>
      <c r="E91" s="80" t="s">
        <v>121</v>
      </c>
      <c r="F91" s="80" t="s">
        <v>710</v>
      </c>
      <c r="G91" s="80" t="s">
        <v>496</v>
      </c>
      <c r="H91" s="80" t="s">
        <v>640</v>
      </c>
      <c r="I91" s="80" t="s">
        <v>209</v>
      </c>
      <c r="J91" s="80" t="s">
        <v>648</v>
      </c>
      <c r="K91" s="88">
        <v>4.25</v>
      </c>
      <c r="L91" s="80" t="s">
        <v>100</v>
      </c>
      <c r="M91" s="84">
        <v>6.4999999999999997E-3</v>
      </c>
      <c r="N91" s="84">
        <v>2.3300000000000001E-2</v>
      </c>
      <c r="O91" s="88">
        <v>307813.24</v>
      </c>
      <c r="P91" s="88">
        <v>103.63</v>
      </c>
      <c r="Q91" s="88">
        <v>4.8446300000000004</v>
      </c>
      <c r="R91" s="88">
        <v>323.83149061199998</v>
      </c>
      <c r="S91" s="84">
        <v>5.9999999999999995E-4</v>
      </c>
      <c r="T91" s="84">
        <f t="shared" si="1"/>
        <v>1.2603459035061713E-4</v>
      </c>
      <c r="U91" s="84">
        <f>R91/'סכום נכסי הקרן'!$C$42</f>
        <v>1.5498998978294441E-5</v>
      </c>
    </row>
    <row r="92" spans="2:21" s="87" customFormat="1">
      <c r="B92" s="80" t="s">
        <v>724</v>
      </c>
      <c r="C92" s="80" t="s">
        <v>725</v>
      </c>
      <c r="D92" s="80" t="s">
        <v>98</v>
      </c>
      <c r="E92" s="80" t="s">
        <v>121</v>
      </c>
      <c r="F92" s="80" t="s">
        <v>710</v>
      </c>
      <c r="G92" s="80" t="s">
        <v>496</v>
      </c>
      <c r="H92" s="80" t="s">
        <v>640</v>
      </c>
      <c r="I92" s="80" t="s">
        <v>209</v>
      </c>
      <c r="J92" s="80" t="s">
        <v>282</v>
      </c>
      <c r="K92" s="88">
        <v>5.91</v>
      </c>
      <c r="L92" s="80" t="s">
        <v>100</v>
      </c>
      <c r="M92" s="84">
        <v>2.5000000000000001E-3</v>
      </c>
      <c r="N92" s="84">
        <v>2.69E-2</v>
      </c>
      <c r="O92" s="88">
        <v>11971845.74</v>
      </c>
      <c r="P92" s="88">
        <v>94.78</v>
      </c>
      <c r="Q92" s="88">
        <v>307.59544</v>
      </c>
      <c r="R92" s="88">
        <v>11654.510832372</v>
      </c>
      <c r="S92" s="84">
        <v>9.4000000000000004E-3</v>
      </c>
      <c r="T92" s="84">
        <f t="shared" si="1"/>
        <v>4.5359130939330704E-3</v>
      </c>
      <c r="U92" s="84">
        <f>R92/'סכום נכסי הקרן'!$C$42</f>
        <v>5.5780014211119944E-4</v>
      </c>
    </row>
    <row r="93" spans="2:21" s="87" customFormat="1">
      <c r="B93" s="80" t="s">
        <v>726</v>
      </c>
      <c r="C93" s="80" t="s">
        <v>727</v>
      </c>
      <c r="D93" s="80" t="s">
        <v>98</v>
      </c>
      <c r="E93" s="80" t="s">
        <v>121</v>
      </c>
      <c r="F93" s="80" t="s">
        <v>581</v>
      </c>
      <c r="G93" s="80" t="s">
        <v>509</v>
      </c>
      <c r="H93" s="80" t="s">
        <v>640</v>
      </c>
      <c r="I93" s="80" t="s">
        <v>209</v>
      </c>
      <c r="J93" s="80" t="s">
        <v>438</v>
      </c>
      <c r="K93" s="88">
        <v>5.93</v>
      </c>
      <c r="L93" s="80" t="s">
        <v>100</v>
      </c>
      <c r="M93" s="84">
        <v>3.7100000000000001E-2</v>
      </c>
      <c r="N93" s="84">
        <v>-0.83760000000000001</v>
      </c>
      <c r="O93" s="88">
        <v>373</v>
      </c>
      <c r="P93" s="88">
        <v>5095555</v>
      </c>
      <c r="Q93" s="88">
        <v>0</v>
      </c>
      <c r="R93" s="88">
        <v>19006.420150000002</v>
      </c>
      <c r="S93" s="84">
        <v>0</v>
      </c>
      <c r="T93" s="84">
        <f t="shared" si="1"/>
        <v>7.3972619929885165E-3</v>
      </c>
      <c r="U93" s="84">
        <f>R93/'סכום נכסי הקרן'!$C$42</f>
        <v>9.0967214438955764E-4</v>
      </c>
    </row>
    <row r="94" spans="2:21" s="87" customFormat="1">
      <c r="B94" s="80" t="s">
        <v>728</v>
      </c>
      <c r="C94" s="80" t="s">
        <v>729</v>
      </c>
      <c r="D94" s="80" t="s">
        <v>98</v>
      </c>
      <c r="E94" s="80" t="s">
        <v>121</v>
      </c>
      <c r="F94" s="80" t="s">
        <v>581</v>
      </c>
      <c r="G94" s="80" t="s">
        <v>509</v>
      </c>
      <c r="H94" s="80" t="s">
        <v>640</v>
      </c>
      <c r="I94" s="80" t="s">
        <v>209</v>
      </c>
      <c r="J94" s="80" t="s">
        <v>588</v>
      </c>
      <c r="K94" s="88">
        <v>1.26</v>
      </c>
      <c r="L94" s="80" t="s">
        <v>100</v>
      </c>
      <c r="M94" s="84">
        <v>2.0199999999999999E-2</v>
      </c>
      <c r="N94" s="84">
        <v>-0.99980000000000002</v>
      </c>
      <c r="O94" s="88">
        <v>79</v>
      </c>
      <c r="P94" s="88">
        <v>5652776</v>
      </c>
      <c r="Q94" s="88">
        <v>0</v>
      </c>
      <c r="R94" s="88">
        <v>4465.6930400000001</v>
      </c>
      <c r="S94" s="84">
        <v>0</v>
      </c>
      <c r="T94" s="84">
        <f t="shared" si="1"/>
        <v>1.7380391013373103E-3</v>
      </c>
      <c r="U94" s="84">
        <f>R94/'סכום נכסי הקרן'!$C$42</f>
        <v>2.1373391368928156E-4</v>
      </c>
    </row>
    <row r="95" spans="2:21" s="87" customFormat="1">
      <c r="B95" s="80" t="s">
        <v>730</v>
      </c>
      <c r="C95" s="80" t="s">
        <v>731</v>
      </c>
      <c r="D95" s="80" t="s">
        <v>98</v>
      </c>
      <c r="E95" s="80" t="s">
        <v>121</v>
      </c>
      <c r="F95" s="80" t="s">
        <v>581</v>
      </c>
      <c r="G95" s="80" t="s">
        <v>509</v>
      </c>
      <c r="H95" s="80" t="s">
        <v>640</v>
      </c>
      <c r="I95" s="80" t="s">
        <v>209</v>
      </c>
      <c r="J95" s="80" t="s">
        <v>588</v>
      </c>
      <c r="K95" s="88">
        <v>2.38</v>
      </c>
      <c r="L95" s="80" t="s">
        <v>100</v>
      </c>
      <c r="M95" s="84">
        <v>2.5899999999999999E-2</v>
      </c>
      <c r="N95" s="84">
        <v>-0.98939999999999995</v>
      </c>
      <c r="O95" s="88">
        <v>3</v>
      </c>
      <c r="P95" s="88">
        <v>5628861</v>
      </c>
      <c r="Q95" s="88">
        <v>0</v>
      </c>
      <c r="R95" s="88">
        <v>168.86582999999999</v>
      </c>
      <c r="S95" s="84">
        <v>0</v>
      </c>
      <c r="T95" s="84">
        <f t="shared" si="1"/>
        <v>6.5722254707363171E-5</v>
      </c>
      <c r="U95" s="84">
        <f>R95/'סכום נכסי הקרן'!$C$42</f>
        <v>8.0821396390220521E-6</v>
      </c>
    </row>
    <row r="96" spans="2:21" s="87" customFormat="1">
      <c r="B96" s="80" t="s">
        <v>732</v>
      </c>
      <c r="C96" s="80" t="s">
        <v>733</v>
      </c>
      <c r="D96" s="80" t="s">
        <v>98</v>
      </c>
      <c r="E96" s="80" t="s">
        <v>121</v>
      </c>
      <c r="F96" s="80" t="s">
        <v>734</v>
      </c>
      <c r="G96" s="80" t="s">
        <v>496</v>
      </c>
      <c r="H96" s="80" t="s">
        <v>640</v>
      </c>
      <c r="I96" s="80" t="s">
        <v>209</v>
      </c>
      <c r="J96" s="80" t="s">
        <v>735</v>
      </c>
      <c r="K96" s="88">
        <v>1.9</v>
      </c>
      <c r="L96" s="80" t="s">
        <v>100</v>
      </c>
      <c r="M96" s="84">
        <v>1.6E-2</v>
      </c>
      <c r="N96" s="84">
        <v>2.0799999999999999E-2</v>
      </c>
      <c r="O96" s="88">
        <v>3510323.13</v>
      </c>
      <c r="P96" s="88">
        <v>112.12</v>
      </c>
      <c r="Q96" s="88">
        <v>0</v>
      </c>
      <c r="R96" s="88">
        <v>3935.7742933559998</v>
      </c>
      <c r="S96" s="84">
        <v>9.1000000000000004E-3</v>
      </c>
      <c r="T96" s="84">
        <f t="shared" si="1"/>
        <v>1.5317957491970719E-3</v>
      </c>
      <c r="U96" s="84">
        <f>R96/'סכום נכסי הקרן'!$C$42</f>
        <v>1.883713089058724E-4</v>
      </c>
    </row>
    <row r="97" spans="2:21" s="87" customFormat="1">
      <c r="B97" s="80" t="s">
        <v>736</v>
      </c>
      <c r="C97" s="80">
        <v>1157569</v>
      </c>
      <c r="D97" s="80" t="s">
        <v>98</v>
      </c>
      <c r="E97" s="80" t="s">
        <v>121</v>
      </c>
      <c r="F97" s="80" t="s">
        <v>734</v>
      </c>
      <c r="G97" s="80" t="s">
        <v>496</v>
      </c>
      <c r="H97" s="80" t="s">
        <v>640</v>
      </c>
      <c r="I97" s="80" t="s">
        <v>209</v>
      </c>
      <c r="J97" s="80" t="s">
        <v>291</v>
      </c>
      <c r="K97" s="88">
        <v>0</v>
      </c>
      <c r="L97" s="80" t="s">
        <v>100</v>
      </c>
      <c r="M97" s="84">
        <v>0</v>
      </c>
      <c r="N97" s="84">
        <v>0</v>
      </c>
      <c r="O97" s="88">
        <v>3365715.5199999996</v>
      </c>
      <c r="P97" s="88">
        <f>R97*1000/O97*100</f>
        <v>108.25000000000003</v>
      </c>
      <c r="Q97" s="88">
        <v>0</v>
      </c>
      <c r="R97" s="88">
        <f>3643387.0504/1000</f>
        <v>3643.3870504000001</v>
      </c>
      <c r="S97" s="84">
        <v>0</v>
      </c>
      <c r="T97" s="84">
        <f t="shared" si="1"/>
        <v>1.4179991992690141E-3</v>
      </c>
      <c r="U97" s="84">
        <f>R97/'סכום נכסי הקרן'!$C$42</f>
        <v>1.7437727277530023E-4</v>
      </c>
    </row>
    <row r="98" spans="2:21" s="87" customFormat="1">
      <c r="B98" s="80" t="s">
        <v>736</v>
      </c>
      <c r="C98" s="80">
        <v>11575690</v>
      </c>
      <c r="D98" s="80" t="s">
        <v>98</v>
      </c>
      <c r="E98" s="80" t="s">
        <v>121</v>
      </c>
      <c r="F98" s="80" t="s">
        <v>734</v>
      </c>
      <c r="G98" s="80" t="s">
        <v>496</v>
      </c>
      <c r="H98" s="80" t="s">
        <v>640</v>
      </c>
      <c r="I98" s="80" t="s">
        <v>209</v>
      </c>
      <c r="J98" s="80" t="s">
        <v>291</v>
      </c>
      <c r="K98" s="88">
        <v>2.97</v>
      </c>
      <c r="L98" s="80" t="s">
        <v>100</v>
      </c>
      <c r="M98" s="84">
        <v>1.4200000000000001E-2</v>
      </c>
      <c r="N98" s="84">
        <v>2.5899999999999999E-2</v>
      </c>
      <c r="O98" s="88">
        <v>1617278</v>
      </c>
      <c r="P98" s="88">
        <f>R98*1000/O98*100</f>
        <v>107.26762616897096</v>
      </c>
      <c r="Q98" s="88">
        <v>0</v>
      </c>
      <c r="R98" s="88">
        <f>1734815.71915301/1000</f>
        <v>1734.8157191530101</v>
      </c>
      <c r="S98" s="84">
        <v>4.1999999999999997E-3</v>
      </c>
      <c r="T98" s="84">
        <f t="shared" si="1"/>
        <v>6.7518692541002263E-4</v>
      </c>
      <c r="U98" s="84">
        <f>R98/'סכום נכסי הקרן'!$C$42</f>
        <v>8.303055088270429E-5</v>
      </c>
    </row>
    <row r="99" spans="2:21" s="87" customFormat="1">
      <c r="B99" s="80" t="s">
        <v>737</v>
      </c>
      <c r="C99" s="80" t="s">
        <v>738</v>
      </c>
      <c r="D99" s="80" t="s">
        <v>98</v>
      </c>
      <c r="E99" s="80" t="s">
        <v>121</v>
      </c>
      <c r="F99" s="80" t="s">
        <v>739</v>
      </c>
      <c r="G99" s="80" t="s">
        <v>496</v>
      </c>
      <c r="H99" s="80" t="s">
        <v>640</v>
      </c>
      <c r="I99" s="80" t="s">
        <v>209</v>
      </c>
      <c r="J99" s="80" t="s">
        <v>740</v>
      </c>
      <c r="K99" s="88">
        <v>4.04</v>
      </c>
      <c r="L99" s="80" t="s">
        <v>100</v>
      </c>
      <c r="M99" s="84">
        <v>3.5000000000000003E-2</v>
      </c>
      <c r="N99" s="84">
        <v>2.6100000000000002E-2</v>
      </c>
      <c r="O99" s="88">
        <v>7047361.46</v>
      </c>
      <c r="P99" s="88">
        <v>118.48</v>
      </c>
      <c r="Q99" s="88">
        <v>0</v>
      </c>
      <c r="R99" s="88">
        <v>8349.7138578079994</v>
      </c>
      <c r="S99" s="84">
        <v>8.0000000000000002E-3</v>
      </c>
      <c r="T99" s="84">
        <f t="shared" si="1"/>
        <v>3.2496924978632881E-3</v>
      </c>
      <c r="U99" s="84">
        <f>R99/'סכום נכסי הקרן'!$C$42</f>
        <v>3.9962823351936727E-4</v>
      </c>
    </row>
    <row r="100" spans="2:21" s="87" customFormat="1">
      <c r="B100" s="80" t="s">
        <v>741</v>
      </c>
      <c r="C100" s="80" t="s">
        <v>742</v>
      </c>
      <c r="D100" s="80" t="s">
        <v>98</v>
      </c>
      <c r="E100" s="80" t="s">
        <v>121</v>
      </c>
      <c r="F100" s="80" t="s">
        <v>739</v>
      </c>
      <c r="G100" s="80" t="s">
        <v>496</v>
      </c>
      <c r="H100" s="80" t="s">
        <v>640</v>
      </c>
      <c r="I100" s="80" t="s">
        <v>209</v>
      </c>
      <c r="J100" s="80" t="s">
        <v>743</v>
      </c>
      <c r="K100" s="88">
        <v>6.59</v>
      </c>
      <c r="L100" s="80" t="s">
        <v>100</v>
      </c>
      <c r="M100" s="84">
        <v>2.5000000000000001E-2</v>
      </c>
      <c r="N100" s="84">
        <v>2.9399999999999999E-2</v>
      </c>
      <c r="O100" s="88">
        <v>1200000</v>
      </c>
      <c r="P100" s="88">
        <v>109.47</v>
      </c>
      <c r="Q100" s="88">
        <v>0</v>
      </c>
      <c r="R100" s="88">
        <v>1313.64</v>
      </c>
      <c r="S100" s="84">
        <v>1.6000000000000001E-3</v>
      </c>
      <c r="T100" s="84">
        <f t="shared" si="1"/>
        <v>5.1126614942632604E-4</v>
      </c>
      <c r="U100" s="84">
        <f>R100/'סכום נכסי הקרן'!$C$42</f>
        <v>6.2872529720221846E-5</v>
      </c>
    </row>
    <row r="101" spans="2:21" s="87" customFormat="1">
      <c r="B101" s="80" t="s">
        <v>744</v>
      </c>
      <c r="C101" s="80" t="s">
        <v>745</v>
      </c>
      <c r="D101" s="80" t="s">
        <v>98</v>
      </c>
      <c r="E101" s="80" t="s">
        <v>121</v>
      </c>
      <c r="F101" s="80" t="s">
        <v>739</v>
      </c>
      <c r="G101" s="80" t="s">
        <v>496</v>
      </c>
      <c r="H101" s="80" t="s">
        <v>640</v>
      </c>
      <c r="I101" s="80" t="s">
        <v>209</v>
      </c>
      <c r="J101" s="80" t="s">
        <v>433</v>
      </c>
      <c r="K101" s="88">
        <v>2.68</v>
      </c>
      <c r="L101" s="80" t="s">
        <v>100</v>
      </c>
      <c r="M101" s="84">
        <v>0.04</v>
      </c>
      <c r="N101" s="84">
        <v>2.3900000000000001E-2</v>
      </c>
      <c r="O101" s="88">
        <v>2277109.34</v>
      </c>
      <c r="P101" s="88">
        <v>118.24</v>
      </c>
      <c r="Q101" s="88">
        <v>0</v>
      </c>
      <c r="R101" s="88">
        <v>2692.4540836159999</v>
      </c>
      <c r="S101" s="84">
        <v>2.2000000000000001E-3</v>
      </c>
      <c r="T101" s="84">
        <f t="shared" si="1"/>
        <v>1.0478979262488501E-3</v>
      </c>
      <c r="U101" s="84">
        <f>R101/'סכום נכסי הקרן'!$C$42</f>
        <v>1.2886437638354468E-4</v>
      </c>
    </row>
    <row r="102" spans="2:21" s="87" customFormat="1">
      <c r="B102" s="80" t="s">
        <v>746</v>
      </c>
      <c r="C102" s="80" t="s">
        <v>747</v>
      </c>
      <c r="D102" s="80" t="s">
        <v>98</v>
      </c>
      <c r="E102" s="80" t="s">
        <v>121</v>
      </c>
      <c r="F102" s="80" t="s">
        <v>739</v>
      </c>
      <c r="G102" s="80" t="s">
        <v>496</v>
      </c>
      <c r="H102" s="80" t="s">
        <v>640</v>
      </c>
      <c r="I102" s="80" t="s">
        <v>209</v>
      </c>
      <c r="J102" s="80" t="s">
        <v>588</v>
      </c>
      <c r="K102" s="88">
        <v>0.71</v>
      </c>
      <c r="L102" s="80" t="s">
        <v>100</v>
      </c>
      <c r="M102" s="84">
        <v>0.04</v>
      </c>
      <c r="N102" s="84">
        <v>2.58E-2</v>
      </c>
      <c r="O102" s="88">
        <v>1476148.2</v>
      </c>
      <c r="P102" s="88">
        <v>113.55</v>
      </c>
      <c r="Q102" s="88">
        <v>0</v>
      </c>
      <c r="R102" s="88">
        <v>1676.1662811000001</v>
      </c>
      <c r="S102" s="84">
        <v>1.8100000000000002E-2</v>
      </c>
      <c r="T102" s="84">
        <f t="shared" si="1"/>
        <v>6.5236067745823962E-4</v>
      </c>
      <c r="U102" s="84">
        <f>R102/'סכום נכסי הקרן'!$C$42</f>
        <v>8.0223512015844132E-5</v>
      </c>
    </row>
    <row r="103" spans="2:21" s="87" customFormat="1">
      <c r="B103" s="80" t="s">
        <v>748</v>
      </c>
      <c r="C103" s="80" t="s">
        <v>749</v>
      </c>
      <c r="D103" s="80" t="s">
        <v>98</v>
      </c>
      <c r="E103" s="80" t="s">
        <v>121</v>
      </c>
      <c r="F103" s="80" t="s">
        <v>750</v>
      </c>
      <c r="G103" s="80" t="s">
        <v>751</v>
      </c>
      <c r="H103" s="80" t="s">
        <v>640</v>
      </c>
      <c r="I103" s="80" t="s">
        <v>209</v>
      </c>
      <c r="J103" s="80" t="s">
        <v>630</v>
      </c>
      <c r="K103" s="88">
        <v>2.66</v>
      </c>
      <c r="L103" s="80" t="s">
        <v>100</v>
      </c>
      <c r="M103" s="84">
        <v>4.2999999999999997E-2</v>
      </c>
      <c r="N103" s="84">
        <v>2.0500000000000001E-2</v>
      </c>
      <c r="O103" s="88">
        <v>7571922</v>
      </c>
      <c r="P103" s="88">
        <v>119.12</v>
      </c>
      <c r="Q103" s="88">
        <v>0</v>
      </c>
      <c r="R103" s="88">
        <v>9019.6734863999991</v>
      </c>
      <c r="S103" s="84">
        <v>1.4800000000000001E-2</v>
      </c>
      <c r="T103" s="84">
        <f t="shared" si="1"/>
        <v>3.5104394906324814E-3</v>
      </c>
      <c r="U103" s="84">
        <f>R103/'סכום נכסי הקרן'!$C$42</f>
        <v>4.316933782013192E-4</v>
      </c>
    </row>
    <row r="104" spans="2:21" s="87" customFormat="1">
      <c r="B104" s="80" t="s">
        <v>752</v>
      </c>
      <c r="C104" s="80" t="s">
        <v>753</v>
      </c>
      <c r="D104" s="80" t="s">
        <v>98</v>
      </c>
      <c r="E104" s="80" t="s">
        <v>121</v>
      </c>
      <c r="F104" s="80" t="s">
        <v>754</v>
      </c>
      <c r="G104" s="80" t="s">
        <v>566</v>
      </c>
      <c r="H104" s="80" t="s">
        <v>640</v>
      </c>
      <c r="I104" s="80" t="s">
        <v>209</v>
      </c>
      <c r="J104" s="80" t="s">
        <v>755</v>
      </c>
      <c r="K104" s="88">
        <v>3.85</v>
      </c>
      <c r="L104" s="80" t="s">
        <v>100</v>
      </c>
      <c r="M104" s="84">
        <v>2.1999999999999999E-2</v>
      </c>
      <c r="N104" s="84">
        <v>2.7900000000000001E-2</v>
      </c>
      <c r="O104" s="88">
        <v>1319149.52</v>
      </c>
      <c r="P104" s="88">
        <v>100.93</v>
      </c>
      <c r="Q104" s="88">
        <v>0</v>
      </c>
      <c r="R104" s="88">
        <v>1331.417610536</v>
      </c>
      <c r="S104" s="84">
        <v>2.5999999999999999E-3</v>
      </c>
      <c r="T104" s="84">
        <f t="shared" si="1"/>
        <v>5.1818516109218701E-4</v>
      </c>
      <c r="U104" s="84">
        <f>R104/'סכום נכסי הקרן'!$C$42</f>
        <v>6.3723389428192967E-5</v>
      </c>
    </row>
    <row r="105" spans="2:21" s="87" customFormat="1">
      <c r="B105" s="80" t="s">
        <v>756</v>
      </c>
      <c r="C105" s="80" t="s">
        <v>757</v>
      </c>
      <c r="D105" s="80" t="s">
        <v>98</v>
      </c>
      <c r="E105" s="80" t="s">
        <v>121</v>
      </c>
      <c r="F105" s="80" t="s">
        <v>754</v>
      </c>
      <c r="G105" s="80" t="s">
        <v>566</v>
      </c>
      <c r="H105" s="80" t="s">
        <v>640</v>
      </c>
      <c r="I105" s="80" t="s">
        <v>209</v>
      </c>
      <c r="J105" s="80" t="s">
        <v>585</v>
      </c>
      <c r="K105" s="88">
        <v>1.33</v>
      </c>
      <c r="L105" s="80" t="s">
        <v>100</v>
      </c>
      <c r="M105" s="84">
        <v>1.7999999999999999E-2</v>
      </c>
      <c r="N105" s="84">
        <v>2.0799999999999999E-2</v>
      </c>
      <c r="O105" s="88">
        <v>3374367.13</v>
      </c>
      <c r="P105" s="88">
        <v>111.63</v>
      </c>
      <c r="Q105" s="88">
        <v>0</v>
      </c>
      <c r="R105" s="88">
        <v>3766.806027219</v>
      </c>
      <c r="S105" s="84">
        <v>4.1999999999999997E-3</v>
      </c>
      <c r="T105" s="84">
        <f t="shared" si="1"/>
        <v>1.4660336265431434E-3</v>
      </c>
      <c r="U105" s="84">
        <f>R105/'סכום נכסי הקרן'!$C$42</f>
        <v>1.8028426653926292E-4</v>
      </c>
    </row>
    <row r="106" spans="2:21" s="87" customFormat="1">
      <c r="B106" s="80" t="s">
        <v>758</v>
      </c>
      <c r="C106" s="80" t="s">
        <v>759</v>
      </c>
      <c r="D106" s="80" t="s">
        <v>98</v>
      </c>
      <c r="E106" s="80" t="s">
        <v>121</v>
      </c>
      <c r="F106" s="80" t="s">
        <v>760</v>
      </c>
      <c r="G106" s="80" t="s">
        <v>761</v>
      </c>
      <c r="H106" s="80" t="s">
        <v>762</v>
      </c>
      <c r="I106" s="80" t="s">
        <v>209</v>
      </c>
      <c r="J106" s="80" t="s">
        <v>627</v>
      </c>
      <c r="K106" s="88">
        <v>5.92</v>
      </c>
      <c r="L106" s="80" t="s">
        <v>100</v>
      </c>
      <c r="M106" s="84">
        <v>5.1499999999999997E-2</v>
      </c>
      <c r="N106" s="84">
        <v>2.9499999999999998E-2</v>
      </c>
      <c r="O106" s="88">
        <v>9605516.2799999993</v>
      </c>
      <c r="P106" s="88">
        <v>153</v>
      </c>
      <c r="Q106" s="88">
        <v>0</v>
      </c>
      <c r="R106" s="88">
        <v>14696.4399084</v>
      </c>
      <c r="S106" s="84">
        <v>3.3E-3</v>
      </c>
      <c r="T106" s="84">
        <f t="shared" si="1"/>
        <v>5.7198260118777253E-3</v>
      </c>
      <c r="U106" s="84">
        <f>R106/'סכום נכסי הקרן'!$C$42</f>
        <v>7.0339084903195198E-4</v>
      </c>
    </row>
    <row r="107" spans="2:21" s="87" customFormat="1">
      <c r="B107" s="80" t="s">
        <v>763</v>
      </c>
      <c r="C107" s="80" t="s">
        <v>764</v>
      </c>
      <c r="D107" s="80" t="s">
        <v>98</v>
      </c>
      <c r="E107" s="80" t="s">
        <v>121</v>
      </c>
      <c r="F107" s="80" t="s">
        <v>765</v>
      </c>
      <c r="G107" s="80" t="s">
        <v>496</v>
      </c>
      <c r="H107" s="80" t="s">
        <v>762</v>
      </c>
      <c r="I107" s="80" t="s">
        <v>209</v>
      </c>
      <c r="J107" s="80" t="s">
        <v>766</v>
      </c>
      <c r="K107" s="88">
        <v>7.48</v>
      </c>
      <c r="L107" s="80" t="s">
        <v>100</v>
      </c>
      <c r="M107" s="84">
        <v>2.5600000000000001E-2</v>
      </c>
      <c r="N107" s="84">
        <v>3.9699999999999999E-2</v>
      </c>
      <c r="O107" s="88">
        <v>1365290</v>
      </c>
      <c r="P107" s="88">
        <v>95.72</v>
      </c>
      <c r="Q107" s="88">
        <v>0</v>
      </c>
      <c r="R107" s="88">
        <v>1306.8555879999999</v>
      </c>
      <c r="S107" s="84">
        <v>1.2999999999999999E-3</v>
      </c>
      <c r="T107" s="84">
        <f t="shared" si="1"/>
        <v>5.0862566938661815E-4</v>
      </c>
      <c r="U107" s="84">
        <f>R107/'סכום נכסי הקרן'!$C$42</f>
        <v>6.2547818882317826E-5</v>
      </c>
    </row>
    <row r="108" spans="2:21" s="87" customFormat="1">
      <c r="B108" s="80" t="s">
        <v>767</v>
      </c>
      <c r="C108" s="80" t="s">
        <v>768</v>
      </c>
      <c r="D108" s="80" t="s">
        <v>98</v>
      </c>
      <c r="E108" s="80" t="s">
        <v>121</v>
      </c>
      <c r="F108" s="80" t="s">
        <v>769</v>
      </c>
      <c r="G108" s="80" t="s">
        <v>130</v>
      </c>
      <c r="H108" s="80" t="s">
        <v>762</v>
      </c>
      <c r="I108" s="80" t="s">
        <v>209</v>
      </c>
      <c r="J108" s="80" t="s">
        <v>770</v>
      </c>
      <c r="K108" s="88">
        <v>1.4</v>
      </c>
      <c r="L108" s="80" t="s">
        <v>100</v>
      </c>
      <c r="M108" s="84">
        <v>2.1999999999999999E-2</v>
      </c>
      <c r="N108" s="84">
        <v>1.7100000000000001E-2</v>
      </c>
      <c r="O108" s="88">
        <v>2960126.07</v>
      </c>
      <c r="P108" s="88">
        <v>112.59</v>
      </c>
      <c r="Q108" s="88">
        <v>0</v>
      </c>
      <c r="R108" s="88">
        <v>3332.805942213</v>
      </c>
      <c r="S108" s="84">
        <v>5.5999999999999999E-3</v>
      </c>
      <c r="T108" s="84">
        <f t="shared" si="1"/>
        <v>1.2971216321522022E-3</v>
      </c>
      <c r="U108" s="84">
        <f>R108/'סכום נכסי הקרן'!$C$42</f>
        <v>1.5951245444225116E-4</v>
      </c>
    </row>
    <row r="109" spans="2:21" s="87" customFormat="1">
      <c r="B109" s="80" t="s">
        <v>771</v>
      </c>
      <c r="C109" s="80" t="s">
        <v>772</v>
      </c>
      <c r="D109" s="80" t="s">
        <v>98</v>
      </c>
      <c r="E109" s="80" t="s">
        <v>121</v>
      </c>
      <c r="F109" s="80" t="s">
        <v>769</v>
      </c>
      <c r="G109" s="80" t="s">
        <v>130</v>
      </c>
      <c r="H109" s="80" t="s">
        <v>762</v>
      </c>
      <c r="I109" s="80" t="s">
        <v>209</v>
      </c>
      <c r="J109" s="80" t="s">
        <v>648</v>
      </c>
      <c r="K109" s="88">
        <v>4.25</v>
      </c>
      <c r="L109" s="80" t="s">
        <v>100</v>
      </c>
      <c r="M109" s="84">
        <v>1.7000000000000001E-2</v>
      </c>
      <c r="N109" s="84">
        <v>2.23E-2</v>
      </c>
      <c r="O109" s="88">
        <v>50000</v>
      </c>
      <c r="P109" s="88">
        <v>107.55</v>
      </c>
      <c r="Q109" s="88">
        <v>0</v>
      </c>
      <c r="R109" s="88">
        <v>53.774999999999999</v>
      </c>
      <c r="S109" s="84">
        <v>0</v>
      </c>
      <c r="T109" s="84">
        <f t="shared" si="1"/>
        <v>2.092912608127088E-5</v>
      </c>
      <c r="U109" s="84">
        <f>R109/'סכום נכסי הקרן'!$C$42</f>
        <v>2.573741881873976E-6</v>
      </c>
    </row>
    <row r="110" spans="2:21" s="87" customFormat="1">
      <c r="B110" s="80" t="s">
        <v>773</v>
      </c>
      <c r="C110" s="80" t="s">
        <v>774</v>
      </c>
      <c r="D110" s="80" t="s">
        <v>98</v>
      </c>
      <c r="E110" s="80" t="s">
        <v>121</v>
      </c>
      <c r="F110" s="80" t="s">
        <v>769</v>
      </c>
      <c r="G110" s="80" t="s">
        <v>130</v>
      </c>
      <c r="H110" s="80" t="s">
        <v>762</v>
      </c>
      <c r="I110" s="80" t="s">
        <v>209</v>
      </c>
      <c r="J110" s="80" t="s">
        <v>597</v>
      </c>
      <c r="K110" s="88">
        <v>9.1</v>
      </c>
      <c r="L110" s="80" t="s">
        <v>100</v>
      </c>
      <c r="M110" s="84">
        <v>5.7999999999999996E-3</v>
      </c>
      <c r="N110" s="84">
        <v>2.81E-2</v>
      </c>
      <c r="O110" s="88">
        <v>2190477</v>
      </c>
      <c r="P110" s="88">
        <v>89.1</v>
      </c>
      <c r="Q110" s="88">
        <v>0</v>
      </c>
      <c r="R110" s="88">
        <v>1951.715007</v>
      </c>
      <c r="S110" s="84">
        <v>4.5999999999999999E-3</v>
      </c>
      <c r="T110" s="84">
        <f t="shared" si="1"/>
        <v>7.5960370908807967E-4</v>
      </c>
      <c r="U110" s="84">
        <f>R110/'סכום נכסי הקרן'!$C$42</f>
        <v>9.3411634681503673E-5</v>
      </c>
    </row>
    <row r="111" spans="2:21" s="87" customFormat="1">
      <c r="B111" s="80" t="s">
        <v>775</v>
      </c>
      <c r="C111" s="80" t="s">
        <v>776</v>
      </c>
      <c r="D111" s="80" t="s">
        <v>98</v>
      </c>
      <c r="E111" s="80" t="s">
        <v>121</v>
      </c>
      <c r="F111" s="80" t="s">
        <v>658</v>
      </c>
      <c r="G111" s="80" t="s">
        <v>496</v>
      </c>
      <c r="H111" s="80" t="s">
        <v>777</v>
      </c>
      <c r="I111" s="80" t="s">
        <v>148</v>
      </c>
      <c r="J111" s="80" t="s">
        <v>778</v>
      </c>
      <c r="K111" s="88">
        <v>4.93</v>
      </c>
      <c r="L111" s="80" t="s">
        <v>100</v>
      </c>
      <c r="M111" s="84">
        <v>1.3299999999999999E-2</v>
      </c>
      <c r="N111" s="84">
        <v>3.3799999999999997E-2</v>
      </c>
      <c r="O111" s="88">
        <v>9981461</v>
      </c>
      <c r="P111" s="88">
        <v>101.09</v>
      </c>
      <c r="Q111" s="88">
        <v>0</v>
      </c>
      <c r="R111" s="88">
        <v>10090.258924899999</v>
      </c>
      <c r="S111" s="84">
        <v>8.3999999999999995E-3</v>
      </c>
      <c r="T111" s="84">
        <f t="shared" si="1"/>
        <v>3.927109274419356E-3</v>
      </c>
      <c r="U111" s="84">
        <f>R111/'סכום נכסי הקרן'!$C$42</f>
        <v>4.8293299849312514E-4</v>
      </c>
    </row>
    <row r="112" spans="2:21" s="87" customFormat="1">
      <c r="B112" s="80" t="s">
        <v>779</v>
      </c>
      <c r="C112" s="80" t="s">
        <v>780</v>
      </c>
      <c r="D112" s="80" t="s">
        <v>98</v>
      </c>
      <c r="E112" s="80" t="s">
        <v>121</v>
      </c>
      <c r="F112" s="80" t="s">
        <v>658</v>
      </c>
      <c r="G112" s="80" t="s">
        <v>496</v>
      </c>
      <c r="H112" s="80" t="s">
        <v>762</v>
      </c>
      <c r="I112" s="80" t="s">
        <v>209</v>
      </c>
      <c r="J112" s="80" t="s">
        <v>781</v>
      </c>
      <c r="K112" s="88">
        <v>5.6</v>
      </c>
      <c r="L112" s="80" t="s">
        <v>100</v>
      </c>
      <c r="M112" s="84">
        <v>1.8700000000000001E-2</v>
      </c>
      <c r="N112" s="84">
        <v>3.5099999999999999E-2</v>
      </c>
      <c r="O112" s="88">
        <v>11170533</v>
      </c>
      <c r="P112" s="88">
        <v>97.98</v>
      </c>
      <c r="Q112" s="88">
        <v>0</v>
      </c>
      <c r="R112" s="88">
        <v>10944.888233400001</v>
      </c>
      <c r="S112" s="84">
        <v>0.02</v>
      </c>
      <c r="T112" s="84">
        <f t="shared" si="1"/>
        <v>4.2597293497395952E-3</v>
      </c>
      <c r="U112" s="84">
        <f>R112/'סכום נכסי הקרן'!$C$42</f>
        <v>5.2383667575511394E-4</v>
      </c>
    </row>
    <row r="113" spans="2:21" s="87" customFormat="1">
      <c r="B113" s="80" t="s">
        <v>782</v>
      </c>
      <c r="C113" s="80" t="s">
        <v>783</v>
      </c>
      <c r="D113" s="80" t="s">
        <v>98</v>
      </c>
      <c r="E113" s="80" t="s">
        <v>121</v>
      </c>
      <c r="F113" s="80" t="s">
        <v>658</v>
      </c>
      <c r="G113" s="80" t="s">
        <v>496</v>
      </c>
      <c r="H113" s="80" t="s">
        <v>762</v>
      </c>
      <c r="I113" s="80" t="s">
        <v>209</v>
      </c>
      <c r="J113" s="80" t="s">
        <v>784</v>
      </c>
      <c r="K113" s="88">
        <v>3.25</v>
      </c>
      <c r="L113" s="80" t="s">
        <v>100</v>
      </c>
      <c r="M113" s="84">
        <v>3.3500000000000002E-2</v>
      </c>
      <c r="N113" s="84">
        <v>2.81E-2</v>
      </c>
      <c r="O113" s="88">
        <v>38181.82</v>
      </c>
      <c r="P113" s="88">
        <v>114.41</v>
      </c>
      <c r="Q113" s="88">
        <v>0</v>
      </c>
      <c r="R113" s="88">
        <v>43.683820261999998</v>
      </c>
      <c r="S113" s="84">
        <v>1E-4</v>
      </c>
      <c r="T113" s="84">
        <f t="shared" si="1"/>
        <v>1.7001658428172453E-5</v>
      </c>
      <c r="U113" s="84">
        <f>R113/'סכום נכסי הקרן'!$C$42</f>
        <v>2.0907648120607045E-6</v>
      </c>
    </row>
    <row r="114" spans="2:21" s="87" customFormat="1">
      <c r="B114" s="80" t="s">
        <v>785</v>
      </c>
      <c r="C114" s="80" t="s">
        <v>786</v>
      </c>
      <c r="D114" s="80" t="s">
        <v>98</v>
      </c>
      <c r="E114" s="80" t="s">
        <v>121</v>
      </c>
      <c r="F114" s="80" t="s">
        <v>658</v>
      </c>
      <c r="G114" s="80" t="s">
        <v>496</v>
      </c>
      <c r="H114" s="80" t="s">
        <v>762</v>
      </c>
      <c r="I114" s="80" t="s">
        <v>209</v>
      </c>
      <c r="J114" s="80" t="s">
        <v>787</v>
      </c>
      <c r="K114" s="88">
        <v>0.85</v>
      </c>
      <c r="L114" s="80" t="s">
        <v>100</v>
      </c>
      <c r="M114" s="84">
        <v>2.5000000000000001E-2</v>
      </c>
      <c r="N114" s="84">
        <v>2.2800000000000001E-2</v>
      </c>
      <c r="O114" s="88">
        <v>4078103.69</v>
      </c>
      <c r="P114" s="88">
        <v>112.23</v>
      </c>
      <c r="Q114" s="88">
        <v>0</v>
      </c>
      <c r="R114" s="88">
        <v>4576.8557712869997</v>
      </c>
      <c r="S114" s="84">
        <v>8.6999999999999994E-3</v>
      </c>
      <c r="T114" s="84">
        <f t="shared" si="1"/>
        <v>1.781303421535247E-3</v>
      </c>
      <c r="U114" s="84">
        <f>R114/'סכום נכסי הקרן'!$C$42</f>
        <v>2.1905430750084555E-4</v>
      </c>
    </row>
    <row r="115" spans="2:21" s="87" customFormat="1">
      <c r="B115" s="80" t="s">
        <v>788</v>
      </c>
      <c r="C115" s="80" t="s">
        <v>789</v>
      </c>
      <c r="D115" s="80" t="s">
        <v>98</v>
      </c>
      <c r="E115" s="80" t="s">
        <v>121</v>
      </c>
      <c r="F115" s="80" t="s">
        <v>658</v>
      </c>
      <c r="G115" s="80" t="s">
        <v>496</v>
      </c>
      <c r="H115" s="80" t="s">
        <v>762</v>
      </c>
      <c r="I115" s="80" t="s">
        <v>209</v>
      </c>
      <c r="J115" s="80" t="s">
        <v>790</v>
      </c>
      <c r="K115" s="88">
        <v>1.93</v>
      </c>
      <c r="L115" s="80" t="s">
        <v>100</v>
      </c>
      <c r="M115" s="84">
        <v>1.95E-2</v>
      </c>
      <c r="N115" s="84">
        <v>2.5000000000000001E-2</v>
      </c>
      <c r="O115" s="88">
        <v>1114997.82</v>
      </c>
      <c r="P115" s="88">
        <v>111.32</v>
      </c>
      <c r="Q115" s="88">
        <v>0</v>
      </c>
      <c r="R115" s="88">
        <v>1241.2155732240001</v>
      </c>
      <c r="S115" s="84">
        <v>2.2000000000000001E-3</v>
      </c>
      <c r="T115" s="84">
        <f t="shared" si="1"/>
        <v>4.8307870248334744E-4</v>
      </c>
      <c r="U115" s="84">
        <f>R115/'סכום נכסי הקרן'!$C$42</f>
        <v>5.9406201864078547E-5</v>
      </c>
    </row>
    <row r="116" spans="2:21" s="87" customFormat="1">
      <c r="B116" s="80" t="s">
        <v>791</v>
      </c>
      <c r="C116" s="80" t="s">
        <v>792</v>
      </c>
      <c r="D116" s="80" t="s">
        <v>98</v>
      </c>
      <c r="E116" s="80" t="s">
        <v>121</v>
      </c>
      <c r="F116" s="80" t="s">
        <v>517</v>
      </c>
      <c r="G116" s="80" t="s">
        <v>509</v>
      </c>
      <c r="H116" s="80" t="s">
        <v>762</v>
      </c>
      <c r="I116" s="80" t="s">
        <v>209</v>
      </c>
      <c r="J116" s="80" t="s">
        <v>793</v>
      </c>
      <c r="K116" s="88">
        <v>1.82</v>
      </c>
      <c r="L116" s="80" t="s">
        <v>100</v>
      </c>
      <c r="M116" s="84">
        <v>1.46E-2</v>
      </c>
      <c r="N116" s="84">
        <v>2.8899999999999999E-2</v>
      </c>
      <c r="O116" s="88">
        <v>3</v>
      </c>
      <c r="P116" s="88">
        <v>5454999</v>
      </c>
      <c r="Q116" s="88">
        <v>0</v>
      </c>
      <c r="R116" s="88">
        <v>163.64997</v>
      </c>
      <c r="S116" s="84">
        <v>0</v>
      </c>
      <c r="T116" s="84">
        <f t="shared" si="1"/>
        <v>6.3692252074871176E-5</v>
      </c>
      <c r="U116" s="84">
        <f>R116/'סכום נכסי הקרן'!$C$42</f>
        <v>7.8325017527925556E-6</v>
      </c>
    </row>
    <row r="117" spans="2:21" s="87" customFormat="1">
      <c r="B117" s="80" t="s">
        <v>794</v>
      </c>
      <c r="C117" s="80" t="s">
        <v>795</v>
      </c>
      <c r="D117" s="80" t="s">
        <v>98</v>
      </c>
      <c r="E117" s="80" t="s">
        <v>121</v>
      </c>
      <c r="F117" s="80" t="s">
        <v>796</v>
      </c>
      <c r="G117" s="80" t="s">
        <v>684</v>
      </c>
      <c r="H117" s="80" t="s">
        <v>762</v>
      </c>
      <c r="I117" s="80" t="s">
        <v>209</v>
      </c>
      <c r="J117" s="80" t="s">
        <v>540</v>
      </c>
      <c r="K117" s="88">
        <v>1.97</v>
      </c>
      <c r="L117" s="80" t="s">
        <v>100</v>
      </c>
      <c r="M117" s="84">
        <v>2.4E-2</v>
      </c>
      <c r="N117" s="84">
        <v>1.5900000000000001E-2</v>
      </c>
      <c r="O117" s="88">
        <v>154616</v>
      </c>
      <c r="P117" s="88">
        <v>113.17</v>
      </c>
      <c r="Q117" s="88">
        <v>0</v>
      </c>
      <c r="R117" s="88">
        <v>174.97892719999999</v>
      </c>
      <c r="S117" s="84">
        <v>5.0000000000000001E-4</v>
      </c>
      <c r="T117" s="84">
        <f t="shared" si="1"/>
        <v>6.8101460324208619E-5</v>
      </c>
      <c r="U117" s="84">
        <f>R117/'סכום נכסי הקרן'!$C$42</f>
        <v>8.3747204719668507E-6</v>
      </c>
    </row>
    <row r="118" spans="2:21" s="87" customFormat="1">
      <c r="B118" s="80" t="s">
        <v>797</v>
      </c>
      <c r="C118" s="80" t="s">
        <v>798</v>
      </c>
      <c r="D118" s="80" t="s">
        <v>98</v>
      </c>
      <c r="E118" s="80" t="s">
        <v>121</v>
      </c>
      <c r="F118" s="80" t="s">
        <v>796</v>
      </c>
      <c r="G118" s="80" t="s">
        <v>684</v>
      </c>
      <c r="H118" s="80" t="s">
        <v>762</v>
      </c>
      <c r="I118" s="80" t="s">
        <v>209</v>
      </c>
      <c r="J118" s="80" t="s">
        <v>799</v>
      </c>
      <c r="K118" s="88">
        <v>0.42</v>
      </c>
      <c r="L118" s="80" t="s">
        <v>100</v>
      </c>
      <c r="M118" s="84">
        <v>3.85E-2</v>
      </c>
      <c r="N118" s="84">
        <v>3.4099999999999998E-2</v>
      </c>
      <c r="O118" s="88">
        <v>2285935</v>
      </c>
      <c r="P118" s="88">
        <v>115.64</v>
      </c>
      <c r="Q118" s="88">
        <v>0</v>
      </c>
      <c r="R118" s="88">
        <v>2643.455234</v>
      </c>
      <c r="S118" s="84">
        <v>9.1000000000000004E-3</v>
      </c>
      <c r="T118" s="84">
        <f t="shared" si="1"/>
        <v>1.0288276686672511E-3</v>
      </c>
      <c r="U118" s="84">
        <f>R118/'סכום נכסי הקרן'!$C$42</f>
        <v>1.2651922731017707E-4</v>
      </c>
    </row>
    <row r="119" spans="2:21" s="87" customFormat="1">
      <c r="B119" s="80" t="s">
        <v>800</v>
      </c>
      <c r="C119" s="80" t="s">
        <v>801</v>
      </c>
      <c r="D119" s="80" t="s">
        <v>98</v>
      </c>
      <c r="E119" s="80" t="s">
        <v>121</v>
      </c>
      <c r="F119" s="80" t="s">
        <v>802</v>
      </c>
      <c r="G119" s="80" t="s">
        <v>803</v>
      </c>
      <c r="H119" s="80" t="s">
        <v>762</v>
      </c>
      <c r="I119" s="80" t="s">
        <v>209</v>
      </c>
      <c r="J119" s="80" t="s">
        <v>560</v>
      </c>
      <c r="K119" s="88">
        <v>3.4</v>
      </c>
      <c r="L119" s="80" t="s">
        <v>100</v>
      </c>
      <c r="M119" s="84">
        <v>2.1999999999999999E-2</v>
      </c>
      <c r="N119" s="84">
        <v>2.8199999999999999E-2</v>
      </c>
      <c r="O119" s="88">
        <v>3031208.33</v>
      </c>
      <c r="P119" s="88">
        <v>101.61</v>
      </c>
      <c r="Q119" s="88">
        <v>0</v>
      </c>
      <c r="R119" s="88">
        <v>3080.0107841130002</v>
      </c>
      <c r="S119" s="84">
        <v>8.0000000000000002E-3</v>
      </c>
      <c r="T119" s="84">
        <f t="shared" si="1"/>
        <v>1.1987342451394696E-3</v>
      </c>
      <c r="U119" s="84">
        <f>R119/'סכום נכסי הקרן'!$C$42</f>
        <v>1.4741334731185743E-4</v>
      </c>
    </row>
    <row r="120" spans="2:21" s="87" customFormat="1">
      <c r="B120" s="80" t="s">
        <v>804</v>
      </c>
      <c r="C120" s="80" t="s">
        <v>805</v>
      </c>
      <c r="D120" s="80" t="s">
        <v>98</v>
      </c>
      <c r="E120" s="80" t="s">
        <v>121</v>
      </c>
      <c r="F120" s="80" t="s">
        <v>802</v>
      </c>
      <c r="G120" s="80" t="s">
        <v>803</v>
      </c>
      <c r="H120" s="80" t="s">
        <v>762</v>
      </c>
      <c r="I120" s="80" t="s">
        <v>209</v>
      </c>
      <c r="J120" s="80" t="s">
        <v>521</v>
      </c>
      <c r="K120" s="88">
        <v>1.82</v>
      </c>
      <c r="L120" s="80" t="s">
        <v>100</v>
      </c>
      <c r="M120" s="84">
        <v>1.0500000000000001E-2</v>
      </c>
      <c r="N120" s="84">
        <v>2.7400000000000001E-2</v>
      </c>
      <c r="O120" s="88">
        <v>2500636.04</v>
      </c>
      <c r="P120" s="88">
        <v>107.42</v>
      </c>
      <c r="Q120" s="88">
        <v>0</v>
      </c>
      <c r="R120" s="88">
        <v>2686.1832341680001</v>
      </c>
      <c r="S120" s="84">
        <v>9.1999999999999998E-3</v>
      </c>
      <c r="T120" s="84">
        <f t="shared" si="1"/>
        <v>1.0454573237619351E-3</v>
      </c>
      <c r="U120" s="84">
        <f>R120/'סכום נכסי הקרן'!$C$42</f>
        <v>1.2856424532154109E-4</v>
      </c>
    </row>
    <row r="121" spans="2:21" s="87" customFormat="1">
      <c r="B121" s="80" t="s">
        <v>806</v>
      </c>
      <c r="C121" s="80" t="s">
        <v>807</v>
      </c>
      <c r="D121" s="80" t="s">
        <v>98</v>
      </c>
      <c r="E121" s="80" t="s">
        <v>121</v>
      </c>
      <c r="F121" s="80" t="s">
        <v>808</v>
      </c>
      <c r="G121" s="80" t="s">
        <v>509</v>
      </c>
      <c r="H121" s="80" t="s">
        <v>762</v>
      </c>
      <c r="I121" s="80" t="s">
        <v>209</v>
      </c>
      <c r="J121" s="80" t="s">
        <v>809</v>
      </c>
      <c r="K121" s="88">
        <v>2.96</v>
      </c>
      <c r="L121" s="80" t="s">
        <v>100</v>
      </c>
      <c r="M121" s="84">
        <v>2E-3</v>
      </c>
      <c r="N121" s="84">
        <v>2.1899999999999999E-2</v>
      </c>
      <c r="O121" s="88">
        <v>325000</v>
      </c>
      <c r="P121" s="88">
        <v>105.61</v>
      </c>
      <c r="Q121" s="88">
        <v>0</v>
      </c>
      <c r="R121" s="88">
        <v>343.23250000000002</v>
      </c>
      <c r="S121" s="84">
        <v>4.0000000000000002E-4</v>
      </c>
      <c r="T121" s="84">
        <f t="shared" si="1"/>
        <v>1.3358542571250225E-4</v>
      </c>
      <c r="U121" s="84">
        <f>R121/'סכום נכסי הקרן'!$C$42</f>
        <v>1.6427556680061542E-5</v>
      </c>
    </row>
    <row r="122" spans="2:21" s="87" customFormat="1">
      <c r="B122" s="80" t="s">
        <v>810</v>
      </c>
      <c r="C122" s="80" t="s">
        <v>811</v>
      </c>
      <c r="D122" s="80" t="s">
        <v>98</v>
      </c>
      <c r="E122" s="80" t="s">
        <v>121</v>
      </c>
      <c r="F122" s="80" t="s">
        <v>808</v>
      </c>
      <c r="G122" s="80" t="s">
        <v>509</v>
      </c>
      <c r="H122" s="80" t="s">
        <v>762</v>
      </c>
      <c r="I122" s="80" t="s">
        <v>209</v>
      </c>
      <c r="J122" s="80" t="s">
        <v>812</v>
      </c>
      <c r="K122" s="88">
        <v>1.99</v>
      </c>
      <c r="L122" s="80" t="s">
        <v>100</v>
      </c>
      <c r="M122" s="84">
        <v>2E-3</v>
      </c>
      <c r="N122" s="84">
        <v>2.1100000000000001E-2</v>
      </c>
      <c r="O122" s="88">
        <v>237375</v>
      </c>
      <c r="P122" s="88">
        <v>106.65</v>
      </c>
      <c r="Q122" s="88">
        <v>0</v>
      </c>
      <c r="R122" s="88">
        <v>253.1604375</v>
      </c>
      <c r="S122" s="84">
        <v>5.9999999999999995E-4</v>
      </c>
      <c r="T122" s="84">
        <f t="shared" si="1"/>
        <v>9.8529553049320266E-5</v>
      </c>
      <c r="U122" s="84">
        <f>R122/'סכום נכסי הקרן'!$C$42</f>
        <v>1.2116589880563255E-5</v>
      </c>
    </row>
    <row r="123" spans="2:21" s="87" customFormat="1">
      <c r="B123" s="80" t="s">
        <v>813</v>
      </c>
      <c r="C123" s="80" t="s">
        <v>814</v>
      </c>
      <c r="D123" s="80" t="s">
        <v>98</v>
      </c>
      <c r="E123" s="80" t="s">
        <v>121</v>
      </c>
      <c r="F123" s="80" t="s">
        <v>808</v>
      </c>
      <c r="G123" s="80" t="s">
        <v>509</v>
      </c>
      <c r="H123" s="80" t="s">
        <v>762</v>
      </c>
      <c r="I123" s="80" t="s">
        <v>209</v>
      </c>
      <c r="J123" s="80" t="s">
        <v>659</v>
      </c>
      <c r="K123" s="88">
        <v>0.42</v>
      </c>
      <c r="L123" s="80" t="s">
        <v>100</v>
      </c>
      <c r="M123" s="84">
        <v>6.7999999999999996E-3</v>
      </c>
      <c r="N123" s="84">
        <v>3.5099999999999999E-2</v>
      </c>
      <c r="O123" s="88">
        <v>1617850.71</v>
      </c>
      <c r="P123" s="88">
        <v>111.23</v>
      </c>
      <c r="Q123" s="88">
        <v>0</v>
      </c>
      <c r="R123" s="88">
        <v>1799.5353447330001</v>
      </c>
      <c r="S123" s="84">
        <v>7.1999999999999998E-3</v>
      </c>
      <c r="T123" s="84">
        <f t="shared" si="1"/>
        <v>7.0037567861683345E-4</v>
      </c>
      <c r="U123" s="84">
        <f>R123/'סכום נכסי הקרן'!$C$42</f>
        <v>8.6128116869397406E-5</v>
      </c>
    </row>
    <row r="124" spans="2:21" s="87" customFormat="1">
      <c r="B124" s="80" t="s">
        <v>815</v>
      </c>
      <c r="C124" s="80" t="s">
        <v>816</v>
      </c>
      <c r="D124" s="80" t="s">
        <v>98</v>
      </c>
      <c r="E124" s="80" t="s">
        <v>121</v>
      </c>
      <c r="F124" s="80" t="s">
        <v>808</v>
      </c>
      <c r="G124" s="80" t="s">
        <v>509</v>
      </c>
      <c r="H124" s="80" t="s">
        <v>762</v>
      </c>
      <c r="I124" s="80" t="s">
        <v>209</v>
      </c>
      <c r="J124" s="80" t="s">
        <v>307</v>
      </c>
      <c r="K124" s="88">
        <v>5.26</v>
      </c>
      <c r="L124" s="80" t="s">
        <v>100</v>
      </c>
      <c r="M124" s="84">
        <v>2.5899999999999999E-2</v>
      </c>
      <c r="N124" s="84">
        <v>2.3699999999999999E-2</v>
      </c>
      <c r="O124" s="88">
        <v>2225000</v>
      </c>
      <c r="P124" s="88">
        <v>101</v>
      </c>
      <c r="Q124" s="88">
        <v>0</v>
      </c>
      <c r="R124" s="88">
        <v>2247.25</v>
      </c>
      <c r="S124" s="84">
        <v>4.8999999999999998E-3</v>
      </c>
      <c r="T124" s="84">
        <f t="shared" si="1"/>
        <v>8.7462535725032066E-4</v>
      </c>
      <c r="U124" s="84">
        <f>R124/'סכום נכסי הקרן'!$C$42</f>
        <v>1.075563262490245E-4</v>
      </c>
    </row>
    <row r="125" spans="2:21" s="87" customFormat="1">
      <c r="B125" s="80" t="s">
        <v>817</v>
      </c>
      <c r="C125" s="80" t="s">
        <v>818</v>
      </c>
      <c r="D125" s="80" t="s">
        <v>98</v>
      </c>
      <c r="E125" s="80" t="s">
        <v>121</v>
      </c>
      <c r="F125" s="80" t="s">
        <v>687</v>
      </c>
      <c r="G125" s="80" t="s">
        <v>496</v>
      </c>
      <c r="H125" s="80" t="s">
        <v>777</v>
      </c>
      <c r="I125" s="80" t="s">
        <v>148</v>
      </c>
      <c r="J125" s="80" t="s">
        <v>585</v>
      </c>
      <c r="K125" s="88">
        <v>3.89</v>
      </c>
      <c r="L125" s="80" t="s">
        <v>100</v>
      </c>
      <c r="M125" s="84">
        <v>2.4E-2</v>
      </c>
      <c r="N125" s="84">
        <v>2.9000000000000001E-2</v>
      </c>
      <c r="O125" s="88">
        <v>2155398.12</v>
      </c>
      <c r="P125" s="88">
        <v>112.91</v>
      </c>
      <c r="Q125" s="88">
        <v>0</v>
      </c>
      <c r="R125" s="88">
        <v>2433.6600172919998</v>
      </c>
      <c r="S125" s="84">
        <v>2E-3</v>
      </c>
      <c r="T125" s="84">
        <f t="shared" si="1"/>
        <v>9.4717577574806395E-4</v>
      </c>
      <c r="U125" s="84">
        <f>R125/'סכום נכסי הקרן'!$C$42</f>
        <v>1.1647815365405048E-4</v>
      </c>
    </row>
    <row r="126" spans="2:21" s="87" customFormat="1">
      <c r="B126" s="80" t="s">
        <v>819</v>
      </c>
      <c r="C126" s="80" t="s">
        <v>820</v>
      </c>
      <c r="D126" s="80" t="s">
        <v>98</v>
      </c>
      <c r="E126" s="80" t="s">
        <v>121</v>
      </c>
      <c r="F126" s="80" t="s">
        <v>821</v>
      </c>
      <c r="G126" s="80" t="s">
        <v>684</v>
      </c>
      <c r="H126" s="80" t="s">
        <v>762</v>
      </c>
      <c r="I126" s="80" t="s">
        <v>209</v>
      </c>
      <c r="J126" s="80" t="s">
        <v>822</v>
      </c>
      <c r="K126" s="88">
        <v>1.55</v>
      </c>
      <c r="L126" s="80" t="s">
        <v>100</v>
      </c>
      <c r="M126" s="84">
        <v>2.4799999999999999E-2</v>
      </c>
      <c r="N126" s="84">
        <v>1.83E-2</v>
      </c>
      <c r="O126" s="88">
        <v>1650175</v>
      </c>
      <c r="P126" s="88">
        <v>113.92</v>
      </c>
      <c r="Q126" s="88">
        <v>0</v>
      </c>
      <c r="R126" s="88">
        <v>1879.8793599999999</v>
      </c>
      <c r="S126" s="84">
        <v>3.8999999999999998E-3</v>
      </c>
      <c r="T126" s="84">
        <f t="shared" si="1"/>
        <v>7.3164541409611922E-4</v>
      </c>
      <c r="U126" s="84">
        <f>R126/'סכום נכסי הקרן'!$C$42</f>
        <v>8.9973486596047337E-5</v>
      </c>
    </row>
    <row r="127" spans="2:21" s="87" customFormat="1">
      <c r="B127" s="80" t="s">
        <v>823</v>
      </c>
      <c r="C127" s="80" t="s">
        <v>824</v>
      </c>
      <c r="D127" s="80" t="s">
        <v>98</v>
      </c>
      <c r="E127" s="80" t="s">
        <v>121</v>
      </c>
      <c r="F127" s="80" t="s">
        <v>495</v>
      </c>
      <c r="G127" s="80" t="s">
        <v>496</v>
      </c>
      <c r="H127" s="80" t="s">
        <v>762</v>
      </c>
      <c r="I127" s="80" t="s">
        <v>209</v>
      </c>
      <c r="J127" s="80" t="s">
        <v>825</v>
      </c>
      <c r="K127" s="88">
        <v>2</v>
      </c>
      <c r="L127" s="80" t="s">
        <v>100</v>
      </c>
      <c r="M127" s="84">
        <v>1.4E-2</v>
      </c>
      <c r="N127" s="84">
        <v>2.5999999999999999E-2</v>
      </c>
      <c r="O127" s="88">
        <v>8281145</v>
      </c>
      <c r="P127" s="88">
        <v>109.74</v>
      </c>
      <c r="Q127" s="88">
        <v>0</v>
      </c>
      <c r="R127" s="88">
        <v>9087.7285229999998</v>
      </c>
      <c r="S127" s="84">
        <v>8.2000000000000007E-3</v>
      </c>
      <c r="T127" s="84">
        <f t="shared" si="1"/>
        <v>3.5369263793626894E-3</v>
      </c>
      <c r="U127" s="84">
        <f>R127/'סכום נכסי הקרן'!$C$42</f>
        <v>4.3495058132488751E-4</v>
      </c>
    </row>
    <row r="128" spans="2:21" s="87" customFormat="1">
      <c r="B128" s="80" t="s">
        <v>826</v>
      </c>
      <c r="C128" s="80" t="s">
        <v>827</v>
      </c>
      <c r="D128" s="80" t="s">
        <v>98</v>
      </c>
      <c r="E128" s="80" t="s">
        <v>121</v>
      </c>
      <c r="F128" s="80" t="s">
        <v>828</v>
      </c>
      <c r="G128" s="80" t="s">
        <v>496</v>
      </c>
      <c r="H128" s="80" t="s">
        <v>777</v>
      </c>
      <c r="I128" s="80" t="s">
        <v>148</v>
      </c>
      <c r="J128" s="80" t="s">
        <v>315</v>
      </c>
      <c r="K128" s="88">
        <v>0.52</v>
      </c>
      <c r="L128" s="80" t="s">
        <v>100</v>
      </c>
      <c r="M128" s="84">
        <v>2.75E-2</v>
      </c>
      <c r="N128" s="84">
        <v>3.0499999999999999E-2</v>
      </c>
      <c r="O128" s="88">
        <v>1525386.67</v>
      </c>
      <c r="P128" s="88">
        <v>113.88</v>
      </c>
      <c r="Q128" s="88">
        <v>1695.98442</v>
      </c>
      <c r="R128" s="88">
        <v>3433.0947597959998</v>
      </c>
      <c r="S128" s="84">
        <v>5.4999999999999997E-3</v>
      </c>
      <c r="T128" s="84">
        <f t="shared" si="1"/>
        <v>1.3361538461500856E-3</v>
      </c>
      <c r="U128" s="84">
        <f>R128/'סכום נכסי הקרן'!$C$42</f>
        <v>1.643124085119301E-4</v>
      </c>
    </row>
    <row r="129" spans="2:21" s="87" customFormat="1">
      <c r="B129" s="80" t="s">
        <v>829</v>
      </c>
      <c r="C129" s="80" t="s">
        <v>830</v>
      </c>
      <c r="D129" s="80" t="s">
        <v>98</v>
      </c>
      <c r="E129" s="80" t="s">
        <v>121</v>
      </c>
      <c r="F129" s="80" t="s">
        <v>828</v>
      </c>
      <c r="G129" s="80" t="s">
        <v>496</v>
      </c>
      <c r="H129" s="80" t="s">
        <v>777</v>
      </c>
      <c r="I129" s="80" t="s">
        <v>148</v>
      </c>
      <c r="J129" s="80" t="s">
        <v>291</v>
      </c>
      <c r="K129" s="88">
        <v>3.63</v>
      </c>
      <c r="L129" s="80" t="s">
        <v>100</v>
      </c>
      <c r="M129" s="84">
        <v>1.9599999999999999E-2</v>
      </c>
      <c r="N129" s="84">
        <v>2.6499999999999999E-2</v>
      </c>
      <c r="O129" s="88">
        <v>9293193.9399999995</v>
      </c>
      <c r="P129" s="88">
        <v>109.84</v>
      </c>
      <c r="Q129" s="88">
        <v>0</v>
      </c>
      <c r="R129" s="88">
        <v>10207.644223695999</v>
      </c>
      <c r="S129" s="84">
        <v>8.8000000000000005E-3</v>
      </c>
      <c r="T129" s="84">
        <f t="shared" si="1"/>
        <v>3.9727954058668526E-3</v>
      </c>
      <c r="U129" s="84">
        <f>R129/'סכום נכסי הקרן'!$C$42</f>
        <v>4.8855121252989976E-4</v>
      </c>
    </row>
    <row r="130" spans="2:21" s="87" customFormat="1">
      <c r="B130" s="80" t="s">
        <v>831</v>
      </c>
      <c r="C130" s="80" t="s">
        <v>832</v>
      </c>
      <c r="D130" s="80" t="s">
        <v>98</v>
      </c>
      <c r="E130" s="80" t="s">
        <v>121</v>
      </c>
      <c r="F130" s="80" t="s">
        <v>828</v>
      </c>
      <c r="G130" s="80" t="s">
        <v>496</v>
      </c>
      <c r="H130" s="80" t="s">
        <v>777</v>
      </c>
      <c r="I130" s="80" t="s">
        <v>148</v>
      </c>
      <c r="J130" s="80" t="s">
        <v>833</v>
      </c>
      <c r="K130" s="88">
        <v>5.83</v>
      </c>
      <c r="L130" s="80" t="s">
        <v>100</v>
      </c>
      <c r="M130" s="84">
        <v>1.5800000000000002E-2</v>
      </c>
      <c r="N130" s="84">
        <v>3.0599999999999999E-2</v>
      </c>
      <c r="O130" s="88">
        <v>1608242.83</v>
      </c>
      <c r="P130" s="88">
        <v>102.86</v>
      </c>
      <c r="Q130" s="88">
        <v>0</v>
      </c>
      <c r="R130" s="88">
        <v>1654.2385749380001</v>
      </c>
      <c r="S130" s="84">
        <v>1.4E-3</v>
      </c>
      <c r="T130" s="84">
        <f t="shared" si="1"/>
        <v>6.4382645659468666E-4</v>
      </c>
      <c r="U130" s="84">
        <f>R130/'סכום נכסי הקרן'!$C$42</f>
        <v>7.9174023299478433E-5</v>
      </c>
    </row>
    <row r="131" spans="2:21" s="87" customFormat="1">
      <c r="B131" s="80" t="s">
        <v>834</v>
      </c>
      <c r="C131" s="80" t="s">
        <v>835</v>
      </c>
      <c r="D131" s="80" t="s">
        <v>98</v>
      </c>
      <c r="E131" s="80" t="s">
        <v>121</v>
      </c>
      <c r="F131" s="80" t="s">
        <v>836</v>
      </c>
      <c r="G131" s="80" t="s">
        <v>684</v>
      </c>
      <c r="H131" s="80" t="s">
        <v>777</v>
      </c>
      <c r="I131" s="80" t="s">
        <v>148</v>
      </c>
      <c r="J131" s="80" t="s">
        <v>837</v>
      </c>
      <c r="K131" s="88">
        <v>2.76</v>
      </c>
      <c r="L131" s="80" t="s">
        <v>100</v>
      </c>
      <c r="M131" s="84">
        <v>2.2499999999999999E-2</v>
      </c>
      <c r="N131" s="84">
        <v>2.0199999999999999E-2</v>
      </c>
      <c r="O131" s="88">
        <v>1561366</v>
      </c>
      <c r="P131" s="88">
        <v>113.9</v>
      </c>
      <c r="Q131" s="88">
        <v>0</v>
      </c>
      <c r="R131" s="88">
        <v>1778.395874</v>
      </c>
      <c r="S131" s="84">
        <v>3.8E-3</v>
      </c>
      <c r="T131" s="84">
        <f t="shared" si="1"/>
        <v>6.9214823745900381E-4</v>
      </c>
      <c r="U131" s="84">
        <f>R131/'סכום נכסי הקרן'!$C$42</f>
        <v>8.5116354132323092E-5</v>
      </c>
    </row>
    <row r="132" spans="2:21" s="87" customFormat="1">
      <c r="B132" s="80" t="s">
        <v>838</v>
      </c>
      <c r="C132" s="80" t="s">
        <v>839</v>
      </c>
      <c r="D132" s="80" t="s">
        <v>98</v>
      </c>
      <c r="E132" s="80" t="s">
        <v>121</v>
      </c>
      <c r="F132" s="80" t="s">
        <v>836</v>
      </c>
      <c r="G132" s="80" t="s">
        <v>684</v>
      </c>
      <c r="H132" s="80" t="s">
        <v>777</v>
      </c>
      <c r="I132" s="80" t="s">
        <v>148</v>
      </c>
      <c r="J132" s="80" t="s">
        <v>307</v>
      </c>
      <c r="K132" s="88">
        <v>5.76</v>
      </c>
      <c r="L132" s="80" t="s">
        <v>100</v>
      </c>
      <c r="M132" s="84">
        <v>2.3099999999999999E-2</v>
      </c>
      <c r="N132" s="84">
        <v>2.5399999999999999E-2</v>
      </c>
      <c r="O132" s="88">
        <v>11940000</v>
      </c>
      <c r="P132" s="88">
        <v>98.87</v>
      </c>
      <c r="Q132" s="88">
        <v>0</v>
      </c>
      <c r="R132" s="88">
        <v>11805.078</v>
      </c>
      <c r="S132" s="84">
        <v>3.9800000000000002E-2</v>
      </c>
      <c r="T132" s="84">
        <f t="shared" si="1"/>
        <v>4.5945135446069192E-3</v>
      </c>
      <c r="U132" s="84">
        <f>R132/'סכום נכסי הקרן'!$C$42</f>
        <v>5.6500648381941558E-4</v>
      </c>
    </row>
    <row r="133" spans="2:21" s="87" customFormat="1">
      <c r="B133" s="80" t="s">
        <v>840</v>
      </c>
      <c r="C133" s="80" t="s">
        <v>841</v>
      </c>
      <c r="D133" s="80" t="s">
        <v>98</v>
      </c>
      <c r="E133" s="80" t="s">
        <v>121</v>
      </c>
      <c r="F133" s="80" t="s">
        <v>734</v>
      </c>
      <c r="G133" s="80" t="s">
        <v>496</v>
      </c>
      <c r="H133" s="80" t="s">
        <v>762</v>
      </c>
      <c r="I133" s="80" t="s">
        <v>209</v>
      </c>
      <c r="J133" s="80" t="s">
        <v>521</v>
      </c>
      <c r="K133" s="88">
        <v>1.8</v>
      </c>
      <c r="L133" s="80" t="s">
        <v>100</v>
      </c>
      <c r="M133" s="84">
        <v>2.1499999999999998E-2</v>
      </c>
      <c r="N133" s="84">
        <v>2.7300000000000001E-2</v>
      </c>
      <c r="O133" s="88">
        <v>14055207</v>
      </c>
      <c r="P133" s="88">
        <v>112.03</v>
      </c>
      <c r="Q133" s="88">
        <v>0</v>
      </c>
      <c r="R133" s="88">
        <v>15746.048402099999</v>
      </c>
      <c r="S133" s="84">
        <v>7.1999999999999998E-3</v>
      </c>
      <c r="T133" s="84">
        <f t="shared" si="1"/>
        <v>6.128331609285817E-3</v>
      </c>
      <c r="U133" s="84">
        <f>R133/'סכום נכסי הקרן'!$C$42</f>
        <v>7.5362648529055446E-4</v>
      </c>
    </row>
    <row r="134" spans="2:21" s="87" customFormat="1">
      <c r="B134" s="80" t="s">
        <v>842</v>
      </c>
      <c r="C134" s="80" t="s">
        <v>843</v>
      </c>
      <c r="D134" s="80" t="s">
        <v>98</v>
      </c>
      <c r="E134" s="80" t="s">
        <v>121</v>
      </c>
      <c r="F134" s="80" t="s">
        <v>844</v>
      </c>
      <c r="G134" s="80" t="s">
        <v>845</v>
      </c>
      <c r="H134" s="80" t="s">
        <v>846</v>
      </c>
      <c r="I134" s="80" t="s">
        <v>148</v>
      </c>
      <c r="J134" s="80" t="s">
        <v>781</v>
      </c>
      <c r="K134" s="88">
        <v>4.5999999999999996</v>
      </c>
      <c r="L134" s="80" t="s">
        <v>100</v>
      </c>
      <c r="M134" s="84">
        <v>1E-3</v>
      </c>
      <c r="N134" s="84">
        <v>2.6700000000000002E-2</v>
      </c>
      <c r="O134" s="88">
        <v>4618262.3</v>
      </c>
      <c r="P134" s="88">
        <v>98.09</v>
      </c>
      <c r="Q134" s="88">
        <v>0</v>
      </c>
      <c r="R134" s="88">
        <v>4530.0534900700004</v>
      </c>
      <c r="S134" s="84">
        <v>2.6700000000000002E-2</v>
      </c>
      <c r="T134" s="84">
        <f t="shared" si="1"/>
        <v>1.7630880641297301E-3</v>
      </c>
      <c r="U134" s="84">
        <f>R134/'סכום נכסי הקרן'!$C$42</f>
        <v>2.1681428906596999E-4</v>
      </c>
    </row>
    <row r="135" spans="2:21" s="87" customFormat="1">
      <c r="B135" s="80" t="s">
        <v>847</v>
      </c>
      <c r="C135" s="80" t="s">
        <v>848</v>
      </c>
      <c r="D135" s="80" t="s">
        <v>98</v>
      </c>
      <c r="E135" s="80" t="s">
        <v>121</v>
      </c>
      <c r="F135" s="80" t="s">
        <v>849</v>
      </c>
      <c r="G135" s="80" t="s">
        <v>566</v>
      </c>
      <c r="H135" s="80" t="s">
        <v>497</v>
      </c>
      <c r="I135" s="80" t="s">
        <v>209</v>
      </c>
      <c r="J135" s="80" t="s">
        <v>850</v>
      </c>
      <c r="K135" s="88">
        <v>2.59</v>
      </c>
      <c r="L135" s="80" t="s">
        <v>100</v>
      </c>
      <c r="M135" s="84">
        <v>0.01</v>
      </c>
      <c r="N135" s="84">
        <v>3.6299999999999999E-2</v>
      </c>
      <c r="O135" s="88">
        <v>511000</v>
      </c>
      <c r="P135" s="88">
        <v>101.24</v>
      </c>
      <c r="Q135" s="88">
        <v>0</v>
      </c>
      <c r="R135" s="88">
        <v>517.33640000000003</v>
      </c>
      <c r="S135" s="84">
        <v>1.4E-3</v>
      </c>
      <c r="T135" s="84">
        <f t="shared" si="1"/>
        <v>2.0134632714143721E-4</v>
      </c>
      <c r="U135" s="84">
        <f>R135/'סכום נכסי הקרן'!$C$42</f>
        <v>2.4760397204982017E-5</v>
      </c>
    </row>
    <row r="136" spans="2:21" s="87" customFormat="1">
      <c r="B136" s="80" t="s">
        <v>851</v>
      </c>
      <c r="C136" s="80" t="s">
        <v>852</v>
      </c>
      <c r="D136" s="80" t="s">
        <v>98</v>
      </c>
      <c r="E136" s="80" t="s">
        <v>121</v>
      </c>
      <c r="F136" s="80" t="s">
        <v>849</v>
      </c>
      <c r="G136" s="80" t="s">
        <v>566</v>
      </c>
      <c r="H136" s="80" t="s">
        <v>497</v>
      </c>
      <c r="I136" s="80" t="s">
        <v>209</v>
      </c>
      <c r="J136" s="80" t="s">
        <v>853</v>
      </c>
      <c r="K136" s="88">
        <v>3.17</v>
      </c>
      <c r="L136" s="80" t="s">
        <v>100</v>
      </c>
      <c r="M136" s="84">
        <v>3.2300000000000002E-2</v>
      </c>
      <c r="N136" s="84">
        <v>3.7499999999999999E-2</v>
      </c>
      <c r="O136" s="88">
        <v>1336160</v>
      </c>
      <c r="P136" s="88">
        <v>102.58</v>
      </c>
      <c r="Q136" s="88">
        <v>0</v>
      </c>
      <c r="R136" s="88">
        <v>1370.632928</v>
      </c>
      <c r="S136" s="84">
        <v>3.0000000000000001E-3</v>
      </c>
      <c r="T136" s="84">
        <f t="shared" si="1"/>
        <v>5.3344768686663837E-4</v>
      </c>
      <c r="U136" s="84">
        <f>R136/'סכום נכסי הקרן'!$C$42</f>
        <v>6.5600285847869038E-5</v>
      </c>
    </row>
    <row r="137" spans="2:21" s="87" customFormat="1">
      <c r="B137" s="80" t="s">
        <v>854</v>
      </c>
      <c r="C137" s="80" t="s">
        <v>855</v>
      </c>
      <c r="D137" s="80" t="s">
        <v>98</v>
      </c>
      <c r="E137" s="80" t="s">
        <v>121</v>
      </c>
      <c r="F137" s="80" t="s">
        <v>856</v>
      </c>
      <c r="G137" s="80" t="s">
        <v>857</v>
      </c>
      <c r="H137" s="80" t="s">
        <v>497</v>
      </c>
      <c r="I137" s="80" t="s">
        <v>209</v>
      </c>
      <c r="J137" s="80" t="s">
        <v>858</v>
      </c>
      <c r="K137" s="88">
        <v>3.25</v>
      </c>
      <c r="L137" s="80" t="s">
        <v>100</v>
      </c>
      <c r="M137" s="84">
        <v>1E-3</v>
      </c>
      <c r="N137" s="84">
        <v>3.61E-2</v>
      </c>
      <c r="O137" s="88">
        <v>1333003</v>
      </c>
      <c r="P137" s="88">
        <v>96.81</v>
      </c>
      <c r="Q137" s="88">
        <v>0</v>
      </c>
      <c r="R137" s="88">
        <v>1290.4802043</v>
      </c>
      <c r="S137" s="84">
        <v>1.9E-3</v>
      </c>
      <c r="T137" s="84">
        <f t="shared" si="1"/>
        <v>5.0225240169556311E-4</v>
      </c>
      <c r="U137" s="84">
        <f>R137/'סכום נכסי הקרן'!$C$42</f>
        <v>6.1764071585982232E-5</v>
      </c>
    </row>
    <row r="138" spans="2:21" s="87" customFormat="1">
      <c r="B138" s="80" t="s">
        <v>859</v>
      </c>
      <c r="C138" s="80" t="s">
        <v>860</v>
      </c>
      <c r="D138" s="80" t="s">
        <v>98</v>
      </c>
      <c r="E138" s="80" t="s">
        <v>121</v>
      </c>
      <c r="F138" s="80" t="s">
        <v>856</v>
      </c>
      <c r="G138" s="80" t="s">
        <v>857</v>
      </c>
      <c r="H138" s="80" t="s">
        <v>497</v>
      </c>
      <c r="I138" s="80" t="s">
        <v>209</v>
      </c>
      <c r="J138" s="80" t="s">
        <v>778</v>
      </c>
      <c r="K138" s="88">
        <v>4.68</v>
      </c>
      <c r="L138" s="80" t="s">
        <v>100</v>
      </c>
      <c r="M138" s="84">
        <v>0.03</v>
      </c>
      <c r="N138" s="84">
        <v>3.8399999999999997E-2</v>
      </c>
      <c r="O138" s="88">
        <v>1000000</v>
      </c>
      <c r="P138" s="88">
        <v>97.18</v>
      </c>
      <c r="Q138" s="88">
        <v>0</v>
      </c>
      <c r="R138" s="88">
        <v>971.8</v>
      </c>
      <c r="S138" s="84">
        <v>3.5999999999999999E-3</v>
      </c>
      <c r="T138" s="84">
        <f t="shared" si="1"/>
        <v>3.7822268202285529E-4</v>
      </c>
      <c r="U138" s="84">
        <f>R138/'סכום נכסי הקרן'!$C$42</f>
        <v>4.6511619912694185E-5</v>
      </c>
    </row>
    <row r="139" spans="2:21" s="87" customFormat="1">
      <c r="B139" s="80" t="s">
        <v>861</v>
      </c>
      <c r="C139" s="80" t="s">
        <v>862</v>
      </c>
      <c r="D139" s="80" t="s">
        <v>98</v>
      </c>
      <c r="E139" s="80" t="s">
        <v>121</v>
      </c>
      <c r="F139" s="80" t="s">
        <v>863</v>
      </c>
      <c r="G139" s="80" t="s">
        <v>496</v>
      </c>
      <c r="H139" s="80" t="s">
        <v>497</v>
      </c>
      <c r="I139" s="80" t="s">
        <v>209</v>
      </c>
      <c r="J139" s="80" t="s">
        <v>864</v>
      </c>
      <c r="K139" s="88">
        <v>3.97</v>
      </c>
      <c r="L139" s="80" t="s">
        <v>100</v>
      </c>
      <c r="M139" s="84">
        <v>1.83E-2</v>
      </c>
      <c r="N139" s="84">
        <v>-2.8999999999999998E-3</v>
      </c>
      <c r="O139" s="88">
        <v>1454706.52</v>
      </c>
      <c r="P139" s="88">
        <v>109.04</v>
      </c>
      <c r="Q139" s="88">
        <v>0</v>
      </c>
      <c r="R139" s="88">
        <v>1586.2119894079999</v>
      </c>
      <c r="S139" s="84">
        <v>7.0000000000000001E-3</v>
      </c>
      <c r="T139" s="84">
        <f t="shared" si="1"/>
        <v>6.1735064096594223E-4</v>
      </c>
      <c r="U139" s="84">
        <f>R139/'סכום נכסי הקרן'!$C$42</f>
        <v>7.5918181881357672E-5</v>
      </c>
    </row>
    <row r="140" spans="2:21" s="87" customFormat="1">
      <c r="B140" s="80" t="s">
        <v>865</v>
      </c>
      <c r="C140" s="80" t="s">
        <v>866</v>
      </c>
      <c r="D140" s="80" t="s">
        <v>98</v>
      </c>
      <c r="E140" s="80" t="s">
        <v>121</v>
      </c>
      <c r="F140" s="80" t="s">
        <v>867</v>
      </c>
      <c r="G140" s="80" t="s">
        <v>496</v>
      </c>
      <c r="H140" s="80" t="s">
        <v>846</v>
      </c>
      <c r="I140" s="80" t="s">
        <v>148</v>
      </c>
      <c r="J140" s="80" t="s">
        <v>868</v>
      </c>
      <c r="K140" s="88">
        <v>1.88</v>
      </c>
      <c r="L140" s="80" t="s">
        <v>100</v>
      </c>
      <c r="M140" s="84">
        <v>2.5000000000000001E-2</v>
      </c>
      <c r="N140" s="84">
        <v>3.1899999999999998E-2</v>
      </c>
      <c r="O140" s="88">
        <v>3356746.46</v>
      </c>
      <c r="P140" s="88">
        <v>112.49</v>
      </c>
      <c r="Q140" s="88">
        <v>0</v>
      </c>
      <c r="R140" s="88">
        <v>3776.0040928540002</v>
      </c>
      <c r="S140" s="84">
        <v>1.0200000000000001E-2</v>
      </c>
      <c r="T140" s="84">
        <f t="shared" ref="T140:T203" si="2">R140/$R$11</f>
        <v>1.4696134959132729E-3</v>
      </c>
      <c r="U140" s="84">
        <f>R140/'סכום נכסי הקרן'!$C$42</f>
        <v>1.8072449799917974E-4</v>
      </c>
    </row>
    <row r="141" spans="2:21" s="87" customFormat="1">
      <c r="B141" s="80" t="s">
        <v>869</v>
      </c>
      <c r="C141" s="80" t="s">
        <v>870</v>
      </c>
      <c r="D141" s="80" t="s">
        <v>98</v>
      </c>
      <c r="E141" s="80" t="s">
        <v>121</v>
      </c>
      <c r="F141" s="80" t="s">
        <v>867</v>
      </c>
      <c r="G141" s="80" t="s">
        <v>496</v>
      </c>
      <c r="H141" s="80" t="s">
        <v>846</v>
      </c>
      <c r="I141" s="80" t="s">
        <v>148</v>
      </c>
      <c r="J141" s="80" t="s">
        <v>630</v>
      </c>
      <c r="K141" s="88">
        <v>7.12</v>
      </c>
      <c r="L141" s="80" t="s">
        <v>100</v>
      </c>
      <c r="M141" s="84">
        <v>3.8999999999999998E-3</v>
      </c>
      <c r="N141" s="84">
        <v>3.7499999999999999E-2</v>
      </c>
      <c r="O141" s="88">
        <v>3411426.72</v>
      </c>
      <c r="P141" s="88">
        <v>85.22</v>
      </c>
      <c r="Q141" s="88">
        <v>0</v>
      </c>
      <c r="R141" s="88">
        <v>2907.2178507839999</v>
      </c>
      <c r="S141" s="84">
        <v>1.55E-2</v>
      </c>
      <c r="T141" s="84">
        <f t="shared" si="2"/>
        <v>1.1314835694054802E-3</v>
      </c>
      <c r="U141" s="84">
        <f>R141/'סכום נכסי הקרן'!$C$42</f>
        <v>1.3914325136763232E-4</v>
      </c>
    </row>
    <row r="142" spans="2:21" s="87" customFormat="1">
      <c r="B142" s="80" t="s">
        <v>871</v>
      </c>
      <c r="C142" s="80" t="s">
        <v>872</v>
      </c>
      <c r="D142" s="80" t="s">
        <v>98</v>
      </c>
      <c r="E142" s="80" t="s">
        <v>121</v>
      </c>
      <c r="F142" s="80" t="s">
        <v>867</v>
      </c>
      <c r="G142" s="80" t="s">
        <v>496</v>
      </c>
      <c r="H142" s="80" t="s">
        <v>846</v>
      </c>
      <c r="I142" s="80" t="s">
        <v>148</v>
      </c>
      <c r="J142" s="80" t="s">
        <v>873</v>
      </c>
      <c r="K142" s="88">
        <v>5.3</v>
      </c>
      <c r="L142" s="80" t="s">
        <v>100</v>
      </c>
      <c r="M142" s="84">
        <v>1.9E-2</v>
      </c>
      <c r="N142" s="84">
        <v>3.4500000000000003E-2</v>
      </c>
      <c r="O142" s="88">
        <v>806158.46</v>
      </c>
      <c r="P142" s="88">
        <v>103.41</v>
      </c>
      <c r="Q142" s="88">
        <v>0</v>
      </c>
      <c r="R142" s="88">
        <v>833.64846348599997</v>
      </c>
      <c r="S142" s="84">
        <v>2.8999999999999998E-3</v>
      </c>
      <c r="T142" s="84">
        <f t="shared" si="2"/>
        <v>3.2445437098570413E-4</v>
      </c>
      <c r="U142" s="84">
        <f>R142/'סכום נכסי הקרן'!$C$42</f>
        <v>3.9899506559438512E-5</v>
      </c>
    </row>
    <row r="143" spans="2:21" s="87" customFormat="1">
      <c r="B143" s="80" t="s">
        <v>874</v>
      </c>
      <c r="C143" s="80" t="s">
        <v>875</v>
      </c>
      <c r="D143" s="80" t="s">
        <v>98</v>
      </c>
      <c r="E143" s="80" t="s">
        <v>121</v>
      </c>
      <c r="F143" s="80" t="s">
        <v>876</v>
      </c>
      <c r="G143" s="80" t="s">
        <v>857</v>
      </c>
      <c r="H143" s="80" t="s">
        <v>497</v>
      </c>
      <c r="I143" s="80" t="s">
        <v>209</v>
      </c>
      <c r="J143" s="80" t="s">
        <v>877</v>
      </c>
      <c r="K143" s="88">
        <v>4.2</v>
      </c>
      <c r="L143" s="80" t="s">
        <v>100</v>
      </c>
      <c r="M143" s="84">
        <v>7.4999999999999997E-3</v>
      </c>
      <c r="N143" s="84">
        <v>3.85E-2</v>
      </c>
      <c r="O143" s="88">
        <v>1828236.76</v>
      </c>
      <c r="P143" s="88">
        <v>96.55</v>
      </c>
      <c r="Q143" s="88">
        <v>0</v>
      </c>
      <c r="R143" s="88">
        <v>1765.16259178</v>
      </c>
      <c r="S143" s="84">
        <v>3.7000000000000002E-3</v>
      </c>
      <c r="T143" s="84">
        <f t="shared" si="2"/>
        <v>6.8699786959193878E-4</v>
      </c>
      <c r="U143" s="84">
        <f>R143/'סכום נכסי הקרן'!$C$42</f>
        <v>8.4482991925270148E-5</v>
      </c>
    </row>
    <row r="144" spans="2:21" s="87" customFormat="1">
      <c r="B144" s="80" t="s">
        <v>878</v>
      </c>
      <c r="C144" s="80">
        <v>11845550</v>
      </c>
      <c r="D144" s="80" t="s">
        <v>98</v>
      </c>
      <c r="E144" s="80" t="s">
        <v>121</v>
      </c>
      <c r="F144" s="80" t="s">
        <v>876</v>
      </c>
      <c r="G144" s="80" t="s">
        <v>857</v>
      </c>
      <c r="H144" s="80" t="s">
        <v>497</v>
      </c>
      <c r="I144" s="80" t="s">
        <v>209</v>
      </c>
      <c r="J144" s="80" t="s">
        <v>705</v>
      </c>
      <c r="K144" s="88">
        <v>4.8499999999999996</v>
      </c>
      <c r="L144" s="80" t="s">
        <v>100</v>
      </c>
      <c r="M144" s="84">
        <v>7.4999999999999997E-3</v>
      </c>
      <c r="N144" s="84">
        <v>4.1700000000000001E-2</v>
      </c>
      <c r="O144" s="88">
        <v>1600000</v>
      </c>
      <c r="P144" s="88">
        <f>R144*1000/O144*100</f>
        <v>91.781202185792495</v>
      </c>
      <c r="Q144" s="88">
        <v>0</v>
      </c>
      <c r="R144" s="88">
        <f>1468499.23497268/1000</f>
        <v>1468.4992349726799</v>
      </c>
      <c r="S144" s="84">
        <v>4.7000000000000002E-3</v>
      </c>
      <c r="T144" s="84">
        <f t="shared" si="2"/>
        <v>5.7153706441642131E-4</v>
      </c>
      <c r="U144" s="84">
        <f>R144/'סכום נכסי הקרן'!$C$42</f>
        <v>7.0284295389104215E-5</v>
      </c>
    </row>
    <row r="145" spans="2:21" s="87" customFormat="1">
      <c r="B145" s="80" t="s">
        <v>878</v>
      </c>
      <c r="C145" s="80">
        <v>1184555</v>
      </c>
      <c r="D145" s="80" t="s">
        <v>98</v>
      </c>
      <c r="E145" s="80" t="s">
        <v>121</v>
      </c>
      <c r="F145" s="80" t="s">
        <v>876</v>
      </c>
      <c r="G145" s="80" t="s">
        <v>857</v>
      </c>
      <c r="H145" s="80" t="s">
        <v>497</v>
      </c>
      <c r="I145" s="80" t="s">
        <v>209</v>
      </c>
      <c r="J145" s="80" t="s">
        <v>705</v>
      </c>
      <c r="K145" s="88">
        <v>0</v>
      </c>
      <c r="L145" s="80" t="s">
        <v>100</v>
      </c>
      <c r="M145" s="84">
        <v>0</v>
      </c>
      <c r="N145" s="84">
        <v>0</v>
      </c>
      <c r="O145" s="88">
        <v>3299419</v>
      </c>
      <c r="P145" s="88">
        <f>R145*1000/O145*100</f>
        <v>91.86999999999999</v>
      </c>
      <c r="Q145" s="88">
        <v>0</v>
      </c>
      <c r="R145" s="88">
        <f>3031176.2353/1000</f>
        <v>3031.1762352999999</v>
      </c>
      <c r="S145" s="84">
        <v>0</v>
      </c>
      <c r="T145" s="84">
        <f t="shared" si="2"/>
        <v>1.179727933112891E-3</v>
      </c>
      <c r="U145" s="84">
        <f>R145/'סכום נכסי הקרן'!$C$42</f>
        <v>1.450760618899618E-4</v>
      </c>
    </row>
    <row r="146" spans="2:21" s="87" customFormat="1">
      <c r="B146" s="80" t="s">
        <v>879</v>
      </c>
      <c r="C146" s="80" t="s">
        <v>880</v>
      </c>
      <c r="D146" s="80" t="s">
        <v>98</v>
      </c>
      <c r="E146" s="80" t="s">
        <v>121</v>
      </c>
      <c r="F146" s="80" t="s">
        <v>495</v>
      </c>
      <c r="G146" s="80" t="s">
        <v>496</v>
      </c>
      <c r="H146" s="80" t="s">
        <v>497</v>
      </c>
      <c r="I146" s="80" t="s">
        <v>209</v>
      </c>
      <c r="J146" s="80" t="s">
        <v>881</v>
      </c>
      <c r="K146" s="88">
        <v>6.04</v>
      </c>
      <c r="L146" s="80" t="s">
        <v>100</v>
      </c>
      <c r="M146" s="84">
        <v>5.0000000000000001E-3</v>
      </c>
      <c r="N146" s="84">
        <v>3.4500000000000003E-2</v>
      </c>
      <c r="O146" s="88">
        <v>2645378.4900000002</v>
      </c>
      <c r="P146" s="88">
        <v>92.12</v>
      </c>
      <c r="Q146" s="88">
        <v>0</v>
      </c>
      <c r="R146" s="88">
        <v>2436.9226649880002</v>
      </c>
      <c r="S146" s="84">
        <v>1.5100000000000001E-2</v>
      </c>
      <c r="T146" s="84">
        <f t="shared" si="2"/>
        <v>9.4844559192636916E-4</v>
      </c>
      <c r="U146" s="84">
        <f>R146/'סכום נכסי הקרן'!$C$42</f>
        <v>1.1663430824300437E-4</v>
      </c>
    </row>
    <row r="147" spans="2:21" s="87" customFormat="1">
      <c r="B147" s="80" t="s">
        <v>882</v>
      </c>
      <c r="C147" s="80" t="s">
        <v>883</v>
      </c>
      <c r="D147" s="80" t="s">
        <v>98</v>
      </c>
      <c r="E147" s="80" t="s">
        <v>121</v>
      </c>
      <c r="F147" s="80" t="s">
        <v>495</v>
      </c>
      <c r="G147" s="80" t="s">
        <v>496</v>
      </c>
      <c r="H147" s="80" t="s">
        <v>497</v>
      </c>
      <c r="I147" s="80" t="s">
        <v>209</v>
      </c>
      <c r="J147" s="80" t="s">
        <v>790</v>
      </c>
      <c r="K147" s="88">
        <v>1.47</v>
      </c>
      <c r="L147" s="80" t="s">
        <v>100</v>
      </c>
      <c r="M147" s="84">
        <v>2.0500000000000001E-2</v>
      </c>
      <c r="N147" s="84">
        <v>2.8299999999999999E-2</v>
      </c>
      <c r="O147" s="88">
        <v>3246281.29</v>
      </c>
      <c r="P147" s="88">
        <v>111.63</v>
      </c>
      <c r="Q147" s="88">
        <v>0</v>
      </c>
      <c r="R147" s="88">
        <v>3623.8238040269998</v>
      </c>
      <c r="S147" s="84">
        <v>8.8000000000000005E-3</v>
      </c>
      <c r="T147" s="84">
        <f t="shared" si="2"/>
        <v>1.4103852215860855E-3</v>
      </c>
      <c r="U147" s="84">
        <f>R147/'סכום נכסי הקרן'!$C$42</f>
        <v>1.7344095019909179E-4</v>
      </c>
    </row>
    <row r="148" spans="2:21" s="87" customFormat="1">
      <c r="B148" s="80" t="s">
        <v>884</v>
      </c>
      <c r="C148" s="80" t="s">
        <v>885</v>
      </c>
      <c r="D148" s="80" t="s">
        <v>98</v>
      </c>
      <c r="E148" s="80" t="s">
        <v>121</v>
      </c>
      <c r="F148" s="80" t="s">
        <v>886</v>
      </c>
      <c r="G148" s="80" t="s">
        <v>887</v>
      </c>
      <c r="H148" s="80" t="s">
        <v>846</v>
      </c>
      <c r="I148" s="80" t="s">
        <v>148</v>
      </c>
      <c r="J148" s="80" t="s">
        <v>326</v>
      </c>
      <c r="K148" s="88">
        <v>0.89</v>
      </c>
      <c r="L148" s="80" t="s">
        <v>100</v>
      </c>
      <c r="M148" s="84">
        <v>0.01</v>
      </c>
      <c r="N148" s="84">
        <v>2.9399999999999999E-2</v>
      </c>
      <c r="O148" s="88">
        <v>2988266.48</v>
      </c>
      <c r="P148" s="88">
        <v>108.89</v>
      </c>
      <c r="Q148" s="88">
        <v>0</v>
      </c>
      <c r="R148" s="88">
        <v>3253.9233700720001</v>
      </c>
      <c r="S148" s="84">
        <v>3.8999999999999998E-3</v>
      </c>
      <c r="T148" s="84">
        <f t="shared" si="2"/>
        <v>1.2664206875133564E-3</v>
      </c>
      <c r="U148" s="84">
        <f>R148/'סכום נכסי הקרן'!$C$42</f>
        <v>1.5573703129637972E-4</v>
      </c>
    </row>
    <row r="149" spans="2:21" s="87" customFormat="1">
      <c r="B149" s="80" t="s">
        <v>888</v>
      </c>
      <c r="C149" s="80" t="s">
        <v>889</v>
      </c>
      <c r="D149" s="80" t="s">
        <v>98</v>
      </c>
      <c r="E149" s="80" t="s">
        <v>121</v>
      </c>
      <c r="F149" s="80" t="s">
        <v>886</v>
      </c>
      <c r="G149" s="80" t="s">
        <v>887</v>
      </c>
      <c r="H149" s="80" t="s">
        <v>846</v>
      </c>
      <c r="I149" s="80" t="s">
        <v>148</v>
      </c>
      <c r="J149" s="80" t="s">
        <v>692</v>
      </c>
      <c r="K149" s="88">
        <v>3.68</v>
      </c>
      <c r="L149" s="80" t="s">
        <v>100</v>
      </c>
      <c r="M149" s="84">
        <v>0.01</v>
      </c>
      <c r="N149" s="84">
        <v>4.1000000000000002E-2</v>
      </c>
      <c r="O149" s="88">
        <v>4728761</v>
      </c>
      <c r="P149" s="88">
        <v>97.46</v>
      </c>
      <c r="Q149" s="88">
        <v>0</v>
      </c>
      <c r="R149" s="88">
        <v>4608.6504705999996</v>
      </c>
      <c r="S149" s="84">
        <v>4.0000000000000001E-3</v>
      </c>
      <c r="T149" s="84">
        <f t="shared" si="2"/>
        <v>1.7936778570654724E-3</v>
      </c>
      <c r="U149" s="84">
        <f>R149/'סכום נכסי הקרן'!$C$42</f>
        <v>2.2057604342355051E-4</v>
      </c>
    </row>
    <row r="150" spans="2:21" s="87" customFormat="1">
      <c r="B150" s="80" t="s">
        <v>890</v>
      </c>
      <c r="C150" s="80" t="s">
        <v>891</v>
      </c>
      <c r="D150" s="80" t="s">
        <v>98</v>
      </c>
      <c r="E150" s="80" t="s">
        <v>121</v>
      </c>
      <c r="F150" s="80" t="s">
        <v>886</v>
      </c>
      <c r="G150" s="80" t="s">
        <v>887</v>
      </c>
      <c r="H150" s="80" t="s">
        <v>846</v>
      </c>
      <c r="I150" s="80" t="s">
        <v>148</v>
      </c>
      <c r="J150" s="80" t="s">
        <v>692</v>
      </c>
      <c r="K150" s="88">
        <v>2.34</v>
      </c>
      <c r="L150" s="80" t="s">
        <v>100</v>
      </c>
      <c r="M150" s="84">
        <v>3.5400000000000001E-2</v>
      </c>
      <c r="N150" s="84">
        <v>3.7199999999999997E-2</v>
      </c>
      <c r="O150" s="88">
        <v>5398000</v>
      </c>
      <c r="P150" s="88">
        <v>103.99</v>
      </c>
      <c r="Q150" s="88">
        <v>0</v>
      </c>
      <c r="R150" s="88">
        <v>5613.3801999999996</v>
      </c>
      <c r="S150" s="84">
        <v>4.7999999999999996E-3</v>
      </c>
      <c r="T150" s="84">
        <f t="shared" si="2"/>
        <v>2.1847167261349987E-3</v>
      </c>
      <c r="U150" s="84">
        <f>R150/'סכום נכסי הקרן'!$C$42</f>
        <v>2.6866372328446518E-4</v>
      </c>
    </row>
    <row r="151" spans="2:21" s="87" customFormat="1">
      <c r="B151" s="80" t="s">
        <v>892</v>
      </c>
      <c r="C151" s="80" t="s">
        <v>893</v>
      </c>
      <c r="D151" s="80" t="s">
        <v>98</v>
      </c>
      <c r="E151" s="80" t="s">
        <v>121</v>
      </c>
      <c r="F151" s="80" t="s">
        <v>886</v>
      </c>
      <c r="G151" s="80" t="s">
        <v>887</v>
      </c>
      <c r="H151" s="80" t="s">
        <v>846</v>
      </c>
      <c r="I151" s="80" t="s">
        <v>148</v>
      </c>
      <c r="J151" s="80" t="s">
        <v>540</v>
      </c>
      <c r="K151" s="88">
        <v>1.3</v>
      </c>
      <c r="L151" s="80" t="s">
        <v>100</v>
      </c>
      <c r="M151" s="84">
        <v>1.8499999999999999E-2</v>
      </c>
      <c r="N151" s="84">
        <v>2.0400000000000001E-2</v>
      </c>
      <c r="O151" s="88">
        <v>6220359.21</v>
      </c>
      <c r="P151" s="88">
        <v>111.15</v>
      </c>
      <c r="Q151" s="88">
        <v>0</v>
      </c>
      <c r="R151" s="88">
        <v>6913.9292619150001</v>
      </c>
      <c r="S151" s="84">
        <v>1.2999999999999999E-2</v>
      </c>
      <c r="T151" s="84">
        <f t="shared" si="2"/>
        <v>2.6908879077565256E-3</v>
      </c>
      <c r="U151" s="84">
        <f>R151/'סכום נכסי הקרן'!$C$42</f>
        <v>3.3090970357423826E-4</v>
      </c>
    </row>
    <row r="152" spans="2:21" s="87" customFormat="1">
      <c r="B152" s="80" t="s">
        <v>894</v>
      </c>
      <c r="C152" s="80" t="s">
        <v>895</v>
      </c>
      <c r="D152" s="80" t="s">
        <v>98</v>
      </c>
      <c r="E152" s="80" t="s">
        <v>121</v>
      </c>
      <c r="F152" s="80" t="s">
        <v>896</v>
      </c>
      <c r="G152" s="80" t="s">
        <v>130</v>
      </c>
      <c r="H152" s="80" t="s">
        <v>497</v>
      </c>
      <c r="I152" s="80" t="s">
        <v>209</v>
      </c>
      <c r="J152" s="80" t="s">
        <v>315</v>
      </c>
      <c r="K152" s="88">
        <v>0.51</v>
      </c>
      <c r="L152" s="80" t="s">
        <v>100</v>
      </c>
      <c r="M152" s="84">
        <v>1.9800000000000002E-2</v>
      </c>
      <c r="N152" s="84">
        <v>3.73E-2</v>
      </c>
      <c r="O152" s="88">
        <v>35273</v>
      </c>
      <c r="P152" s="88">
        <v>110.52</v>
      </c>
      <c r="Q152" s="88">
        <v>0</v>
      </c>
      <c r="R152" s="88">
        <v>38.983719600000001</v>
      </c>
      <c r="S152" s="84">
        <v>2.0000000000000001E-4</v>
      </c>
      <c r="T152" s="84">
        <f t="shared" si="2"/>
        <v>1.5172388333339114E-5</v>
      </c>
      <c r="U152" s="84">
        <f>R152/'סכום נכסי הקרן'!$C$42</f>
        <v>1.8658118427847773E-6</v>
      </c>
    </row>
    <row r="153" spans="2:21" s="87" customFormat="1">
      <c r="B153" s="80" t="s">
        <v>897</v>
      </c>
      <c r="C153" s="80" t="s">
        <v>898</v>
      </c>
      <c r="D153" s="80" t="s">
        <v>98</v>
      </c>
      <c r="E153" s="80" t="s">
        <v>121</v>
      </c>
      <c r="F153" s="80" t="s">
        <v>899</v>
      </c>
      <c r="G153" s="80" t="s">
        <v>595</v>
      </c>
      <c r="H153" s="80" t="s">
        <v>497</v>
      </c>
      <c r="I153" s="80" t="s">
        <v>209</v>
      </c>
      <c r="J153" s="80" t="s">
        <v>853</v>
      </c>
      <c r="K153" s="88">
        <v>3.81</v>
      </c>
      <c r="L153" s="80" t="s">
        <v>100</v>
      </c>
      <c r="M153" s="84">
        <v>1.23E-2</v>
      </c>
      <c r="N153" s="84">
        <v>2.3199999999999998E-2</v>
      </c>
      <c r="O153" s="88">
        <v>4712395.4000000004</v>
      </c>
      <c r="P153" s="88">
        <v>107.66</v>
      </c>
      <c r="Q153" s="88">
        <v>0</v>
      </c>
      <c r="R153" s="88">
        <v>5073.3648876400002</v>
      </c>
      <c r="S153" s="84">
        <v>4.1999999999999997E-3</v>
      </c>
      <c r="T153" s="84">
        <f t="shared" si="2"/>
        <v>1.9745438101294328E-3</v>
      </c>
      <c r="U153" s="84">
        <f>R153/'סכום נכסי הקרן'!$C$42</f>
        <v>2.4281788365128641E-4</v>
      </c>
    </row>
    <row r="154" spans="2:21" s="87" customFormat="1">
      <c r="B154" s="80" t="s">
        <v>900</v>
      </c>
      <c r="C154" s="80" t="s">
        <v>901</v>
      </c>
      <c r="D154" s="80" t="s">
        <v>98</v>
      </c>
      <c r="E154" s="80" t="s">
        <v>121</v>
      </c>
      <c r="F154" s="80" t="s">
        <v>899</v>
      </c>
      <c r="G154" s="80" t="s">
        <v>595</v>
      </c>
      <c r="H154" s="80" t="s">
        <v>497</v>
      </c>
      <c r="I154" s="80" t="s">
        <v>209</v>
      </c>
      <c r="J154" s="80" t="s">
        <v>540</v>
      </c>
      <c r="K154" s="88">
        <v>2.83</v>
      </c>
      <c r="L154" s="80" t="s">
        <v>100</v>
      </c>
      <c r="M154" s="84">
        <v>1.9400000000000001E-2</v>
      </c>
      <c r="N154" s="84">
        <v>2.1299999999999999E-2</v>
      </c>
      <c r="O154" s="88">
        <v>1637716.46</v>
      </c>
      <c r="P154" s="88">
        <v>111.9</v>
      </c>
      <c r="Q154" s="88">
        <v>0</v>
      </c>
      <c r="R154" s="88">
        <v>1832.60471874</v>
      </c>
      <c r="S154" s="84">
        <v>5.4000000000000003E-3</v>
      </c>
      <c r="T154" s="84">
        <f t="shared" si="2"/>
        <v>7.1324621507468946E-4</v>
      </c>
      <c r="U154" s="84">
        <f>R154/'סכום נכסי הקרן'!$C$42</f>
        <v>8.771086039127877E-5</v>
      </c>
    </row>
    <row r="155" spans="2:21" s="87" customFormat="1">
      <c r="B155" s="80" t="s">
        <v>902</v>
      </c>
      <c r="C155" s="80" t="s">
        <v>903</v>
      </c>
      <c r="D155" s="80" t="s">
        <v>98</v>
      </c>
      <c r="E155" s="80" t="s">
        <v>121</v>
      </c>
      <c r="F155" s="80" t="s">
        <v>904</v>
      </c>
      <c r="G155" s="80" t="s">
        <v>639</v>
      </c>
      <c r="H155" s="80" t="s">
        <v>905</v>
      </c>
      <c r="I155" s="80" t="s">
        <v>148</v>
      </c>
      <c r="J155" s="80" t="s">
        <v>906</v>
      </c>
      <c r="K155" s="88">
        <v>2.08</v>
      </c>
      <c r="L155" s="80" t="s">
        <v>100</v>
      </c>
      <c r="M155" s="84">
        <v>2.8500000000000001E-2</v>
      </c>
      <c r="N155" s="84">
        <v>3.32E-2</v>
      </c>
      <c r="O155" s="88">
        <v>256000</v>
      </c>
      <c r="P155" s="88">
        <v>112.77</v>
      </c>
      <c r="Q155" s="88">
        <v>0</v>
      </c>
      <c r="R155" s="88">
        <v>288.69119999999998</v>
      </c>
      <c r="S155" s="84">
        <v>5.0000000000000001E-4</v>
      </c>
      <c r="T155" s="84">
        <f t="shared" si="2"/>
        <v>1.1235805715208532E-4</v>
      </c>
      <c r="U155" s="84">
        <f>R155/'סכום נכסי הקרן'!$C$42</f>
        <v>1.3817138677237681E-5</v>
      </c>
    </row>
    <row r="156" spans="2:21" s="87" customFormat="1">
      <c r="B156" s="80" t="s">
        <v>907</v>
      </c>
      <c r="C156" s="80" t="s">
        <v>908</v>
      </c>
      <c r="D156" s="80" t="s">
        <v>98</v>
      </c>
      <c r="E156" s="80" t="s">
        <v>121</v>
      </c>
      <c r="F156" s="80" t="s">
        <v>904</v>
      </c>
      <c r="G156" s="80" t="s">
        <v>639</v>
      </c>
      <c r="H156" s="80" t="s">
        <v>905</v>
      </c>
      <c r="I156" s="80" t="s">
        <v>148</v>
      </c>
      <c r="J156" s="80" t="s">
        <v>659</v>
      </c>
      <c r="K156" s="88">
        <v>0.99</v>
      </c>
      <c r="L156" s="80" t="s">
        <v>100</v>
      </c>
      <c r="M156" s="84">
        <v>4.65E-2</v>
      </c>
      <c r="N156" s="84">
        <v>2.93E-2</v>
      </c>
      <c r="O156" s="88">
        <v>3564135.6</v>
      </c>
      <c r="P156" s="88">
        <v>113.86</v>
      </c>
      <c r="Q156" s="88">
        <v>92.775869999999998</v>
      </c>
      <c r="R156" s="88">
        <v>4150.9006641599999</v>
      </c>
      <c r="S156" s="84">
        <v>1.24E-2</v>
      </c>
      <c r="T156" s="84">
        <f t="shared" si="2"/>
        <v>1.6155225169881113E-3</v>
      </c>
      <c r="U156" s="84">
        <f>R156/'סכום נכסי הקרן'!$C$42</f>
        <v>1.9866753857456244E-4</v>
      </c>
    </row>
    <row r="157" spans="2:21" s="87" customFormat="1">
      <c r="B157" s="80" t="s">
        <v>909</v>
      </c>
      <c r="C157" s="80" t="s">
        <v>910</v>
      </c>
      <c r="D157" s="80" t="s">
        <v>98</v>
      </c>
      <c r="E157" s="80" t="s">
        <v>121</v>
      </c>
      <c r="F157" s="80" t="s">
        <v>904</v>
      </c>
      <c r="G157" s="80" t="s">
        <v>639</v>
      </c>
      <c r="H157" s="80" t="s">
        <v>905</v>
      </c>
      <c r="I157" s="80" t="s">
        <v>148</v>
      </c>
      <c r="J157" s="80" t="s">
        <v>911</v>
      </c>
      <c r="K157" s="88">
        <v>3.69</v>
      </c>
      <c r="L157" s="80" t="s">
        <v>100</v>
      </c>
      <c r="M157" s="84">
        <v>2.4500000000000001E-2</v>
      </c>
      <c r="N157" s="84">
        <v>4.0500000000000001E-2</v>
      </c>
      <c r="O157" s="88">
        <v>740794</v>
      </c>
      <c r="P157" s="88">
        <v>105.65</v>
      </c>
      <c r="Q157" s="88">
        <v>0</v>
      </c>
      <c r="R157" s="88">
        <v>782.64886100000001</v>
      </c>
      <c r="S157" s="84">
        <v>1.4E-3</v>
      </c>
      <c r="T157" s="84">
        <f t="shared" si="2"/>
        <v>3.0460542425350163E-4</v>
      </c>
      <c r="U157" s="84">
        <f>R157/'סכום נכסי הקרן'!$C$42</f>
        <v>3.7458598835084404E-5</v>
      </c>
    </row>
    <row r="158" spans="2:21" s="87" customFormat="1">
      <c r="B158" s="80" t="s">
        <v>912</v>
      </c>
      <c r="C158" s="80" t="s">
        <v>913</v>
      </c>
      <c r="D158" s="80" t="s">
        <v>98</v>
      </c>
      <c r="E158" s="80" t="s">
        <v>121</v>
      </c>
      <c r="F158" s="80" t="s">
        <v>904</v>
      </c>
      <c r="G158" s="80" t="s">
        <v>639</v>
      </c>
      <c r="H158" s="80" t="s">
        <v>905</v>
      </c>
      <c r="I158" s="80" t="s">
        <v>148</v>
      </c>
      <c r="J158" s="80" t="s">
        <v>914</v>
      </c>
      <c r="K158" s="88">
        <v>4.78</v>
      </c>
      <c r="L158" s="80" t="s">
        <v>100</v>
      </c>
      <c r="M158" s="84">
        <v>4.3E-3</v>
      </c>
      <c r="N158" s="84">
        <v>4.1099999999999998E-2</v>
      </c>
      <c r="O158" s="88">
        <v>3431000</v>
      </c>
      <c r="P158" s="88">
        <v>91.53</v>
      </c>
      <c r="Q158" s="88">
        <v>0</v>
      </c>
      <c r="R158" s="88">
        <v>3140.3942999999999</v>
      </c>
      <c r="S158" s="84">
        <v>5.4999999999999997E-3</v>
      </c>
      <c r="T158" s="84">
        <f t="shared" si="2"/>
        <v>1.222235392833183E-3</v>
      </c>
      <c r="U158" s="84">
        <f>R158/'סכום נכסי הקרן'!$C$42</f>
        <v>1.5030338141345061E-4</v>
      </c>
    </row>
    <row r="159" spans="2:21" s="87" customFormat="1">
      <c r="B159" s="80" t="s">
        <v>915</v>
      </c>
      <c r="C159" s="80" t="s">
        <v>916</v>
      </c>
      <c r="D159" s="80" t="s">
        <v>98</v>
      </c>
      <c r="E159" s="80" t="s">
        <v>121</v>
      </c>
      <c r="F159" s="80" t="s">
        <v>917</v>
      </c>
      <c r="G159" s="80" t="s">
        <v>496</v>
      </c>
      <c r="H159" s="80" t="s">
        <v>918</v>
      </c>
      <c r="I159" s="80" t="s">
        <v>209</v>
      </c>
      <c r="J159" s="80" t="s">
        <v>919</v>
      </c>
      <c r="K159" s="88">
        <v>3.1</v>
      </c>
      <c r="L159" s="80" t="s">
        <v>100</v>
      </c>
      <c r="M159" s="84">
        <v>2.4899999999999999E-2</v>
      </c>
      <c r="N159" s="84">
        <v>3.56E-2</v>
      </c>
      <c r="O159" s="88">
        <v>304000</v>
      </c>
      <c r="P159" s="88">
        <v>100.94</v>
      </c>
      <c r="Q159" s="88">
        <v>0</v>
      </c>
      <c r="R159" s="88">
        <v>306.85759999999999</v>
      </c>
      <c r="S159" s="84">
        <v>1.6000000000000001E-3</v>
      </c>
      <c r="T159" s="84">
        <f t="shared" si="2"/>
        <v>1.1942838492601001E-4</v>
      </c>
      <c r="U159" s="84">
        <f>R159/'סכום נכסי הקרן'!$C$42</f>
        <v>1.4686606357811841E-5</v>
      </c>
    </row>
    <row r="160" spans="2:21" s="87" customFormat="1">
      <c r="B160" s="80" t="s">
        <v>920</v>
      </c>
      <c r="C160" s="80" t="s">
        <v>921</v>
      </c>
      <c r="D160" s="80" t="s">
        <v>98</v>
      </c>
      <c r="E160" s="80" t="s">
        <v>121</v>
      </c>
      <c r="F160" s="80" t="s">
        <v>922</v>
      </c>
      <c r="G160" s="80" t="s">
        <v>639</v>
      </c>
      <c r="H160" s="80" t="s">
        <v>905</v>
      </c>
      <c r="I160" s="80" t="s">
        <v>148</v>
      </c>
      <c r="J160" s="80" t="s">
        <v>906</v>
      </c>
      <c r="K160" s="88">
        <v>0.99</v>
      </c>
      <c r="L160" s="80" t="s">
        <v>100</v>
      </c>
      <c r="M160" s="84">
        <v>1.2200000000000001E-2</v>
      </c>
      <c r="N160" s="84">
        <v>2.81E-2</v>
      </c>
      <c r="O160" s="88">
        <v>1426723</v>
      </c>
      <c r="P160" s="88">
        <v>109.7</v>
      </c>
      <c r="Q160" s="88">
        <v>0</v>
      </c>
      <c r="R160" s="88">
        <v>1565.115131</v>
      </c>
      <c r="S160" s="84">
        <v>3.0999999999999999E-3</v>
      </c>
      <c r="T160" s="84">
        <f t="shared" si="2"/>
        <v>6.0913978444265544E-4</v>
      </c>
      <c r="U160" s="84">
        <f>R160/'סכום נכסי הקרן'!$C$42</f>
        <v>7.490845862592979E-5</v>
      </c>
    </row>
    <row r="161" spans="2:21" s="87" customFormat="1">
      <c r="B161" s="80" t="s">
        <v>923</v>
      </c>
      <c r="C161" s="80" t="s">
        <v>924</v>
      </c>
      <c r="D161" s="80" t="s">
        <v>98</v>
      </c>
      <c r="E161" s="80" t="s">
        <v>121</v>
      </c>
      <c r="F161" s="80" t="s">
        <v>922</v>
      </c>
      <c r="G161" s="80" t="s">
        <v>639</v>
      </c>
      <c r="H161" s="80" t="s">
        <v>905</v>
      </c>
      <c r="I161" s="80" t="s">
        <v>148</v>
      </c>
      <c r="J161" s="80" t="s">
        <v>925</v>
      </c>
      <c r="K161" s="88">
        <v>4.87</v>
      </c>
      <c r="L161" s="80" t="s">
        <v>100</v>
      </c>
      <c r="M161" s="84">
        <v>1.09E-2</v>
      </c>
      <c r="N161" s="84">
        <v>3.6499999999999998E-2</v>
      </c>
      <c r="O161" s="88">
        <v>1366000</v>
      </c>
      <c r="P161" s="88">
        <v>97.27</v>
      </c>
      <c r="Q161" s="88">
        <v>0</v>
      </c>
      <c r="R161" s="88">
        <v>1328.7082</v>
      </c>
      <c r="S161" s="84">
        <v>2.3999999999999998E-3</v>
      </c>
      <c r="T161" s="84">
        <f t="shared" si="2"/>
        <v>5.1713066374743817E-4</v>
      </c>
      <c r="U161" s="84">
        <f>R161/'סכום נכסי הקרן'!$C$42</f>
        <v>6.3593713493805364E-5</v>
      </c>
    </row>
    <row r="162" spans="2:21" s="87" customFormat="1">
      <c r="B162" s="80" t="s">
        <v>926</v>
      </c>
      <c r="C162" s="80" t="s">
        <v>927</v>
      </c>
      <c r="D162" s="80" t="s">
        <v>98</v>
      </c>
      <c r="E162" s="80" t="s">
        <v>121</v>
      </c>
      <c r="F162" s="80" t="s">
        <v>922</v>
      </c>
      <c r="G162" s="80" t="s">
        <v>639</v>
      </c>
      <c r="H162" s="80" t="s">
        <v>905</v>
      </c>
      <c r="I162" s="80" t="s">
        <v>148</v>
      </c>
      <c r="J162" s="80" t="s">
        <v>928</v>
      </c>
      <c r="K162" s="88">
        <v>5.81</v>
      </c>
      <c r="L162" s="80" t="s">
        <v>100</v>
      </c>
      <c r="M162" s="84">
        <v>1.54E-2</v>
      </c>
      <c r="N162" s="84">
        <v>3.8399999999999997E-2</v>
      </c>
      <c r="O162" s="88">
        <v>1998000</v>
      </c>
      <c r="P162" s="88">
        <v>95.41</v>
      </c>
      <c r="Q162" s="88">
        <v>0</v>
      </c>
      <c r="R162" s="88">
        <v>1906.2918</v>
      </c>
      <c r="S162" s="84">
        <v>5.7000000000000002E-3</v>
      </c>
      <c r="T162" s="84">
        <f t="shared" si="2"/>
        <v>7.4192508470279528E-4</v>
      </c>
      <c r="U162" s="84">
        <f>R162/'סכום נכסי הקרן'!$C$42</f>
        <v>9.1237620543615605E-5</v>
      </c>
    </row>
    <row r="163" spans="2:21" s="87" customFormat="1">
      <c r="B163" s="80" t="s">
        <v>929</v>
      </c>
      <c r="C163" s="80" t="s">
        <v>930</v>
      </c>
      <c r="D163" s="80" t="s">
        <v>98</v>
      </c>
      <c r="E163" s="80" t="s">
        <v>121</v>
      </c>
      <c r="F163" s="80" t="s">
        <v>922</v>
      </c>
      <c r="G163" s="80" t="s">
        <v>639</v>
      </c>
      <c r="H163" s="80" t="s">
        <v>905</v>
      </c>
      <c r="I163" s="80" t="s">
        <v>148</v>
      </c>
      <c r="J163" s="80" t="s">
        <v>585</v>
      </c>
      <c r="K163" s="88">
        <v>2.19</v>
      </c>
      <c r="L163" s="80" t="s">
        <v>100</v>
      </c>
      <c r="M163" s="84">
        <v>2.5700000000000001E-2</v>
      </c>
      <c r="N163" s="84">
        <v>3.2399999999999998E-2</v>
      </c>
      <c r="O163" s="88">
        <v>5859488</v>
      </c>
      <c r="P163" s="88">
        <v>111.45</v>
      </c>
      <c r="Q163" s="88">
        <v>0</v>
      </c>
      <c r="R163" s="88">
        <v>6530.3993760000003</v>
      </c>
      <c r="S163" s="84">
        <v>4.5999999999999999E-3</v>
      </c>
      <c r="T163" s="84">
        <f t="shared" si="2"/>
        <v>2.5416188173195109E-3</v>
      </c>
      <c r="U163" s="84">
        <f>R163/'סכום נכסי הקרן'!$C$42</f>
        <v>3.1255346126220137E-4</v>
      </c>
    </row>
    <row r="164" spans="2:21" s="87" customFormat="1">
      <c r="B164" s="80" t="s">
        <v>931</v>
      </c>
      <c r="C164" s="80" t="s">
        <v>932</v>
      </c>
      <c r="D164" s="80" t="s">
        <v>98</v>
      </c>
      <c r="E164" s="80" t="s">
        <v>121</v>
      </c>
      <c r="F164" s="80" t="s">
        <v>863</v>
      </c>
      <c r="G164" s="80" t="s">
        <v>496</v>
      </c>
      <c r="H164" s="80" t="s">
        <v>918</v>
      </c>
      <c r="I164" s="80" t="s">
        <v>209</v>
      </c>
      <c r="J164" s="80" t="s">
        <v>933</v>
      </c>
      <c r="K164" s="88">
        <v>2.17</v>
      </c>
      <c r="L164" s="80" t="s">
        <v>100</v>
      </c>
      <c r="M164" s="84">
        <v>3.0599999999999999E-2</v>
      </c>
      <c r="N164" s="84">
        <v>2.9000000000000001E-2</v>
      </c>
      <c r="O164" s="88">
        <v>903312.48</v>
      </c>
      <c r="P164" s="88">
        <v>112.83</v>
      </c>
      <c r="Q164" s="88">
        <v>318.75673</v>
      </c>
      <c r="R164" s="88">
        <v>1337.9642011840001</v>
      </c>
      <c r="S164" s="84">
        <v>2.5999999999999999E-3</v>
      </c>
      <c r="T164" s="84">
        <f t="shared" si="2"/>
        <v>5.2073308152127975E-4</v>
      </c>
      <c r="U164" s="84">
        <f>R164/'סכום נכסי הקרן'!$C$42</f>
        <v>6.4036717824924577E-5</v>
      </c>
    </row>
    <row r="165" spans="2:21" s="87" customFormat="1">
      <c r="B165" s="80" t="s">
        <v>934</v>
      </c>
      <c r="C165" s="80" t="s">
        <v>935</v>
      </c>
      <c r="D165" s="80" t="s">
        <v>98</v>
      </c>
      <c r="E165" s="80" t="s">
        <v>121</v>
      </c>
      <c r="F165" s="80" t="s">
        <v>936</v>
      </c>
      <c r="G165" s="80" t="s">
        <v>845</v>
      </c>
      <c r="H165" s="80" t="s">
        <v>918</v>
      </c>
      <c r="I165" s="80" t="s">
        <v>209</v>
      </c>
      <c r="J165" s="80" t="s">
        <v>652</v>
      </c>
      <c r="K165" s="88">
        <v>4</v>
      </c>
      <c r="L165" s="80" t="s">
        <v>100</v>
      </c>
      <c r="M165" s="84">
        <v>7.4999999999999997E-3</v>
      </c>
      <c r="N165" s="84">
        <v>3.4000000000000002E-2</v>
      </c>
      <c r="O165" s="88">
        <v>9394743</v>
      </c>
      <c r="P165" s="88">
        <v>97.97</v>
      </c>
      <c r="Q165" s="88">
        <v>0</v>
      </c>
      <c r="R165" s="88">
        <v>9204.0297171000002</v>
      </c>
      <c r="S165" s="84">
        <v>6.1000000000000004E-3</v>
      </c>
      <c r="T165" s="84">
        <f t="shared" si="2"/>
        <v>3.5821905793575058E-3</v>
      </c>
      <c r="U165" s="84">
        <f>R165/'סכום נכסי הקרן'!$C$42</f>
        <v>4.4051690869201216E-4</v>
      </c>
    </row>
    <row r="166" spans="2:21" s="87" customFormat="1">
      <c r="B166" s="80" t="s">
        <v>937</v>
      </c>
      <c r="C166" s="80" t="s">
        <v>938</v>
      </c>
      <c r="D166" s="80" t="s">
        <v>98</v>
      </c>
      <c r="E166" s="80" t="s">
        <v>121</v>
      </c>
      <c r="F166" s="80" t="s">
        <v>936</v>
      </c>
      <c r="G166" s="80" t="s">
        <v>845</v>
      </c>
      <c r="H166" s="80" t="s">
        <v>918</v>
      </c>
      <c r="I166" s="80" t="s">
        <v>209</v>
      </c>
      <c r="J166" s="80" t="s">
        <v>939</v>
      </c>
      <c r="K166" s="88">
        <v>6.11</v>
      </c>
      <c r="L166" s="80" t="s">
        <v>100</v>
      </c>
      <c r="M166" s="84">
        <v>4.0800000000000003E-2</v>
      </c>
      <c r="N166" s="84">
        <v>3.8899999999999997E-2</v>
      </c>
      <c r="O166" s="88">
        <v>5363391</v>
      </c>
      <c r="P166" s="88">
        <v>101.94</v>
      </c>
      <c r="Q166" s="88">
        <v>0</v>
      </c>
      <c r="R166" s="88">
        <v>5467.4407854000001</v>
      </c>
      <c r="S166" s="84">
        <v>1.5299999999999999E-2</v>
      </c>
      <c r="T166" s="84">
        <f t="shared" si="2"/>
        <v>2.1279173879966396E-3</v>
      </c>
      <c r="U166" s="84">
        <f>R166/'סכום נכסי הקרן'!$C$42</f>
        <v>2.6167887189307157E-4</v>
      </c>
    </row>
    <row r="167" spans="2:21" s="87" customFormat="1">
      <c r="B167" s="80" t="s">
        <v>940</v>
      </c>
      <c r="C167" s="80" t="s">
        <v>941</v>
      </c>
      <c r="D167" s="80" t="s">
        <v>98</v>
      </c>
      <c r="E167" s="80" t="s">
        <v>121</v>
      </c>
      <c r="F167" s="80" t="s">
        <v>942</v>
      </c>
      <c r="G167" s="80" t="s">
        <v>496</v>
      </c>
      <c r="H167" s="80" t="s">
        <v>918</v>
      </c>
      <c r="I167" s="80" t="s">
        <v>209</v>
      </c>
      <c r="J167" s="80" t="s">
        <v>943</v>
      </c>
      <c r="K167" s="88">
        <v>4.8499999999999996</v>
      </c>
      <c r="L167" s="80" t="s">
        <v>100</v>
      </c>
      <c r="M167" s="84">
        <v>4.3999999999999997E-2</v>
      </c>
      <c r="N167" s="84">
        <v>4.0800000000000003E-2</v>
      </c>
      <c r="O167" s="88">
        <v>14584704</v>
      </c>
      <c r="P167" s="88">
        <v>103.91</v>
      </c>
      <c r="Q167" s="88">
        <v>0</v>
      </c>
      <c r="R167" s="88">
        <v>15154.9659264</v>
      </c>
      <c r="S167" s="84">
        <v>3.49E-2</v>
      </c>
      <c r="T167" s="84">
        <f t="shared" si="2"/>
        <v>5.8982834519942309E-3</v>
      </c>
      <c r="U167" s="84">
        <f>R167/'סכום נכסי הקרן'!$C$42</f>
        <v>7.2533650438212399E-4</v>
      </c>
    </row>
    <row r="168" spans="2:21" s="87" customFormat="1">
      <c r="B168" s="80" t="s">
        <v>944</v>
      </c>
      <c r="C168" s="80" t="s">
        <v>945</v>
      </c>
      <c r="D168" s="80" t="s">
        <v>98</v>
      </c>
      <c r="E168" s="80" t="s">
        <v>121</v>
      </c>
      <c r="F168" s="80" t="s">
        <v>946</v>
      </c>
      <c r="G168" s="80" t="s">
        <v>496</v>
      </c>
      <c r="H168" s="80" t="s">
        <v>918</v>
      </c>
      <c r="I168" s="80" t="s">
        <v>209</v>
      </c>
      <c r="J168" s="80" t="s">
        <v>438</v>
      </c>
      <c r="K168" s="88">
        <v>3.91</v>
      </c>
      <c r="L168" s="80" t="s">
        <v>100</v>
      </c>
      <c r="M168" s="84">
        <v>2.7E-2</v>
      </c>
      <c r="N168" s="84">
        <v>3.0200000000000001E-2</v>
      </c>
      <c r="O168" s="88">
        <v>2046717</v>
      </c>
      <c r="P168" s="88">
        <v>102.24</v>
      </c>
      <c r="Q168" s="88">
        <v>0</v>
      </c>
      <c r="R168" s="88">
        <v>2092.5634608</v>
      </c>
      <c r="S168" s="84">
        <v>4.7000000000000002E-3</v>
      </c>
      <c r="T168" s="84">
        <f t="shared" si="2"/>
        <v>8.1442165512122253E-4</v>
      </c>
      <c r="U168" s="84">
        <f>R168/'סכום נכסי הקרן'!$C$42</f>
        <v>1.0015282602585053E-4</v>
      </c>
    </row>
    <row r="169" spans="2:21" s="87" customFormat="1">
      <c r="B169" s="80" t="s">
        <v>947</v>
      </c>
      <c r="C169" s="80" t="s">
        <v>948</v>
      </c>
      <c r="D169" s="80" t="s">
        <v>98</v>
      </c>
      <c r="E169" s="80" t="s">
        <v>121</v>
      </c>
      <c r="F169" s="80" t="s">
        <v>495</v>
      </c>
      <c r="G169" s="80" t="s">
        <v>496</v>
      </c>
      <c r="H169" s="80" t="s">
        <v>949</v>
      </c>
      <c r="I169" s="80" t="s">
        <v>950</v>
      </c>
      <c r="J169" s="80" t="s">
        <v>951</v>
      </c>
      <c r="K169" s="88">
        <v>2.2999999999999998</v>
      </c>
      <c r="L169" s="80" t="s">
        <v>100</v>
      </c>
      <c r="M169" s="84">
        <v>2.0500000000000001E-2</v>
      </c>
      <c r="N169" s="84">
        <v>2.98E-2</v>
      </c>
      <c r="O169" s="88">
        <v>18690.78</v>
      </c>
      <c r="P169" s="88">
        <v>111.3</v>
      </c>
      <c r="Q169" s="88">
        <v>0</v>
      </c>
      <c r="R169" s="88">
        <v>20.802838139999999</v>
      </c>
      <c r="S169" s="84">
        <v>0</v>
      </c>
      <c r="T169" s="84">
        <f t="shared" si="2"/>
        <v>8.0964244031674692E-6</v>
      </c>
      <c r="U169" s="84">
        <f>R169/'סכום נכסי הקרן'!$C$42</f>
        <v>9.9565106058137269E-7</v>
      </c>
    </row>
    <row r="170" spans="2:21" s="87" customFormat="1">
      <c r="B170" s="80" t="s">
        <v>952</v>
      </c>
      <c r="C170" s="80" t="s">
        <v>953</v>
      </c>
      <c r="D170" s="80" t="s">
        <v>98</v>
      </c>
      <c r="E170" s="80" t="s">
        <v>121</v>
      </c>
      <c r="F170" s="80" t="s">
        <v>954</v>
      </c>
      <c r="G170" s="80" t="s">
        <v>496</v>
      </c>
      <c r="H170" s="80" t="s">
        <v>918</v>
      </c>
      <c r="I170" s="80" t="s">
        <v>209</v>
      </c>
      <c r="J170" s="80" t="s">
        <v>323</v>
      </c>
      <c r="K170" s="88">
        <v>4.66</v>
      </c>
      <c r="L170" s="80" t="s">
        <v>100</v>
      </c>
      <c r="M170" s="84">
        <v>3.6200000000000003E-2</v>
      </c>
      <c r="N170" s="84">
        <v>3.8100000000000002E-2</v>
      </c>
      <c r="O170" s="88">
        <v>14269845.17</v>
      </c>
      <c r="P170" s="88">
        <v>102</v>
      </c>
      <c r="Q170" s="88">
        <v>0</v>
      </c>
      <c r="R170" s="88">
        <v>14555.242073400001</v>
      </c>
      <c r="S170" s="84">
        <v>8.2000000000000007E-3</v>
      </c>
      <c r="T170" s="84">
        <f t="shared" si="2"/>
        <v>5.6648720873567126E-3</v>
      </c>
      <c r="U170" s="84">
        <f>R170/'סכום נכסי הקרן'!$C$42</f>
        <v>6.9663293584609559E-4</v>
      </c>
    </row>
    <row r="171" spans="2:21" s="87" customFormat="1">
      <c r="B171" s="80" t="s">
        <v>955</v>
      </c>
      <c r="C171" s="80" t="s">
        <v>956</v>
      </c>
      <c r="D171" s="80" t="s">
        <v>98</v>
      </c>
      <c r="E171" s="80" t="s">
        <v>121</v>
      </c>
      <c r="F171" s="80" t="s">
        <v>954</v>
      </c>
      <c r="G171" s="80" t="s">
        <v>496</v>
      </c>
      <c r="H171" s="80" t="s">
        <v>918</v>
      </c>
      <c r="I171" s="80" t="s">
        <v>209</v>
      </c>
      <c r="J171" s="80" t="s">
        <v>622</v>
      </c>
      <c r="K171" s="88">
        <v>1.46</v>
      </c>
      <c r="L171" s="80" t="s">
        <v>100</v>
      </c>
      <c r="M171" s="84">
        <v>4.9500000000000002E-2</v>
      </c>
      <c r="N171" s="84">
        <v>3.5900000000000001E-2</v>
      </c>
      <c r="O171" s="88">
        <v>309568.12</v>
      </c>
      <c r="P171" s="88">
        <v>137.28</v>
      </c>
      <c r="Q171" s="88">
        <v>0</v>
      </c>
      <c r="R171" s="88">
        <v>424.975115136</v>
      </c>
      <c r="S171" s="84">
        <v>6.9999999999999999E-4</v>
      </c>
      <c r="T171" s="84">
        <f t="shared" si="2"/>
        <v>1.6539949355804656E-4</v>
      </c>
      <c r="U171" s="84">
        <f>R171/'סכום נכסי הקרן'!$C$42</f>
        <v>2.0339865226959333E-5</v>
      </c>
    </row>
    <row r="172" spans="2:21" s="87" customFormat="1">
      <c r="B172" s="80" t="s">
        <v>957</v>
      </c>
      <c r="C172" s="80" t="s">
        <v>958</v>
      </c>
      <c r="D172" s="80" t="s">
        <v>98</v>
      </c>
      <c r="E172" s="80" t="s">
        <v>121</v>
      </c>
      <c r="F172" s="80" t="s">
        <v>959</v>
      </c>
      <c r="G172" s="80" t="s">
        <v>960</v>
      </c>
      <c r="H172" s="80" t="s">
        <v>905</v>
      </c>
      <c r="I172" s="80" t="s">
        <v>148</v>
      </c>
      <c r="J172" s="80" t="s">
        <v>323</v>
      </c>
      <c r="K172" s="88">
        <v>3.9</v>
      </c>
      <c r="L172" s="80" t="s">
        <v>100</v>
      </c>
      <c r="M172" s="84">
        <v>3.2500000000000001E-2</v>
      </c>
      <c r="N172" s="84">
        <v>3.8899999999999997E-2</v>
      </c>
      <c r="O172" s="88">
        <v>1882000</v>
      </c>
      <c r="P172" s="88">
        <v>102.69</v>
      </c>
      <c r="Q172" s="88">
        <v>0</v>
      </c>
      <c r="R172" s="88">
        <v>1932.6258</v>
      </c>
      <c r="S172" s="84">
        <v>4.1000000000000003E-3</v>
      </c>
      <c r="T172" s="84">
        <f t="shared" si="2"/>
        <v>7.5217422661305448E-4</v>
      </c>
      <c r="U172" s="84">
        <f>R172/'סכום נכסי הקרן'!$C$42</f>
        <v>9.2498000250119906E-5</v>
      </c>
    </row>
    <row r="173" spans="2:21" s="87" customFormat="1">
      <c r="B173" s="80" t="s">
        <v>961</v>
      </c>
      <c r="C173" s="80" t="s">
        <v>962</v>
      </c>
      <c r="D173" s="80" t="s">
        <v>98</v>
      </c>
      <c r="E173" s="80" t="s">
        <v>121</v>
      </c>
      <c r="F173" s="80" t="s">
        <v>963</v>
      </c>
      <c r="G173" s="80" t="s">
        <v>845</v>
      </c>
      <c r="H173" s="80" t="s">
        <v>918</v>
      </c>
      <c r="I173" s="80" t="s">
        <v>209</v>
      </c>
      <c r="J173" s="80" t="s">
        <v>964</v>
      </c>
      <c r="K173" s="88">
        <v>4.42</v>
      </c>
      <c r="L173" s="80" t="s">
        <v>100</v>
      </c>
      <c r="M173" s="84">
        <v>3.2500000000000001E-2</v>
      </c>
      <c r="N173" s="84">
        <v>3.8800000000000001E-2</v>
      </c>
      <c r="O173" s="88">
        <v>9209106.4000000004</v>
      </c>
      <c r="P173" s="88">
        <v>109.88</v>
      </c>
      <c r="Q173" s="88">
        <v>0</v>
      </c>
      <c r="R173" s="88">
        <v>10118.96611232</v>
      </c>
      <c r="S173" s="84">
        <v>2.3300000000000001E-2</v>
      </c>
      <c r="T173" s="84">
        <f t="shared" si="2"/>
        <v>3.9382820562873589E-3</v>
      </c>
      <c r="U173" s="84">
        <f>R173/'סכום נכסי הקרן'!$C$42</f>
        <v>4.8430696205562933E-4</v>
      </c>
    </row>
    <row r="174" spans="2:21" s="87" customFormat="1">
      <c r="B174" s="80" t="s">
        <v>965</v>
      </c>
      <c r="C174" s="80" t="s">
        <v>966</v>
      </c>
      <c r="D174" s="80" t="s">
        <v>98</v>
      </c>
      <c r="E174" s="80" t="s">
        <v>121</v>
      </c>
      <c r="F174" s="80" t="s">
        <v>963</v>
      </c>
      <c r="G174" s="80" t="s">
        <v>845</v>
      </c>
      <c r="H174" s="80" t="s">
        <v>918</v>
      </c>
      <c r="I174" s="80" t="s">
        <v>209</v>
      </c>
      <c r="J174" s="80" t="s">
        <v>825</v>
      </c>
      <c r="K174" s="88">
        <v>0.74</v>
      </c>
      <c r="L174" s="80" t="s">
        <v>100</v>
      </c>
      <c r="M174" s="84">
        <v>4.3400000000000001E-2</v>
      </c>
      <c r="N174" s="84">
        <v>3.04E-2</v>
      </c>
      <c r="O174" s="88">
        <v>8644316.1799999997</v>
      </c>
      <c r="P174" s="88">
        <v>113.68</v>
      </c>
      <c r="Q174" s="88">
        <v>0</v>
      </c>
      <c r="R174" s="88">
        <v>9826.8586334240008</v>
      </c>
      <c r="S174" s="84">
        <v>9.9000000000000008E-3</v>
      </c>
      <c r="T174" s="84">
        <f t="shared" si="2"/>
        <v>3.8245943899908172E-3</v>
      </c>
      <c r="U174" s="84">
        <f>R174/'סכום נכסי הקרן'!$C$42</f>
        <v>4.7032631579912998E-4</v>
      </c>
    </row>
    <row r="175" spans="2:21" s="87" customFormat="1">
      <c r="B175" s="80" t="s">
        <v>967</v>
      </c>
      <c r="C175" s="80" t="s">
        <v>968</v>
      </c>
      <c r="D175" s="80" t="s">
        <v>98</v>
      </c>
      <c r="E175" s="80" t="s">
        <v>121</v>
      </c>
      <c r="F175" s="80" t="s">
        <v>963</v>
      </c>
      <c r="G175" s="80" t="s">
        <v>845</v>
      </c>
      <c r="H175" s="80" t="s">
        <v>918</v>
      </c>
      <c r="I175" s="80" t="s">
        <v>209</v>
      </c>
      <c r="J175" s="80" t="s">
        <v>535</v>
      </c>
      <c r="K175" s="88">
        <v>3.39</v>
      </c>
      <c r="L175" s="80" t="s">
        <v>100</v>
      </c>
      <c r="M175" s="84">
        <v>3.9E-2</v>
      </c>
      <c r="N175" s="84">
        <v>3.6700000000000003E-2</v>
      </c>
      <c r="O175" s="88">
        <v>10939949.68</v>
      </c>
      <c r="P175" s="88">
        <v>113.64</v>
      </c>
      <c r="Q175" s="88">
        <v>0</v>
      </c>
      <c r="R175" s="88">
        <v>12432.158816351999</v>
      </c>
      <c r="S175" s="84">
        <v>7.4000000000000003E-3</v>
      </c>
      <c r="T175" s="84">
        <f t="shared" si="2"/>
        <v>4.8385721865144464E-3</v>
      </c>
      <c r="U175" s="84">
        <f>R175/'סכום נכסי הקרן'!$C$42</f>
        <v>5.9501939242685145E-4</v>
      </c>
    </row>
    <row r="176" spans="2:21" s="87" customFormat="1">
      <c r="B176" s="80" t="s">
        <v>969</v>
      </c>
      <c r="C176" s="80">
        <v>11935800</v>
      </c>
      <c r="D176" s="80" t="s">
        <v>98</v>
      </c>
      <c r="E176" s="80" t="s">
        <v>121</v>
      </c>
      <c r="F176" s="80" t="s">
        <v>970</v>
      </c>
      <c r="G176" s="80" t="s">
        <v>845</v>
      </c>
      <c r="H176" s="80" t="s">
        <v>971</v>
      </c>
      <c r="I176" s="80" t="s">
        <v>148</v>
      </c>
      <c r="J176" s="80" t="s">
        <v>627</v>
      </c>
      <c r="K176" s="88">
        <v>3.45</v>
      </c>
      <c r="L176" s="80" t="s">
        <v>100</v>
      </c>
      <c r="M176" s="84">
        <v>3.85E-2</v>
      </c>
      <c r="N176" s="84">
        <v>3.1699999999999999E-2</v>
      </c>
      <c r="O176" s="88">
        <v>1083000</v>
      </c>
      <c r="P176" s="88">
        <f t="shared" ref="P176:P177" si="3">R176*1000/O176*100</f>
        <v>105.50006155740259</v>
      </c>
      <c r="Q176" s="88">
        <v>0</v>
      </c>
      <c r="R176" s="88">
        <f>1142565.66666667/1000</f>
        <v>1142.56566666667</v>
      </c>
      <c r="S176" s="84">
        <v>1.43E-2</v>
      </c>
      <c r="T176" s="84">
        <f t="shared" si="2"/>
        <v>4.4468434948950362E-4</v>
      </c>
      <c r="U176" s="84">
        <f>R176/'סכום נכסי הקרן'!$C$42</f>
        <v>5.4684688221130062E-5</v>
      </c>
    </row>
    <row r="177" spans="2:21" s="87" customFormat="1">
      <c r="B177" s="80" t="s">
        <v>969</v>
      </c>
      <c r="C177" s="80">
        <v>1193580</v>
      </c>
      <c r="D177" s="80" t="s">
        <v>98</v>
      </c>
      <c r="E177" s="80" t="s">
        <v>121</v>
      </c>
      <c r="F177" s="80" t="s">
        <v>970</v>
      </c>
      <c r="G177" s="80" t="s">
        <v>845</v>
      </c>
      <c r="H177" s="80" t="s">
        <v>971</v>
      </c>
      <c r="I177" s="80" t="s">
        <v>148</v>
      </c>
      <c r="J177" s="80" t="s">
        <v>627</v>
      </c>
      <c r="K177" s="88">
        <v>0</v>
      </c>
      <c r="L177" s="80" t="s">
        <v>100</v>
      </c>
      <c r="M177" s="84">
        <v>0</v>
      </c>
      <c r="N177" s="84">
        <v>0</v>
      </c>
      <c r="O177" s="88">
        <v>1453000</v>
      </c>
      <c r="P177" s="88">
        <f t="shared" si="3"/>
        <v>106.89999999999999</v>
      </c>
      <c r="Q177" s="88">
        <v>0</v>
      </c>
      <c r="R177" s="88">
        <f>1553257/1000</f>
        <v>1553.2570000000001</v>
      </c>
      <c r="S177" s="84">
        <v>0</v>
      </c>
      <c r="T177" s="84">
        <f t="shared" si="2"/>
        <v>6.0452462277297203E-4</v>
      </c>
      <c r="U177" s="84">
        <f>R177/'סכום נכסי הקרן'!$C$42</f>
        <v>7.4340912956093465E-5</v>
      </c>
    </row>
    <row r="178" spans="2:21" s="87" customFormat="1">
      <c r="B178" s="80" t="s">
        <v>972</v>
      </c>
      <c r="C178" s="80" t="s">
        <v>973</v>
      </c>
      <c r="D178" s="80" t="s">
        <v>98</v>
      </c>
      <c r="E178" s="80" t="s">
        <v>121</v>
      </c>
      <c r="F178" s="80" t="s">
        <v>974</v>
      </c>
      <c r="G178" s="80" t="s">
        <v>595</v>
      </c>
      <c r="H178" s="80" t="s">
        <v>975</v>
      </c>
      <c r="I178" s="80" t="s">
        <v>209</v>
      </c>
      <c r="J178" s="80" t="s">
        <v>976</v>
      </c>
      <c r="K178" s="88">
        <v>3.34</v>
      </c>
      <c r="L178" s="80" t="s">
        <v>100</v>
      </c>
      <c r="M178" s="84">
        <v>2.75E-2</v>
      </c>
      <c r="N178" s="84">
        <v>3.0300000000000001E-2</v>
      </c>
      <c r="O178" s="88">
        <v>2918590.58</v>
      </c>
      <c r="P178" s="88">
        <v>110.65</v>
      </c>
      <c r="Q178" s="88">
        <v>0</v>
      </c>
      <c r="R178" s="88">
        <v>3229.4204767699998</v>
      </c>
      <c r="S178" s="84">
        <v>3.3E-3</v>
      </c>
      <c r="T178" s="84">
        <f t="shared" si="2"/>
        <v>1.2568842087913948E-3</v>
      </c>
      <c r="U178" s="84">
        <f>R178/'סכום נכסי הקרן'!$C$42</f>
        <v>1.545642907530334E-4</v>
      </c>
    </row>
    <row r="179" spans="2:21" s="87" customFormat="1">
      <c r="B179" s="80" t="s">
        <v>977</v>
      </c>
      <c r="C179" s="80" t="s">
        <v>978</v>
      </c>
      <c r="D179" s="80" t="s">
        <v>98</v>
      </c>
      <c r="E179" s="80" t="s">
        <v>121</v>
      </c>
      <c r="F179" s="80" t="s">
        <v>979</v>
      </c>
      <c r="G179" s="80" t="s">
        <v>887</v>
      </c>
      <c r="H179" s="80" t="s">
        <v>971</v>
      </c>
      <c r="I179" s="80" t="s">
        <v>148</v>
      </c>
      <c r="J179" s="80" t="s">
        <v>980</v>
      </c>
      <c r="K179" s="88">
        <v>1.94</v>
      </c>
      <c r="L179" s="80" t="s">
        <v>100</v>
      </c>
      <c r="M179" s="84">
        <v>1.2500000000000001E-2</v>
      </c>
      <c r="N179" s="84">
        <v>5.0999999999999997E-2</v>
      </c>
      <c r="O179" s="88">
        <v>2271888.9</v>
      </c>
      <c r="P179" s="88">
        <v>98.08</v>
      </c>
      <c r="Q179" s="88">
        <v>0</v>
      </c>
      <c r="R179" s="88">
        <v>2228.2686331199998</v>
      </c>
      <c r="S179" s="84">
        <v>1.77E-2</v>
      </c>
      <c r="T179" s="84">
        <f t="shared" si="2"/>
        <v>8.6723784594160125E-4</v>
      </c>
      <c r="U179" s="84">
        <f>R179/'סכום נכסי הקרן'!$C$42</f>
        <v>1.0664785318692738E-4</v>
      </c>
    </row>
    <row r="180" spans="2:21" s="87" customFormat="1">
      <c r="B180" s="80" t="s">
        <v>981</v>
      </c>
      <c r="C180" s="80" t="s">
        <v>982</v>
      </c>
      <c r="D180" s="80" t="s">
        <v>98</v>
      </c>
      <c r="E180" s="80" t="s">
        <v>121</v>
      </c>
      <c r="F180" s="80" t="s">
        <v>983</v>
      </c>
      <c r="G180" s="80" t="s">
        <v>639</v>
      </c>
      <c r="H180" s="80" t="s">
        <v>975</v>
      </c>
      <c r="I180" s="80" t="s">
        <v>209</v>
      </c>
      <c r="J180" s="80" t="s">
        <v>984</v>
      </c>
      <c r="K180" s="88">
        <v>4.66</v>
      </c>
      <c r="L180" s="80" t="s">
        <v>100</v>
      </c>
      <c r="M180" s="84">
        <v>9.9000000000000008E-3</v>
      </c>
      <c r="N180" s="84">
        <v>4.8099999999999997E-2</v>
      </c>
      <c r="O180" s="88">
        <v>2088100</v>
      </c>
      <c r="P180" s="88">
        <v>91.77</v>
      </c>
      <c r="Q180" s="88">
        <v>0</v>
      </c>
      <c r="R180" s="88">
        <v>1916.24937</v>
      </c>
      <c r="S180" s="84">
        <v>7.3000000000000001E-3</v>
      </c>
      <c r="T180" s="84">
        <f t="shared" si="2"/>
        <v>7.4580055170406136E-4</v>
      </c>
      <c r="U180" s="84">
        <f>R180/'סכום נכסי הקרן'!$C$42</f>
        <v>9.1714202876496903E-5</v>
      </c>
    </row>
    <row r="181" spans="2:21" s="87" customFormat="1">
      <c r="B181" s="80" t="s">
        <v>985</v>
      </c>
      <c r="C181" s="80">
        <v>57801680</v>
      </c>
      <c r="D181" s="80" t="s">
        <v>98</v>
      </c>
      <c r="E181" s="80" t="s">
        <v>121</v>
      </c>
      <c r="F181" s="80" t="s">
        <v>986</v>
      </c>
      <c r="G181" s="80" t="s">
        <v>987</v>
      </c>
      <c r="H181" s="80" t="s">
        <v>975</v>
      </c>
      <c r="I181" s="80" t="s">
        <v>209</v>
      </c>
      <c r="J181" s="80" t="s">
        <v>380</v>
      </c>
      <c r="K181" s="88">
        <v>2.93</v>
      </c>
      <c r="L181" s="80" t="s">
        <v>100</v>
      </c>
      <c r="M181" s="84">
        <v>2.8799999999999999E-2</v>
      </c>
      <c r="N181" s="84">
        <v>3.8199999999999998E-2</v>
      </c>
      <c r="O181" s="88">
        <v>2387000</v>
      </c>
      <c r="P181" s="88">
        <f>R181*1000/O181*100</f>
        <v>108.61950572431272</v>
      </c>
      <c r="Q181" s="88">
        <v>0</v>
      </c>
      <c r="R181" s="88">
        <f>2609.2297-16.4820983606554</f>
        <v>2592.7476016393443</v>
      </c>
      <c r="S181" s="84">
        <v>9.4999999999999998E-3</v>
      </c>
      <c r="T181" s="84">
        <f t="shared" si="2"/>
        <v>1.0090923561436082E-3</v>
      </c>
      <c r="U181" s="84">
        <f>R181/'סכום נכסי הקרן'!$C$42</f>
        <v>1.2409229365815871E-4</v>
      </c>
    </row>
    <row r="182" spans="2:21" s="87" customFormat="1">
      <c r="B182" s="80" t="s">
        <v>988</v>
      </c>
      <c r="C182" s="80" t="s">
        <v>989</v>
      </c>
      <c r="D182" s="80" t="s">
        <v>98</v>
      </c>
      <c r="E182" s="80" t="s">
        <v>121</v>
      </c>
      <c r="F182" s="80" t="s">
        <v>990</v>
      </c>
      <c r="G182" s="80" t="s">
        <v>639</v>
      </c>
      <c r="H182" s="80" t="s">
        <v>975</v>
      </c>
      <c r="I182" s="80" t="s">
        <v>209</v>
      </c>
      <c r="J182" s="80" t="s">
        <v>585</v>
      </c>
      <c r="K182" s="88">
        <v>2.2000000000000002</v>
      </c>
      <c r="L182" s="80" t="s">
        <v>100</v>
      </c>
      <c r="M182" s="84">
        <v>0.04</v>
      </c>
      <c r="N182" s="84">
        <v>6.5699999999999995E-2</v>
      </c>
      <c r="O182" s="88">
        <v>1287957.3999999999</v>
      </c>
      <c r="P182" s="88">
        <v>105.42</v>
      </c>
      <c r="Q182" s="88">
        <v>0</v>
      </c>
      <c r="R182" s="88">
        <v>1357.7646910799999</v>
      </c>
      <c r="S182" s="84">
        <v>5.0000000000000001E-4</v>
      </c>
      <c r="T182" s="84">
        <f t="shared" si="2"/>
        <v>5.2843939392489315E-4</v>
      </c>
      <c r="U182" s="84">
        <f>R182/'סכום נכסי הקרן'!$C$42</f>
        <v>6.4984395186653217E-5</v>
      </c>
    </row>
    <row r="183" spans="2:21" s="87" customFormat="1">
      <c r="B183" s="80" t="s">
        <v>991</v>
      </c>
      <c r="C183" s="80" t="s">
        <v>992</v>
      </c>
      <c r="D183" s="80" t="s">
        <v>98</v>
      </c>
      <c r="E183" s="80" t="s">
        <v>121</v>
      </c>
      <c r="F183" s="80" t="s">
        <v>990</v>
      </c>
      <c r="G183" s="80" t="s">
        <v>639</v>
      </c>
      <c r="H183" s="80" t="s">
        <v>975</v>
      </c>
      <c r="I183" s="80" t="s">
        <v>209</v>
      </c>
      <c r="J183" s="80" t="s">
        <v>993</v>
      </c>
      <c r="K183" s="88">
        <v>3.66</v>
      </c>
      <c r="L183" s="80" t="s">
        <v>100</v>
      </c>
      <c r="M183" s="84">
        <v>1.7500000000000002E-2</v>
      </c>
      <c r="N183" s="84">
        <v>0.06</v>
      </c>
      <c r="O183" s="88">
        <v>2128311</v>
      </c>
      <c r="P183" s="88">
        <v>94.32</v>
      </c>
      <c r="Q183" s="88">
        <v>0</v>
      </c>
      <c r="R183" s="88">
        <v>2007.4229352</v>
      </c>
      <c r="S183" s="84">
        <v>2.3E-3</v>
      </c>
      <c r="T183" s="84">
        <f t="shared" si="2"/>
        <v>7.8128512708945923E-4</v>
      </c>
      <c r="U183" s="84">
        <f>R183/'סכום נכסי הקרן'!$C$42</f>
        <v>9.607788903688756E-5</v>
      </c>
    </row>
    <row r="184" spans="2:21" s="87" customFormat="1">
      <c r="B184" s="80" t="s">
        <v>994</v>
      </c>
      <c r="C184" s="80" t="s">
        <v>995</v>
      </c>
      <c r="D184" s="80" t="s">
        <v>98</v>
      </c>
      <c r="E184" s="80" t="s">
        <v>121</v>
      </c>
      <c r="F184" s="80" t="s">
        <v>990</v>
      </c>
      <c r="G184" s="80" t="s">
        <v>639</v>
      </c>
      <c r="H184" s="80" t="s">
        <v>975</v>
      </c>
      <c r="I184" s="80" t="s">
        <v>209</v>
      </c>
      <c r="J184" s="80" t="s">
        <v>585</v>
      </c>
      <c r="K184" s="88">
        <v>2.9</v>
      </c>
      <c r="L184" s="80" t="s">
        <v>100</v>
      </c>
      <c r="M184" s="84">
        <v>3.2800000000000003E-2</v>
      </c>
      <c r="N184" s="84">
        <v>6.8699999999999997E-2</v>
      </c>
      <c r="O184" s="88">
        <v>5980726.3899999997</v>
      </c>
      <c r="P184" s="88">
        <v>102.18</v>
      </c>
      <c r="Q184" s="88">
        <v>0</v>
      </c>
      <c r="R184" s="88">
        <v>6111.106225302</v>
      </c>
      <c r="S184" s="84">
        <v>4.3E-3</v>
      </c>
      <c r="T184" s="84">
        <f t="shared" si="2"/>
        <v>2.3784307333404916E-3</v>
      </c>
      <c r="U184" s="84">
        <f>R184/'סכום נכסי הקרן'!$C$42</f>
        <v>2.9248554228992167E-4</v>
      </c>
    </row>
    <row r="185" spans="2:21" s="87" customFormat="1">
      <c r="B185" s="80" t="s">
        <v>996</v>
      </c>
      <c r="C185" s="80" t="s">
        <v>997</v>
      </c>
      <c r="D185" s="80" t="s">
        <v>98</v>
      </c>
      <c r="E185" s="80" t="s">
        <v>121</v>
      </c>
      <c r="F185" s="80" t="s">
        <v>990</v>
      </c>
      <c r="G185" s="80" t="s">
        <v>639</v>
      </c>
      <c r="H185" s="80" t="s">
        <v>975</v>
      </c>
      <c r="I185" s="80" t="s">
        <v>209</v>
      </c>
      <c r="J185" s="80" t="s">
        <v>998</v>
      </c>
      <c r="K185" s="88">
        <v>4.74</v>
      </c>
      <c r="L185" s="80" t="s">
        <v>100</v>
      </c>
      <c r="M185" s="84">
        <v>1.7899999999999999E-2</v>
      </c>
      <c r="N185" s="84">
        <v>6.4899999999999999E-2</v>
      </c>
      <c r="O185" s="88">
        <v>3621202.19</v>
      </c>
      <c r="P185" s="88">
        <v>89.15</v>
      </c>
      <c r="Q185" s="88">
        <v>0</v>
      </c>
      <c r="R185" s="88">
        <v>3228.3017523849999</v>
      </c>
      <c r="S185" s="84">
        <v>4.5999999999999999E-3</v>
      </c>
      <c r="T185" s="84">
        <f t="shared" si="2"/>
        <v>1.2564488034226572E-3</v>
      </c>
      <c r="U185" s="84">
        <f>R185/'סכום נכסי הקרן'!$C$42</f>
        <v>1.5451074713975684E-4</v>
      </c>
    </row>
    <row r="186" spans="2:21" s="87" customFormat="1">
      <c r="B186" s="80" t="s">
        <v>999</v>
      </c>
      <c r="C186" s="80" t="s">
        <v>1000</v>
      </c>
      <c r="D186" s="80" t="s">
        <v>98</v>
      </c>
      <c r="E186" s="80" t="s">
        <v>121</v>
      </c>
      <c r="F186" s="80" t="s">
        <v>1001</v>
      </c>
      <c r="G186" s="80" t="s">
        <v>595</v>
      </c>
      <c r="H186" s="80" t="s">
        <v>971</v>
      </c>
      <c r="I186" s="80" t="s">
        <v>148</v>
      </c>
      <c r="J186" s="80" t="s">
        <v>585</v>
      </c>
      <c r="K186" s="88">
        <v>3.95</v>
      </c>
      <c r="L186" s="80" t="s">
        <v>100</v>
      </c>
      <c r="M186" s="84">
        <v>1.7999999999999999E-2</v>
      </c>
      <c r="N186" s="84">
        <v>3.6799999999999999E-2</v>
      </c>
      <c r="O186" s="88">
        <v>15877543.35</v>
      </c>
      <c r="P186" s="88">
        <v>104.35</v>
      </c>
      <c r="Q186" s="88">
        <v>0</v>
      </c>
      <c r="R186" s="88">
        <v>16568.216485724999</v>
      </c>
      <c r="S186" s="84">
        <v>1.52E-2</v>
      </c>
      <c r="T186" s="84">
        <f t="shared" si="2"/>
        <v>6.448317838615142E-3</v>
      </c>
      <c r="U186" s="84">
        <f>R186/'סכום נכסי הקרן'!$C$42</f>
        <v>7.9297652584407795E-4</v>
      </c>
    </row>
    <row r="187" spans="2:21" s="87" customFormat="1">
      <c r="B187" s="80" t="s">
        <v>1002</v>
      </c>
      <c r="C187" s="80" t="s">
        <v>1003</v>
      </c>
      <c r="D187" s="80" t="s">
        <v>98</v>
      </c>
      <c r="E187" s="80" t="s">
        <v>121</v>
      </c>
      <c r="F187" s="80" t="s">
        <v>946</v>
      </c>
      <c r="G187" s="80" t="s">
        <v>496</v>
      </c>
      <c r="H187" s="80" t="s">
        <v>975</v>
      </c>
      <c r="I187" s="80" t="s">
        <v>209</v>
      </c>
      <c r="J187" s="80" t="s">
        <v>1004</v>
      </c>
      <c r="K187" s="88">
        <v>2.71</v>
      </c>
      <c r="L187" s="80" t="s">
        <v>100</v>
      </c>
      <c r="M187" s="84">
        <v>3.3000000000000002E-2</v>
      </c>
      <c r="N187" s="84">
        <v>4.19E-2</v>
      </c>
      <c r="O187" s="88">
        <v>8456900</v>
      </c>
      <c r="P187" s="88">
        <v>108.69</v>
      </c>
      <c r="Q187" s="88">
        <v>0</v>
      </c>
      <c r="R187" s="88">
        <v>9191.8046099999992</v>
      </c>
      <c r="S187" s="84">
        <v>1.41E-2</v>
      </c>
      <c r="T187" s="84">
        <f t="shared" si="2"/>
        <v>3.5774325912988733E-3</v>
      </c>
      <c r="U187" s="84">
        <f>R187/'סכום נכסי הקרן'!$C$42</f>
        <v>4.399317990657236E-4</v>
      </c>
    </row>
    <row r="188" spans="2:21" s="87" customFormat="1">
      <c r="B188" s="80" t="s">
        <v>1005</v>
      </c>
      <c r="C188" s="80" t="s">
        <v>1006</v>
      </c>
      <c r="D188" s="80" t="s">
        <v>98</v>
      </c>
      <c r="E188" s="80" t="s">
        <v>121</v>
      </c>
      <c r="F188" s="80" t="s">
        <v>808</v>
      </c>
      <c r="G188" s="80" t="s">
        <v>509</v>
      </c>
      <c r="H188" s="80" t="s">
        <v>975</v>
      </c>
      <c r="I188" s="80" t="s">
        <v>209</v>
      </c>
      <c r="J188" s="80" t="s">
        <v>858</v>
      </c>
      <c r="K188" s="88">
        <v>3.34</v>
      </c>
      <c r="L188" s="80" t="s">
        <v>100</v>
      </c>
      <c r="M188" s="84">
        <v>1.2200000000000001E-2</v>
      </c>
      <c r="N188" s="84">
        <v>0.04</v>
      </c>
      <c r="O188" s="88">
        <v>22</v>
      </c>
      <c r="P188" s="88">
        <v>5120000</v>
      </c>
      <c r="Q188" s="88">
        <v>0</v>
      </c>
      <c r="R188" s="88">
        <v>1126.4000000000001</v>
      </c>
      <c r="S188" s="84">
        <v>0</v>
      </c>
      <c r="T188" s="84">
        <f t="shared" si="2"/>
        <v>4.3839270326254809E-4</v>
      </c>
      <c r="U188" s="84">
        <f>R188/'סכום נכסי הקרן'!$C$42</f>
        <v>5.3910978256491801E-5</v>
      </c>
    </row>
    <row r="189" spans="2:21" s="87" customFormat="1">
      <c r="B189" s="80" t="s">
        <v>1007</v>
      </c>
      <c r="C189" s="80" t="s">
        <v>1008</v>
      </c>
      <c r="D189" s="80" t="s">
        <v>98</v>
      </c>
      <c r="E189" s="80" t="s">
        <v>121</v>
      </c>
      <c r="F189" s="80" t="s">
        <v>1009</v>
      </c>
      <c r="G189" s="80" t="s">
        <v>496</v>
      </c>
      <c r="H189" s="80" t="s">
        <v>975</v>
      </c>
      <c r="I189" s="80" t="s">
        <v>209</v>
      </c>
      <c r="J189" s="80" t="s">
        <v>1010</v>
      </c>
      <c r="K189" s="88">
        <v>3.23</v>
      </c>
      <c r="L189" s="80" t="s">
        <v>100</v>
      </c>
      <c r="M189" s="84">
        <v>3.0000000000000001E-3</v>
      </c>
      <c r="N189" s="84">
        <v>3.3700000000000001E-2</v>
      </c>
      <c r="O189" s="88">
        <v>4920613</v>
      </c>
      <c r="P189" s="88">
        <v>97.61</v>
      </c>
      <c r="Q189" s="88">
        <v>0</v>
      </c>
      <c r="R189" s="88">
        <v>4803.0103492999997</v>
      </c>
      <c r="S189" s="84">
        <v>9.7000000000000003E-3</v>
      </c>
      <c r="T189" s="84">
        <f t="shared" si="2"/>
        <v>1.8693223462603178E-3</v>
      </c>
      <c r="U189" s="84">
        <f>R189/'סכום נכסי הקרן'!$C$42</f>
        <v>2.2987836160051256E-4</v>
      </c>
    </row>
    <row r="190" spans="2:21" s="87" customFormat="1">
      <c r="B190" s="80" t="s">
        <v>1011</v>
      </c>
      <c r="C190" s="80" t="s">
        <v>1012</v>
      </c>
      <c r="D190" s="80" t="s">
        <v>98</v>
      </c>
      <c r="E190" s="80" t="s">
        <v>121</v>
      </c>
      <c r="F190" s="80" t="s">
        <v>1009</v>
      </c>
      <c r="G190" s="80" t="s">
        <v>496</v>
      </c>
      <c r="H190" s="80" t="s">
        <v>975</v>
      </c>
      <c r="I190" s="80" t="s">
        <v>209</v>
      </c>
      <c r="J190" s="80" t="s">
        <v>315</v>
      </c>
      <c r="K190" s="88">
        <v>0.25</v>
      </c>
      <c r="L190" s="80" t="s">
        <v>100</v>
      </c>
      <c r="M190" s="84">
        <v>3.0000000000000001E-3</v>
      </c>
      <c r="N190" s="84">
        <v>5.3999999999999999E-2</v>
      </c>
      <c r="O190" s="88">
        <v>106544</v>
      </c>
      <c r="P190" s="88">
        <v>108.5</v>
      </c>
      <c r="Q190" s="88">
        <v>0</v>
      </c>
      <c r="R190" s="88">
        <v>115.60024</v>
      </c>
      <c r="S190" s="84">
        <v>6.9999999999999999E-4</v>
      </c>
      <c r="T190" s="84">
        <f t="shared" si="2"/>
        <v>4.4991390013671292E-5</v>
      </c>
      <c r="U190" s="84">
        <f>R190/'סכום נכסי הקרן'!$C$42</f>
        <v>5.5327787864748167E-6</v>
      </c>
    </row>
    <row r="191" spans="2:21" s="87" customFormat="1">
      <c r="B191" s="80" t="s">
        <v>1013</v>
      </c>
      <c r="C191" s="80" t="s">
        <v>1014</v>
      </c>
      <c r="D191" s="80" t="s">
        <v>98</v>
      </c>
      <c r="E191" s="80" t="s">
        <v>121</v>
      </c>
      <c r="F191" s="80" t="s">
        <v>1009</v>
      </c>
      <c r="G191" s="80" t="s">
        <v>496</v>
      </c>
      <c r="H191" s="80" t="s">
        <v>975</v>
      </c>
      <c r="I191" s="80" t="s">
        <v>209</v>
      </c>
      <c r="J191" s="80" t="s">
        <v>1015</v>
      </c>
      <c r="K191" s="88">
        <v>2</v>
      </c>
      <c r="L191" s="80" t="s">
        <v>100</v>
      </c>
      <c r="M191" s="84">
        <v>1E-3</v>
      </c>
      <c r="N191" s="84">
        <v>2.5999999999999999E-2</v>
      </c>
      <c r="O191" s="88">
        <v>2413612</v>
      </c>
      <c r="P191" s="88">
        <v>106.05</v>
      </c>
      <c r="Q191" s="88">
        <v>0</v>
      </c>
      <c r="R191" s="88">
        <v>2559.635526</v>
      </c>
      <c r="S191" s="84">
        <v>4.3E-3</v>
      </c>
      <c r="T191" s="84">
        <f t="shared" si="2"/>
        <v>9.9620520029296365E-4</v>
      </c>
      <c r="U191" s="84">
        <f>R191/'סכום נכסי הקרן'!$C$42</f>
        <v>1.2250750638026451E-4</v>
      </c>
    </row>
    <row r="192" spans="2:21" s="87" customFormat="1">
      <c r="B192" s="80" t="s">
        <v>1016</v>
      </c>
      <c r="C192" s="80" t="s">
        <v>1017</v>
      </c>
      <c r="D192" s="80" t="s">
        <v>98</v>
      </c>
      <c r="E192" s="80" t="s">
        <v>121</v>
      </c>
      <c r="F192" s="80" t="s">
        <v>1009</v>
      </c>
      <c r="G192" s="80" t="s">
        <v>496</v>
      </c>
      <c r="H192" s="80" t="s">
        <v>975</v>
      </c>
      <c r="I192" s="80" t="s">
        <v>209</v>
      </c>
      <c r="J192" s="80" t="s">
        <v>881</v>
      </c>
      <c r="K192" s="88">
        <v>4.72</v>
      </c>
      <c r="L192" s="80" t="s">
        <v>100</v>
      </c>
      <c r="M192" s="84">
        <v>3.0000000000000001E-3</v>
      </c>
      <c r="N192" s="84">
        <v>3.5999999999999997E-2</v>
      </c>
      <c r="O192" s="88">
        <v>2269441</v>
      </c>
      <c r="P192" s="88">
        <v>94.75</v>
      </c>
      <c r="Q192" s="88">
        <v>0</v>
      </c>
      <c r="R192" s="88">
        <v>2150.2953474999999</v>
      </c>
      <c r="S192" s="84">
        <v>5.5999999999999999E-3</v>
      </c>
      <c r="T192" s="84">
        <f t="shared" si="2"/>
        <v>8.3689079385955716E-4</v>
      </c>
      <c r="U192" s="84">
        <f>R192/'סכום נכסי הקרן'!$C$42</f>
        <v>1.0291594968404472E-4</v>
      </c>
    </row>
    <row r="193" spans="2:21" s="87" customFormat="1">
      <c r="B193" s="80" t="s">
        <v>1018</v>
      </c>
      <c r="C193" s="80">
        <v>11921290</v>
      </c>
      <c r="D193" s="80" t="s">
        <v>98</v>
      </c>
      <c r="E193" s="80" t="s">
        <v>121</v>
      </c>
      <c r="F193" s="80" t="s">
        <v>1009</v>
      </c>
      <c r="G193" s="80" t="s">
        <v>496</v>
      </c>
      <c r="H193" s="80" t="s">
        <v>975</v>
      </c>
      <c r="I193" s="80" t="s">
        <v>209</v>
      </c>
      <c r="J193" s="80" t="s">
        <v>560</v>
      </c>
      <c r="K193" s="88">
        <v>2.74</v>
      </c>
      <c r="L193" s="80" t="s">
        <v>100</v>
      </c>
      <c r="M193" s="84">
        <v>3.0000000000000001E-3</v>
      </c>
      <c r="N193" s="84">
        <v>3.2599999999999997E-2</v>
      </c>
      <c r="O193" s="88">
        <v>1800000</v>
      </c>
      <c r="P193" s="88">
        <f t="shared" ref="P193:P194" si="4">R193*1000/O193*100</f>
        <v>94.111967213114994</v>
      </c>
      <c r="Q193" s="88">
        <v>0</v>
      </c>
      <c r="R193" s="88">
        <f>1694015.40983607/1000</f>
        <v>1694.0154098360699</v>
      </c>
      <c r="S193" s="84">
        <v>6.6E-3</v>
      </c>
      <c r="T193" s="84">
        <f t="shared" si="2"/>
        <v>6.593075238693608E-4</v>
      </c>
      <c r="U193" s="84">
        <f>R193/'סכום נכסי הקרן'!$C$42</f>
        <v>8.1077794678475148E-5</v>
      </c>
    </row>
    <row r="194" spans="2:21" s="87" customFormat="1">
      <c r="B194" s="80" t="s">
        <v>1018</v>
      </c>
      <c r="C194" s="80">
        <v>1192129</v>
      </c>
      <c r="D194" s="80" t="s">
        <v>98</v>
      </c>
      <c r="E194" s="80" t="s">
        <v>121</v>
      </c>
      <c r="F194" s="80" t="s">
        <v>1009</v>
      </c>
      <c r="G194" s="80" t="s">
        <v>496</v>
      </c>
      <c r="H194" s="80" t="s">
        <v>975</v>
      </c>
      <c r="I194" s="80" t="s">
        <v>209</v>
      </c>
      <c r="J194" s="80" t="s">
        <v>560</v>
      </c>
      <c r="K194" s="88">
        <v>0</v>
      </c>
      <c r="L194" s="80" t="s">
        <v>100</v>
      </c>
      <c r="M194" s="84">
        <v>0</v>
      </c>
      <c r="N194" s="84">
        <v>0</v>
      </c>
      <c r="O194" s="88">
        <v>552335</v>
      </c>
      <c r="P194" s="88">
        <f t="shared" si="4"/>
        <v>95.51</v>
      </c>
      <c r="Q194" s="88">
        <v>0</v>
      </c>
      <c r="R194" s="88">
        <f>527535.1585/1000</f>
        <v>527.53515849999997</v>
      </c>
      <c r="S194" s="84">
        <v>0</v>
      </c>
      <c r="T194" s="84">
        <f t="shared" si="2"/>
        <v>2.0531566424081298E-4</v>
      </c>
      <c r="U194" s="84">
        <f>R194/'סכום נכסי הקרן'!$C$42</f>
        <v>2.5248523135145997E-5</v>
      </c>
    </row>
    <row r="195" spans="2:21" s="87" customFormat="1">
      <c r="B195" s="80" t="s">
        <v>1019</v>
      </c>
      <c r="C195" s="80" t="s">
        <v>1020</v>
      </c>
      <c r="D195" s="80" t="s">
        <v>98</v>
      </c>
      <c r="E195" s="80" t="s">
        <v>121</v>
      </c>
      <c r="F195" s="80" t="s">
        <v>1021</v>
      </c>
      <c r="G195" s="80" t="s">
        <v>845</v>
      </c>
      <c r="H195" s="80" t="s">
        <v>971</v>
      </c>
      <c r="I195" s="80" t="s">
        <v>148</v>
      </c>
      <c r="J195" s="80" t="s">
        <v>1022</v>
      </c>
      <c r="K195" s="88">
        <v>3.89</v>
      </c>
      <c r="L195" s="80" t="s">
        <v>100</v>
      </c>
      <c r="M195" s="84">
        <v>1.8200000000000001E-2</v>
      </c>
      <c r="N195" s="84">
        <v>4.7100000000000003E-2</v>
      </c>
      <c r="O195" s="88">
        <v>946239</v>
      </c>
      <c r="P195" s="88">
        <v>97.23</v>
      </c>
      <c r="Q195" s="88">
        <v>0</v>
      </c>
      <c r="R195" s="88">
        <v>920.02817970000001</v>
      </c>
      <c r="S195" s="84">
        <v>2.0999999999999999E-3</v>
      </c>
      <c r="T195" s="84">
        <f t="shared" si="2"/>
        <v>3.5807318960973399E-4</v>
      </c>
      <c r="U195" s="84">
        <f>R195/'סכום נכסי הקרן'!$C$42</f>
        <v>4.4033752833066791E-5</v>
      </c>
    </row>
    <row r="196" spans="2:21" s="87" customFormat="1">
      <c r="B196" s="80" t="s">
        <v>1023</v>
      </c>
      <c r="C196" s="80" t="s">
        <v>1024</v>
      </c>
      <c r="D196" s="80" t="s">
        <v>98</v>
      </c>
      <c r="E196" s="80" t="s">
        <v>121</v>
      </c>
      <c r="F196" s="80" t="s">
        <v>1025</v>
      </c>
      <c r="G196" s="80" t="s">
        <v>496</v>
      </c>
      <c r="H196" s="80" t="s">
        <v>975</v>
      </c>
      <c r="I196" s="80" t="s">
        <v>209</v>
      </c>
      <c r="J196" s="80" t="s">
        <v>572</v>
      </c>
      <c r="K196" s="88">
        <v>3.63</v>
      </c>
      <c r="L196" s="80" t="s">
        <v>100</v>
      </c>
      <c r="M196" s="84">
        <v>1.0800000000000001E-2</v>
      </c>
      <c r="N196" s="84">
        <v>3.6200000000000003E-2</v>
      </c>
      <c r="O196" s="88">
        <v>4377665.51</v>
      </c>
      <c r="P196" s="88">
        <v>101.98</v>
      </c>
      <c r="Q196" s="88">
        <v>0</v>
      </c>
      <c r="R196" s="88">
        <v>4464.3432870979996</v>
      </c>
      <c r="S196" s="84">
        <v>1.4500000000000001E-2</v>
      </c>
      <c r="T196" s="84">
        <f t="shared" si="2"/>
        <v>1.7375137801162125E-3</v>
      </c>
      <c r="U196" s="84">
        <f>R196/'סכום נכסי הקרן'!$C$42</f>
        <v>2.1366931274880625E-4</v>
      </c>
    </row>
    <row r="197" spans="2:21" s="87" customFormat="1">
      <c r="B197" s="80" t="s">
        <v>1026</v>
      </c>
      <c r="C197" s="80" t="s">
        <v>1027</v>
      </c>
      <c r="D197" s="80" t="s">
        <v>98</v>
      </c>
      <c r="E197" s="80" t="s">
        <v>121</v>
      </c>
      <c r="F197" s="80" t="s">
        <v>1028</v>
      </c>
      <c r="G197" s="80" t="s">
        <v>639</v>
      </c>
      <c r="H197" s="80" t="s">
        <v>1029</v>
      </c>
      <c r="I197" s="80" t="s">
        <v>148</v>
      </c>
      <c r="J197" s="80" t="s">
        <v>1030</v>
      </c>
      <c r="K197" s="88">
        <v>1.81</v>
      </c>
      <c r="L197" s="80" t="s">
        <v>100</v>
      </c>
      <c r="M197" s="84">
        <v>0.03</v>
      </c>
      <c r="N197" s="84">
        <v>4.2000000000000003E-2</v>
      </c>
      <c r="O197" s="88">
        <v>70642.2</v>
      </c>
      <c r="P197" s="88">
        <v>111.38</v>
      </c>
      <c r="Q197" s="88">
        <v>0</v>
      </c>
      <c r="R197" s="88">
        <v>78.681282359999997</v>
      </c>
      <c r="S197" s="84">
        <v>8.0000000000000004E-4</v>
      </c>
      <c r="T197" s="84">
        <f t="shared" si="2"/>
        <v>3.0622603045067684E-5</v>
      </c>
      <c r="U197" s="84">
        <f>R197/'סכום נכסי הקרן'!$C$42</f>
        <v>3.7657891535004008E-6</v>
      </c>
    </row>
    <row r="198" spans="2:21" s="87" customFormat="1">
      <c r="B198" s="80" t="s">
        <v>1031</v>
      </c>
      <c r="C198" s="80" t="s">
        <v>1032</v>
      </c>
      <c r="D198" s="80" t="s">
        <v>98</v>
      </c>
      <c r="E198" s="80" t="s">
        <v>121</v>
      </c>
      <c r="F198" s="80" t="s">
        <v>1033</v>
      </c>
      <c r="G198" s="80" t="s">
        <v>857</v>
      </c>
      <c r="H198" s="80" t="s">
        <v>1034</v>
      </c>
      <c r="I198" s="80" t="s">
        <v>209</v>
      </c>
      <c r="J198" s="80" t="s">
        <v>1035</v>
      </c>
      <c r="K198" s="88">
        <v>1.48</v>
      </c>
      <c r="L198" s="80" t="s">
        <v>100</v>
      </c>
      <c r="M198" s="84">
        <v>4.9500000000000002E-2</v>
      </c>
      <c r="N198" s="84">
        <v>5.5500000000000001E-2</v>
      </c>
      <c r="O198" s="88">
        <v>329707.12</v>
      </c>
      <c r="P198" s="88">
        <v>133.44999999999999</v>
      </c>
      <c r="Q198" s="88">
        <v>0</v>
      </c>
      <c r="R198" s="88">
        <v>439.99415163999998</v>
      </c>
      <c r="S198" s="84">
        <v>8.9999999999999998E-4</v>
      </c>
      <c r="T198" s="84">
        <f t="shared" si="2"/>
        <v>1.7124487354152262E-4</v>
      </c>
      <c r="U198" s="84">
        <f>R198/'סכום נכסי הקרן'!$C$42</f>
        <v>2.1058695971278049E-5</v>
      </c>
    </row>
    <row r="199" spans="2:21" s="87" customFormat="1">
      <c r="B199" s="80" t="s">
        <v>1037</v>
      </c>
      <c r="C199" s="80" t="s">
        <v>1038</v>
      </c>
      <c r="D199" s="80" t="s">
        <v>98</v>
      </c>
      <c r="E199" s="80" t="s">
        <v>121</v>
      </c>
      <c r="F199" s="80" t="s">
        <v>1039</v>
      </c>
      <c r="G199" s="80" t="s">
        <v>496</v>
      </c>
      <c r="H199" s="80" t="s">
        <v>266</v>
      </c>
      <c r="I199" s="80" t="s">
        <v>1036</v>
      </c>
      <c r="J199" s="80" t="s">
        <v>1040</v>
      </c>
      <c r="K199" s="88">
        <v>2.99</v>
      </c>
      <c r="L199" s="80" t="s">
        <v>100</v>
      </c>
      <c r="M199" s="84">
        <v>1.9E-2</v>
      </c>
      <c r="N199" s="84">
        <v>3.3500000000000002E-2</v>
      </c>
      <c r="O199" s="88">
        <v>2322630</v>
      </c>
      <c r="P199" s="88">
        <v>103</v>
      </c>
      <c r="Q199" s="88">
        <v>0</v>
      </c>
      <c r="R199" s="88">
        <v>2392.3089</v>
      </c>
      <c r="S199" s="84">
        <v>4.3E-3</v>
      </c>
      <c r="T199" s="84">
        <f t="shared" si="2"/>
        <v>9.310820008079304E-4</v>
      </c>
      <c r="U199" s="84">
        <f>R199/'סכום נכסי הקרן'!$C$42</f>
        <v>1.1449903505922568E-4</v>
      </c>
    </row>
    <row r="200" spans="2:21" s="87" customFormat="1">
      <c r="B200" s="80" t="s">
        <v>1041</v>
      </c>
      <c r="C200" s="80">
        <v>11791340</v>
      </c>
      <c r="D200" s="80" t="s">
        <v>98</v>
      </c>
      <c r="E200" s="80" t="s">
        <v>121</v>
      </c>
      <c r="F200" s="80" t="s">
        <v>1042</v>
      </c>
      <c r="G200" s="80" t="s">
        <v>1043</v>
      </c>
      <c r="H200" s="80" t="s">
        <v>266</v>
      </c>
      <c r="I200" s="80" t="s">
        <v>1036</v>
      </c>
      <c r="J200" s="80" t="s">
        <v>1044</v>
      </c>
      <c r="K200" s="88">
        <v>2.95</v>
      </c>
      <c r="L200" s="80" t="s">
        <v>100</v>
      </c>
      <c r="M200" s="84">
        <v>1.5800000000000002E-2</v>
      </c>
      <c r="N200" s="84">
        <v>5.2400000000000002E-2</v>
      </c>
      <c r="O200" s="88">
        <v>2400000</v>
      </c>
      <c r="P200" s="88">
        <f t="shared" ref="P200:P201" si="5">R200*1000/O200*100</f>
        <v>98.02907103825126</v>
      </c>
      <c r="Q200" s="88">
        <v>0</v>
      </c>
      <c r="R200" s="88">
        <f>2352697.70491803/1000</f>
        <v>2352.69770491803</v>
      </c>
      <c r="S200" s="84">
        <v>0.01</v>
      </c>
      <c r="T200" s="84">
        <f t="shared" si="2"/>
        <v>9.1566540022958794E-4</v>
      </c>
      <c r="U200" s="84">
        <f>R200/'סכום נכסי הקרן'!$C$42</f>
        <v>1.1260319141862045E-4</v>
      </c>
    </row>
    <row r="201" spans="2:21" s="87" customFormat="1">
      <c r="B201" s="80" t="s">
        <v>1041</v>
      </c>
      <c r="C201" s="80">
        <v>1179134</v>
      </c>
      <c r="D201" s="80" t="s">
        <v>98</v>
      </c>
      <c r="E201" s="80" t="s">
        <v>121</v>
      </c>
      <c r="F201" s="80" t="s">
        <v>1042</v>
      </c>
      <c r="G201" s="80" t="s">
        <v>1043</v>
      </c>
      <c r="H201" s="80" t="s">
        <v>266</v>
      </c>
      <c r="I201" s="80" t="s">
        <v>1036</v>
      </c>
      <c r="J201" s="80" t="s">
        <v>1044</v>
      </c>
      <c r="K201" s="88">
        <v>0</v>
      </c>
      <c r="L201" s="80" t="s">
        <v>100</v>
      </c>
      <c r="M201" s="84">
        <v>0</v>
      </c>
      <c r="N201" s="84">
        <v>0</v>
      </c>
      <c r="O201" s="88">
        <v>6043148.6999999993</v>
      </c>
      <c r="P201" s="88">
        <f t="shared" si="5"/>
        <v>98.75</v>
      </c>
      <c r="Q201" s="88">
        <v>0</v>
      </c>
      <c r="R201" s="88">
        <f>5967609.34125/1000</f>
        <v>5967.6093412499995</v>
      </c>
      <c r="S201" s="84">
        <v>0</v>
      </c>
      <c r="T201" s="84">
        <f t="shared" si="2"/>
        <v>2.3225820233712898E-3</v>
      </c>
      <c r="U201" s="84">
        <f>R201/'סכום נכסי הקרן'!$C$42</f>
        <v>2.8561759360739176E-4</v>
      </c>
    </row>
    <row r="202" spans="2:21" s="87" customFormat="1">
      <c r="B202" s="80" t="s">
        <v>1045</v>
      </c>
      <c r="C202" s="80" t="s">
        <v>1046</v>
      </c>
      <c r="D202" s="80" t="s">
        <v>98</v>
      </c>
      <c r="E202" s="80" t="s">
        <v>121</v>
      </c>
      <c r="F202" s="80" t="s">
        <v>1047</v>
      </c>
      <c r="G202" s="80" t="s">
        <v>845</v>
      </c>
      <c r="H202" s="80" t="s">
        <v>266</v>
      </c>
      <c r="I202" s="80" t="s">
        <v>1036</v>
      </c>
      <c r="J202" s="80" t="s">
        <v>1048</v>
      </c>
      <c r="K202" s="88">
        <v>2.35</v>
      </c>
      <c r="L202" s="80" t="s">
        <v>100</v>
      </c>
      <c r="M202" s="84">
        <v>3.5000000000000003E-2</v>
      </c>
      <c r="N202" s="84">
        <v>5.91E-2</v>
      </c>
      <c r="O202" s="88">
        <v>907162.2</v>
      </c>
      <c r="P202" s="88">
        <v>100</v>
      </c>
      <c r="Q202" s="88">
        <v>0</v>
      </c>
      <c r="R202" s="88">
        <v>907.16219999999998</v>
      </c>
      <c r="S202" s="84">
        <v>5.3E-3</v>
      </c>
      <c r="T202" s="84">
        <f t="shared" si="2"/>
        <v>3.5306577517365081E-4</v>
      </c>
      <c r="U202" s="84">
        <f>R202/'סכום נכסי הקרן'!$C$42</f>
        <v>4.3417970205354459E-5</v>
      </c>
    </row>
    <row r="203" spans="2:21" s="87" customFormat="1">
      <c r="B203" s="80" t="s">
        <v>1049</v>
      </c>
      <c r="C203" s="80" t="s">
        <v>1050</v>
      </c>
      <c r="D203" s="80" t="s">
        <v>98</v>
      </c>
      <c r="E203" s="80" t="s">
        <v>121</v>
      </c>
      <c r="F203" s="80" t="s">
        <v>1051</v>
      </c>
      <c r="G203" s="80" t="s">
        <v>845</v>
      </c>
      <c r="H203" s="80" t="s">
        <v>266</v>
      </c>
      <c r="I203" s="80" t="s">
        <v>1036</v>
      </c>
      <c r="J203" s="80" t="s">
        <v>1052</v>
      </c>
      <c r="K203" s="88">
        <v>2.09</v>
      </c>
      <c r="L203" s="80" t="s">
        <v>100</v>
      </c>
      <c r="M203" s="84">
        <v>2.35E-2</v>
      </c>
      <c r="N203" s="84">
        <v>7.4399999999999994E-2</v>
      </c>
      <c r="O203" s="88">
        <v>3429991.29</v>
      </c>
      <c r="P203" s="88">
        <v>101.4</v>
      </c>
      <c r="Q203" s="88">
        <v>0</v>
      </c>
      <c r="R203" s="88">
        <v>3478.0111680599998</v>
      </c>
      <c r="S203" s="84">
        <v>2.3400000000000001E-2</v>
      </c>
      <c r="T203" s="84">
        <f t="shared" si="2"/>
        <v>1.3536352254466936E-3</v>
      </c>
      <c r="U203" s="84">
        <f>R203/'סכום נכסי הקרן'!$C$42</f>
        <v>1.6646216659900416E-4</v>
      </c>
    </row>
    <row r="204" spans="2:21" s="87" customFormat="1">
      <c r="B204" s="80" t="s">
        <v>1053</v>
      </c>
      <c r="C204" s="80" t="s">
        <v>1054</v>
      </c>
      <c r="D204" s="80" t="s">
        <v>98</v>
      </c>
      <c r="E204" s="80" t="s">
        <v>121</v>
      </c>
      <c r="F204" s="80" t="s">
        <v>1051</v>
      </c>
      <c r="G204" s="80" t="s">
        <v>845</v>
      </c>
      <c r="H204" s="80" t="s">
        <v>266</v>
      </c>
      <c r="I204" s="80" t="s">
        <v>1036</v>
      </c>
      <c r="J204" s="80" t="s">
        <v>696</v>
      </c>
      <c r="K204" s="88">
        <v>3.86</v>
      </c>
      <c r="L204" s="80" t="s">
        <v>100</v>
      </c>
      <c r="M204" s="84">
        <v>3.2899999999999999E-2</v>
      </c>
      <c r="N204" s="84">
        <v>7.0099999999999996E-2</v>
      </c>
      <c r="O204" s="88">
        <v>3791450</v>
      </c>
      <c r="P204" s="88">
        <v>91.6</v>
      </c>
      <c r="Q204" s="88">
        <v>0</v>
      </c>
      <c r="R204" s="88">
        <v>3472.9681999999998</v>
      </c>
      <c r="S204" s="84">
        <v>2.9499999999999998E-2</v>
      </c>
      <c r="T204" s="84">
        <f t="shared" ref="T204:T267" si="6">R204/$R$11</f>
        <v>1.3516725120231406E-3</v>
      </c>
      <c r="U204" s="84">
        <f>R204/'סכום נכסי הקרן'!$C$42</f>
        <v>1.6622080354730776E-4</v>
      </c>
    </row>
    <row r="205" spans="2:21" s="87" customFormat="1">
      <c r="B205" s="80" t="s">
        <v>1055</v>
      </c>
      <c r="C205" s="80" t="s">
        <v>1056</v>
      </c>
      <c r="D205" s="80" t="s">
        <v>98</v>
      </c>
      <c r="E205" s="80" t="s">
        <v>121</v>
      </c>
      <c r="F205" s="80" t="s">
        <v>1057</v>
      </c>
      <c r="G205" s="80" t="s">
        <v>496</v>
      </c>
      <c r="H205" s="80" t="s">
        <v>266</v>
      </c>
      <c r="I205" s="80" t="s">
        <v>1036</v>
      </c>
      <c r="J205" s="80" t="s">
        <v>338</v>
      </c>
      <c r="K205" s="88">
        <v>3.68</v>
      </c>
      <c r="L205" s="80" t="s">
        <v>100</v>
      </c>
      <c r="M205" s="84">
        <v>4.4999999999999998E-2</v>
      </c>
      <c r="N205" s="84">
        <v>4.1300000000000003E-2</v>
      </c>
      <c r="O205" s="88">
        <v>4894000</v>
      </c>
      <c r="P205" s="88">
        <v>101.51</v>
      </c>
      <c r="Q205" s="88">
        <v>0</v>
      </c>
      <c r="R205" s="88">
        <v>4967.8994000000002</v>
      </c>
      <c r="S205" s="84">
        <v>5.0000000000000001E-3</v>
      </c>
      <c r="T205" s="84">
        <f t="shared" si="6"/>
        <v>1.9334968461491395E-3</v>
      </c>
      <c r="U205" s="84">
        <f>R205/'סכום נכסי הקרן'!$C$42</f>
        <v>2.3777016737734256E-4</v>
      </c>
    </row>
    <row r="206" spans="2:21" s="87" customFormat="1">
      <c r="B206" s="80" t="s">
        <v>1058</v>
      </c>
      <c r="C206" s="80">
        <v>47301640</v>
      </c>
      <c r="D206" s="80" t="s">
        <v>98</v>
      </c>
      <c r="E206" s="80" t="s">
        <v>121</v>
      </c>
      <c r="F206" s="80" t="s">
        <v>1059</v>
      </c>
      <c r="G206" s="80" t="s">
        <v>845</v>
      </c>
      <c r="H206" s="80" t="s">
        <v>266</v>
      </c>
      <c r="I206" s="80" t="s">
        <v>1036</v>
      </c>
      <c r="J206" s="80" t="s">
        <v>329</v>
      </c>
      <c r="K206" s="88">
        <v>1.1499999999999999</v>
      </c>
      <c r="L206" s="80" t="s">
        <v>100</v>
      </c>
      <c r="M206" s="84">
        <v>0.05</v>
      </c>
      <c r="N206" s="84">
        <v>2.4299999999999999E-2</v>
      </c>
      <c r="O206" s="88">
        <v>900000</v>
      </c>
      <c r="P206" s="88">
        <f t="shared" ref="P206:P207" si="7">R206*1000/O206*100</f>
        <v>114.24464480874332</v>
      </c>
      <c r="Q206" s="88">
        <v>0</v>
      </c>
      <c r="R206" s="88">
        <f>1028201.80327869/1000</f>
        <v>1028.20180327869</v>
      </c>
      <c r="S206" s="84">
        <v>1.17E-2</v>
      </c>
      <c r="T206" s="84">
        <f t="shared" si="6"/>
        <v>4.0017415486396626E-4</v>
      </c>
      <c r="U206" s="84">
        <f>R206/'סכום נכסי הקרן'!$C$42</f>
        <v>4.9211084037502767E-5</v>
      </c>
    </row>
    <row r="207" spans="2:21" s="87" customFormat="1">
      <c r="B207" s="80" t="s">
        <v>1058</v>
      </c>
      <c r="C207" s="80">
        <v>4730164</v>
      </c>
      <c r="D207" s="80" t="s">
        <v>98</v>
      </c>
      <c r="E207" s="80" t="s">
        <v>121</v>
      </c>
      <c r="F207" s="80" t="s">
        <v>1059</v>
      </c>
      <c r="G207" s="80" t="s">
        <v>845</v>
      </c>
      <c r="H207" s="80" t="s">
        <v>266</v>
      </c>
      <c r="I207" s="80" t="s">
        <v>1036</v>
      </c>
      <c r="J207" s="80" t="s">
        <v>329</v>
      </c>
      <c r="K207" s="88">
        <v>0</v>
      </c>
      <c r="L207" s="80" t="s">
        <v>100</v>
      </c>
      <c r="M207" s="84">
        <v>0</v>
      </c>
      <c r="N207" s="84">
        <v>0</v>
      </c>
      <c r="O207" s="88">
        <v>1200559.71</v>
      </c>
      <c r="P207" s="88">
        <f t="shared" si="7"/>
        <v>116.54000000000002</v>
      </c>
      <c r="Q207" s="88">
        <v>0</v>
      </c>
      <c r="R207" s="88">
        <f>1399132.286034/1000</f>
        <v>1399.1322860340001</v>
      </c>
      <c r="S207" s="84">
        <v>0</v>
      </c>
      <c r="T207" s="84">
        <f t="shared" si="6"/>
        <v>5.4453958193923467E-4</v>
      </c>
      <c r="U207" s="84">
        <f>R207/'סכום נכסי הקרן'!$C$42</f>
        <v>6.6964302423947665E-5</v>
      </c>
    </row>
    <row r="208" spans="2:21" s="87" customFormat="1">
      <c r="B208" s="80" t="s">
        <v>1060</v>
      </c>
      <c r="C208" s="80" t="s">
        <v>1061</v>
      </c>
      <c r="D208" s="80" t="s">
        <v>98</v>
      </c>
      <c r="E208" s="80" t="s">
        <v>121</v>
      </c>
      <c r="F208" s="80" t="s">
        <v>1062</v>
      </c>
      <c r="G208" s="80" t="s">
        <v>496</v>
      </c>
      <c r="H208" s="80" t="s">
        <v>266</v>
      </c>
      <c r="I208" s="80" t="s">
        <v>1036</v>
      </c>
      <c r="J208" s="80" t="s">
        <v>705</v>
      </c>
      <c r="K208" s="88">
        <v>3.52</v>
      </c>
      <c r="L208" s="80" t="s">
        <v>100</v>
      </c>
      <c r="M208" s="84">
        <v>0.06</v>
      </c>
      <c r="N208" s="84">
        <v>5.45E-2</v>
      </c>
      <c r="O208" s="88">
        <v>557000</v>
      </c>
      <c r="P208" s="88">
        <v>103</v>
      </c>
      <c r="Q208" s="88">
        <v>0</v>
      </c>
      <c r="R208" s="88">
        <v>573.71</v>
      </c>
      <c r="S208" s="84">
        <v>7.3000000000000001E-3</v>
      </c>
      <c r="T208" s="84">
        <f t="shared" si="6"/>
        <v>2.2328682332098409E-4</v>
      </c>
      <c r="U208" s="84">
        <f>R208/'סכום נכסי הקרן'!$C$42</f>
        <v>2.7458511483959438E-5</v>
      </c>
    </row>
    <row r="209" spans="2:21" s="87" customFormat="1">
      <c r="B209" s="80" t="s">
        <v>1063</v>
      </c>
      <c r="C209" s="80" t="s">
        <v>1064</v>
      </c>
      <c r="D209" s="80" t="s">
        <v>98</v>
      </c>
      <c r="E209" s="80" t="s">
        <v>121</v>
      </c>
      <c r="F209" s="80" t="s">
        <v>1065</v>
      </c>
      <c r="G209" s="80" t="s">
        <v>496</v>
      </c>
      <c r="H209" s="80" t="s">
        <v>266</v>
      </c>
      <c r="I209" s="80" t="s">
        <v>1036</v>
      </c>
      <c r="J209" s="80" t="s">
        <v>1066</v>
      </c>
      <c r="K209" s="88">
        <v>3.49</v>
      </c>
      <c r="L209" s="80" t="s">
        <v>100</v>
      </c>
      <c r="M209" s="84">
        <v>2.75E-2</v>
      </c>
      <c r="N209" s="84">
        <v>2.5600000000000001E-2</v>
      </c>
      <c r="O209" s="88">
        <v>5093172.84</v>
      </c>
      <c r="P209" s="88">
        <v>111.53</v>
      </c>
      <c r="Q209" s="88">
        <v>0</v>
      </c>
      <c r="R209" s="88">
        <v>5680.4156684520003</v>
      </c>
      <c r="S209" s="84">
        <v>1.06E-2</v>
      </c>
      <c r="T209" s="84">
        <f t="shared" si="6"/>
        <v>2.2108068009122927E-3</v>
      </c>
      <c r="U209" s="84">
        <f>R209/'סכום נכסי הקרן'!$C$42</f>
        <v>2.7187212854203757E-4</v>
      </c>
    </row>
    <row r="210" spans="2:21" s="87" customFormat="1">
      <c r="B210" s="80" t="s">
        <v>1067</v>
      </c>
      <c r="C210" s="80" t="s">
        <v>1068</v>
      </c>
      <c r="D210" s="80" t="s">
        <v>98</v>
      </c>
      <c r="E210" s="80" t="s">
        <v>121</v>
      </c>
      <c r="F210" s="80" t="s">
        <v>1065</v>
      </c>
      <c r="G210" s="80" t="s">
        <v>496</v>
      </c>
      <c r="H210" s="80" t="s">
        <v>266</v>
      </c>
      <c r="I210" s="80" t="s">
        <v>1036</v>
      </c>
      <c r="J210" s="80" t="s">
        <v>1069</v>
      </c>
      <c r="K210" s="88">
        <v>4.96</v>
      </c>
      <c r="L210" s="80" t="s">
        <v>100</v>
      </c>
      <c r="M210" s="84">
        <v>8.5000000000000006E-3</v>
      </c>
      <c r="N210" s="84">
        <v>2.9899999999999999E-2</v>
      </c>
      <c r="O210" s="88">
        <v>7705084</v>
      </c>
      <c r="P210" s="88">
        <v>98.97</v>
      </c>
      <c r="Q210" s="88">
        <v>0</v>
      </c>
      <c r="R210" s="88">
        <v>7625.7216348000002</v>
      </c>
      <c r="S210" s="84">
        <v>1.23E-2</v>
      </c>
      <c r="T210" s="84">
        <f t="shared" si="6"/>
        <v>2.9679161237639111E-3</v>
      </c>
      <c r="U210" s="84">
        <f>R210/'סכום נכסי הקרן'!$C$42</f>
        <v>3.6497701814964655E-4</v>
      </c>
    </row>
    <row r="211" spans="2:21" s="87" customFormat="1">
      <c r="B211" s="80" t="s">
        <v>1070</v>
      </c>
      <c r="C211" s="80" t="s">
        <v>1071</v>
      </c>
      <c r="D211" s="80" t="s">
        <v>98</v>
      </c>
      <c r="E211" s="80" t="s">
        <v>121</v>
      </c>
      <c r="F211" s="80" t="s">
        <v>1065</v>
      </c>
      <c r="G211" s="80" t="s">
        <v>496</v>
      </c>
      <c r="H211" s="80" t="s">
        <v>266</v>
      </c>
      <c r="I211" s="80" t="s">
        <v>1036</v>
      </c>
      <c r="J211" s="80" t="s">
        <v>1069</v>
      </c>
      <c r="K211" s="88">
        <v>6.42</v>
      </c>
      <c r="L211" s="80" t="s">
        <v>100</v>
      </c>
      <c r="M211" s="84">
        <v>3.1800000000000002E-2</v>
      </c>
      <c r="N211" s="84">
        <v>3.2500000000000001E-2</v>
      </c>
      <c r="O211" s="88">
        <v>2981000</v>
      </c>
      <c r="P211" s="88">
        <v>102.29</v>
      </c>
      <c r="Q211" s="88">
        <v>0</v>
      </c>
      <c r="R211" s="88">
        <v>3049.2649000000001</v>
      </c>
      <c r="S211" s="84">
        <v>8.6E-3</v>
      </c>
      <c r="T211" s="84">
        <f t="shared" si="6"/>
        <v>1.1867680064582772E-3</v>
      </c>
      <c r="U211" s="84">
        <f>R211/'סכום נכסי הקרן'!$C$42</f>
        <v>1.4594180905733633E-4</v>
      </c>
    </row>
    <row r="212" spans="2:21" s="87" customFormat="1">
      <c r="B212" s="80" t="s">
        <v>1072</v>
      </c>
      <c r="C212" s="80" t="s">
        <v>1073</v>
      </c>
      <c r="D212" s="80" t="s">
        <v>98</v>
      </c>
      <c r="E212" s="80" t="s">
        <v>121</v>
      </c>
      <c r="F212" s="80" t="s">
        <v>1074</v>
      </c>
      <c r="G212" s="80" t="s">
        <v>595</v>
      </c>
      <c r="H212" s="80" t="s">
        <v>266</v>
      </c>
      <c r="I212" s="80" t="s">
        <v>1036</v>
      </c>
      <c r="J212" s="80" t="s">
        <v>1075</v>
      </c>
      <c r="K212" s="88">
        <v>2.1</v>
      </c>
      <c r="L212" s="80" t="s">
        <v>100</v>
      </c>
      <c r="M212" s="84">
        <v>1.6400000000000001E-2</v>
      </c>
      <c r="N212" s="84">
        <v>3.0200000000000001E-2</v>
      </c>
      <c r="O212" s="88">
        <v>1113424.55</v>
      </c>
      <c r="P212" s="88">
        <v>108.85</v>
      </c>
      <c r="Q212" s="88">
        <v>0</v>
      </c>
      <c r="R212" s="88">
        <v>1211.9626226749999</v>
      </c>
      <c r="S212" s="84">
        <v>4.4000000000000003E-3</v>
      </c>
      <c r="T212" s="84">
        <f t="shared" si="6"/>
        <v>4.7169351066021016E-4</v>
      </c>
      <c r="U212" s="84">
        <f>R212/'סכום נכסי הקרן'!$C$42</f>
        <v>5.800611736391397E-5</v>
      </c>
    </row>
    <row r="213" spans="2:21" s="87" customFormat="1">
      <c r="B213" s="80" t="s">
        <v>1076</v>
      </c>
      <c r="C213" s="80" t="s">
        <v>1077</v>
      </c>
      <c r="D213" s="80" t="s">
        <v>98</v>
      </c>
      <c r="E213" s="80" t="s">
        <v>121</v>
      </c>
      <c r="F213" s="80" t="s">
        <v>1078</v>
      </c>
      <c r="G213" s="80" t="s">
        <v>1043</v>
      </c>
      <c r="H213" s="80" t="s">
        <v>266</v>
      </c>
      <c r="I213" s="80" t="s">
        <v>1036</v>
      </c>
      <c r="J213" s="80" t="s">
        <v>1035</v>
      </c>
      <c r="K213" s="88">
        <v>3.02</v>
      </c>
      <c r="L213" s="80" t="s">
        <v>100</v>
      </c>
      <c r="M213" s="84">
        <v>1.4800000000000001E-2</v>
      </c>
      <c r="N213" s="84">
        <v>3.5000000000000003E-2</v>
      </c>
      <c r="O213" s="88">
        <v>3677443.56</v>
      </c>
      <c r="P213" s="88">
        <v>102.99</v>
      </c>
      <c r="Q213" s="88">
        <v>0</v>
      </c>
      <c r="R213" s="88">
        <v>3787.3991224440001</v>
      </c>
      <c r="S213" s="84">
        <v>4.4999999999999997E-3</v>
      </c>
      <c r="T213" s="84">
        <f t="shared" si="6"/>
        <v>1.4740484194091152E-3</v>
      </c>
      <c r="U213" s="84">
        <f>R213/'סכום נכסי הקרן'!$C$42</f>
        <v>1.8126987902941638E-4</v>
      </c>
    </row>
    <row r="214" spans="2:21" s="87" customFormat="1">
      <c r="B214" s="80" t="s">
        <v>1079</v>
      </c>
      <c r="C214" s="80" t="s">
        <v>1080</v>
      </c>
      <c r="D214" s="80" t="s">
        <v>98</v>
      </c>
      <c r="E214" s="80" t="s">
        <v>121</v>
      </c>
      <c r="F214" s="80" t="s">
        <v>1081</v>
      </c>
      <c r="G214" s="80" t="s">
        <v>1043</v>
      </c>
      <c r="H214" s="80" t="s">
        <v>266</v>
      </c>
      <c r="I214" s="80" t="s">
        <v>1036</v>
      </c>
      <c r="J214" s="80" t="s">
        <v>438</v>
      </c>
      <c r="K214" s="88">
        <v>2.81</v>
      </c>
      <c r="L214" s="80" t="s">
        <v>100</v>
      </c>
      <c r="M214" s="84">
        <v>2.3E-2</v>
      </c>
      <c r="N214" s="84">
        <v>5.28E-2</v>
      </c>
      <c r="O214" s="88">
        <v>2906683.2</v>
      </c>
      <c r="P214" s="88">
        <v>100.03</v>
      </c>
      <c r="Q214" s="88">
        <v>0</v>
      </c>
      <c r="R214" s="88">
        <v>2907.5552049600001</v>
      </c>
      <c r="S214" s="84">
        <v>1.0699999999999999E-2</v>
      </c>
      <c r="T214" s="84">
        <f t="shared" si="6"/>
        <v>1.1316148669988516E-3</v>
      </c>
      <c r="U214" s="84">
        <f>R214/'סכום נכסי הקרן'!$C$42</f>
        <v>1.3915939758003208E-4</v>
      </c>
    </row>
    <row r="215" spans="2:21" s="87" customFormat="1">
      <c r="B215" s="80" t="s">
        <v>1082</v>
      </c>
      <c r="C215" s="80" t="s">
        <v>1083</v>
      </c>
      <c r="D215" s="80" t="s">
        <v>98</v>
      </c>
      <c r="E215" s="80" t="s">
        <v>121</v>
      </c>
      <c r="F215" s="80" t="s">
        <v>1084</v>
      </c>
      <c r="G215" s="80" t="s">
        <v>1043</v>
      </c>
      <c r="H215" s="80" t="s">
        <v>266</v>
      </c>
      <c r="I215" s="80" t="s">
        <v>1036</v>
      </c>
      <c r="J215" s="80" t="s">
        <v>1085</v>
      </c>
      <c r="K215" s="88">
        <v>2.78</v>
      </c>
      <c r="L215" s="80" t="s">
        <v>100</v>
      </c>
      <c r="M215" s="84">
        <v>2.9499999999999998E-2</v>
      </c>
      <c r="N215" s="84">
        <v>7.4200000000000002E-2</v>
      </c>
      <c r="O215" s="88">
        <v>306953.55</v>
      </c>
      <c r="P215" s="88">
        <v>94.96</v>
      </c>
      <c r="Q215" s="88">
        <v>0</v>
      </c>
      <c r="R215" s="88">
        <v>291.48309108000001</v>
      </c>
      <c r="S215" s="84">
        <v>1.8E-3</v>
      </c>
      <c r="T215" s="84">
        <f t="shared" si="6"/>
        <v>1.1344465576516754E-4</v>
      </c>
      <c r="U215" s="84">
        <f>R215/'סכום נכסי הקרן'!$C$42</f>
        <v>1.395076223841344E-5</v>
      </c>
    </row>
    <row r="216" spans="2:21" s="87" customFormat="1">
      <c r="B216" s="80" t="s">
        <v>1086</v>
      </c>
      <c r="C216" s="80" t="s">
        <v>1087</v>
      </c>
      <c r="D216" s="80" t="s">
        <v>98</v>
      </c>
      <c r="E216" s="80" t="s">
        <v>121</v>
      </c>
      <c r="F216" s="80" t="s">
        <v>1088</v>
      </c>
      <c r="G216" s="80" t="s">
        <v>1043</v>
      </c>
      <c r="H216" s="80" t="s">
        <v>266</v>
      </c>
      <c r="I216" s="80" t="s">
        <v>1036</v>
      </c>
      <c r="J216" s="80" t="s">
        <v>1089</v>
      </c>
      <c r="K216" s="88">
        <v>2.5</v>
      </c>
      <c r="L216" s="80" t="s">
        <v>100</v>
      </c>
      <c r="M216" s="84">
        <v>0.04</v>
      </c>
      <c r="N216" s="84">
        <v>0.1749</v>
      </c>
      <c r="O216" s="88">
        <v>1132001</v>
      </c>
      <c r="P216" s="88">
        <v>78.900000000000006</v>
      </c>
      <c r="Q216" s="88">
        <v>0</v>
      </c>
      <c r="R216" s="88">
        <v>893.14878899999997</v>
      </c>
      <c r="S216" s="84">
        <v>2.1299999999999999E-2</v>
      </c>
      <c r="T216" s="84">
        <f t="shared" si="6"/>
        <v>3.4761178269298752E-4</v>
      </c>
      <c r="U216" s="84">
        <f>R216/'סכום נכסי הקרן'!$C$42</f>
        <v>4.2747270013841421E-5</v>
      </c>
    </row>
    <row r="217" spans="2:21" s="87" customFormat="1">
      <c r="B217" s="80" t="s">
        <v>1090</v>
      </c>
      <c r="C217" s="80" t="s">
        <v>1091</v>
      </c>
      <c r="D217" s="80" t="s">
        <v>98</v>
      </c>
      <c r="E217" s="80" t="s">
        <v>121</v>
      </c>
      <c r="F217" s="80" t="s">
        <v>1092</v>
      </c>
      <c r="G217" s="80" t="s">
        <v>857</v>
      </c>
      <c r="H217" s="80" t="s">
        <v>266</v>
      </c>
      <c r="I217" s="80" t="s">
        <v>1036</v>
      </c>
      <c r="J217" s="80" t="s">
        <v>1093</v>
      </c>
      <c r="K217" s="88">
        <v>3.14</v>
      </c>
      <c r="L217" s="80" t="s">
        <v>100</v>
      </c>
      <c r="M217" s="84">
        <v>3.6999999999999998E-2</v>
      </c>
      <c r="N217" s="84">
        <v>5.67E-2</v>
      </c>
      <c r="O217" s="88">
        <v>2195</v>
      </c>
      <c r="P217" s="88">
        <v>105.09</v>
      </c>
      <c r="Q217" s="88">
        <v>0</v>
      </c>
      <c r="R217" s="88">
        <v>2.3067255000000002</v>
      </c>
      <c r="S217" s="84">
        <v>0</v>
      </c>
      <c r="T217" s="84">
        <f t="shared" si="6"/>
        <v>8.9777310691552992E-7</v>
      </c>
      <c r="U217" s="84">
        <f>R217/'סכום נכסי הקרן'!$C$42</f>
        <v>1.1040290152183521E-7</v>
      </c>
    </row>
    <row r="218" spans="2:21" s="87" customFormat="1">
      <c r="B218" s="80" t="s">
        <v>1094</v>
      </c>
      <c r="C218" s="80" t="s">
        <v>1095</v>
      </c>
      <c r="D218" s="80" t="s">
        <v>98</v>
      </c>
      <c r="E218" s="80" t="s">
        <v>121</v>
      </c>
      <c r="F218" s="80" t="s">
        <v>1096</v>
      </c>
      <c r="G218" s="80" t="s">
        <v>496</v>
      </c>
      <c r="H218" s="80" t="s">
        <v>266</v>
      </c>
      <c r="I218" s="80" t="s">
        <v>1036</v>
      </c>
      <c r="J218" s="80" t="s">
        <v>430</v>
      </c>
      <c r="K218" s="88">
        <v>5.94</v>
      </c>
      <c r="L218" s="80" t="s">
        <v>100</v>
      </c>
      <c r="M218" s="84">
        <v>6.4000000000000003E-3</v>
      </c>
      <c r="N218" s="84">
        <v>3.2800000000000003E-2</v>
      </c>
      <c r="O218" s="88">
        <v>1381135.23</v>
      </c>
      <c r="P218" s="88">
        <v>94.54</v>
      </c>
      <c r="Q218" s="88">
        <v>0</v>
      </c>
      <c r="R218" s="88">
        <v>1305.7252464420001</v>
      </c>
      <c r="S218" s="84">
        <v>6.3E-3</v>
      </c>
      <c r="T218" s="84">
        <f t="shared" si="6"/>
        <v>5.0818574263659911E-4</v>
      </c>
      <c r="U218" s="84">
        <f>R218/'סכום נכסי הקרן'!$C$42</f>
        <v>6.249371925593667E-5</v>
      </c>
    </row>
    <row r="219" spans="2:21" s="87" customFormat="1">
      <c r="B219" s="80" t="s">
        <v>1097</v>
      </c>
      <c r="C219" s="80" t="s">
        <v>1098</v>
      </c>
      <c r="D219" s="80" t="s">
        <v>98</v>
      </c>
      <c r="E219" s="80" t="s">
        <v>121</v>
      </c>
      <c r="F219" s="80" t="s">
        <v>1099</v>
      </c>
      <c r="G219" s="80" t="s">
        <v>496</v>
      </c>
      <c r="H219" s="80" t="s">
        <v>266</v>
      </c>
      <c r="I219" s="80" t="s">
        <v>1036</v>
      </c>
      <c r="J219" s="80" t="s">
        <v>1100</v>
      </c>
      <c r="K219" s="88">
        <v>3.29</v>
      </c>
      <c r="L219" s="80" t="s">
        <v>100</v>
      </c>
      <c r="M219" s="84">
        <v>4.2000000000000003E-2</v>
      </c>
      <c r="N219" s="84">
        <v>3.27E-2</v>
      </c>
      <c r="O219" s="88">
        <v>973000</v>
      </c>
      <c r="P219" s="88">
        <v>103.73</v>
      </c>
      <c r="Q219" s="88">
        <v>0</v>
      </c>
      <c r="R219" s="88">
        <v>1009.2929</v>
      </c>
      <c r="S219" s="84">
        <v>9.7000000000000003E-3</v>
      </c>
      <c r="T219" s="84">
        <f t="shared" si="6"/>
        <v>3.9281484624884288E-4</v>
      </c>
      <c r="U219" s="84">
        <f>R219/'סכום נכסי הקרן'!$C$42</f>
        <v>4.8306079178206277E-5</v>
      </c>
    </row>
    <row r="220" spans="2:21" s="87" customFormat="1">
      <c r="B220" s="80" t="s">
        <v>1101</v>
      </c>
      <c r="C220" s="80" t="s">
        <v>1102</v>
      </c>
      <c r="D220" s="80" t="s">
        <v>98</v>
      </c>
      <c r="E220" s="80" t="s">
        <v>121</v>
      </c>
      <c r="F220" s="80" t="s">
        <v>1103</v>
      </c>
      <c r="G220" s="80" t="s">
        <v>496</v>
      </c>
      <c r="H220" s="80" t="s">
        <v>266</v>
      </c>
      <c r="I220" s="80" t="s">
        <v>1036</v>
      </c>
      <c r="J220" s="80" t="s">
        <v>1104</v>
      </c>
      <c r="K220" s="88">
        <v>2.85</v>
      </c>
      <c r="L220" s="80" t="s">
        <v>100</v>
      </c>
      <c r="M220" s="84">
        <v>3.4299999999999997E-2</v>
      </c>
      <c r="N220" s="84">
        <v>4.24E-2</v>
      </c>
      <c r="O220" s="88">
        <v>1708000</v>
      </c>
      <c r="P220" s="88">
        <v>102</v>
      </c>
      <c r="Q220" s="88">
        <v>0</v>
      </c>
      <c r="R220" s="88">
        <v>1742.16</v>
      </c>
      <c r="S220" s="84">
        <v>2.5999999999999999E-3</v>
      </c>
      <c r="T220" s="84">
        <f t="shared" si="6"/>
        <v>6.7804530532304761E-4</v>
      </c>
      <c r="U220" s="84">
        <f>R220/'סכום נכסי הקרן'!$C$42</f>
        <v>8.338205777639361E-5</v>
      </c>
    </row>
    <row r="221" spans="2:21" s="87" customFormat="1">
      <c r="B221" s="92" t="s">
        <v>303</v>
      </c>
      <c r="K221" s="93">
        <v>2.78</v>
      </c>
      <c r="N221" s="90">
        <v>7.2499999999999995E-2</v>
      </c>
      <c r="O221" s="93">
        <f>SUM(O222:O442)</f>
        <v>665723656.98999989</v>
      </c>
      <c r="Q221" s="93">
        <v>4008.4227099999998</v>
      </c>
      <c r="R221" s="93">
        <v>647897.10227144428</v>
      </c>
      <c r="T221" s="90">
        <f t="shared" si="6"/>
        <v>0.25216030016046698</v>
      </c>
      <c r="U221" s="90">
        <f>R221/'סכום נכסי הקרן'!$C$42</f>
        <v>3.1009203296342221E-2</v>
      </c>
    </row>
    <row r="222" spans="2:21" s="87" customFormat="1">
      <c r="B222" s="80" t="s">
        <v>1105</v>
      </c>
      <c r="C222" s="80" t="s">
        <v>1106</v>
      </c>
      <c r="D222" s="80" t="s">
        <v>98</v>
      </c>
      <c r="E222" s="80" t="s">
        <v>121</v>
      </c>
      <c r="F222" s="80" t="s">
        <v>517</v>
      </c>
      <c r="G222" s="80" t="s">
        <v>509</v>
      </c>
      <c r="H222" s="80" t="s">
        <v>208</v>
      </c>
      <c r="I222" s="80" t="s">
        <v>209</v>
      </c>
      <c r="J222" s="80" t="s">
        <v>433</v>
      </c>
      <c r="K222" s="88">
        <v>0.93</v>
      </c>
      <c r="L222" s="80" t="s">
        <v>100</v>
      </c>
      <c r="M222" s="84">
        <v>1.8700000000000001E-2</v>
      </c>
      <c r="N222" s="84">
        <v>4.2799999999999998E-2</v>
      </c>
      <c r="O222" s="88">
        <v>5470940.2199999997</v>
      </c>
      <c r="P222" s="88">
        <v>97.97</v>
      </c>
      <c r="Q222" s="88">
        <v>0</v>
      </c>
      <c r="R222" s="88">
        <v>5359.8801335340004</v>
      </c>
      <c r="S222" s="84">
        <v>1.9800000000000002E-2</v>
      </c>
      <c r="T222" s="84">
        <f t="shared" si="6"/>
        <v>2.0860549901484354E-3</v>
      </c>
      <c r="U222" s="84">
        <f>R222/'סכום נכסי הקרן'!$C$42</f>
        <v>2.5653087831707552E-4</v>
      </c>
    </row>
    <row r="223" spans="2:21" s="87" customFormat="1">
      <c r="B223" s="80" t="s">
        <v>1107</v>
      </c>
      <c r="C223" s="80" t="s">
        <v>1108</v>
      </c>
      <c r="D223" s="80" t="s">
        <v>98</v>
      </c>
      <c r="E223" s="80" t="s">
        <v>121</v>
      </c>
      <c r="F223" s="80" t="s">
        <v>517</v>
      </c>
      <c r="G223" s="80" t="s">
        <v>509</v>
      </c>
      <c r="H223" s="80" t="s">
        <v>208</v>
      </c>
      <c r="I223" s="80" t="s">
        <v>209</v>
      </c>
      <c r="J223" s="80" t="s">
        <v>585</v>
      </c>
      <c r="K223" s="88">
        <v>3.68</v>
      </c>
      <c r="L223" s="80" t="s">
        <v>100</v>
      </c>
      <c r="M223" s="84">
        <v>2.6800000000000001E-2</v>
      </c>
      <c r="N223" s="84">
        <v>4.0500000000000001E-2</v>
      </c>
      <c r="O223" s="88">
        <v>16403216.619999999</v>
      </c>
      <c r="P223" s="88">
        <v>95.37</v>
      </c>
      <c r="Q223" s="88">
        <v>0</v>
      </c>
      <c r="R223" s="88">
        <v>15643.747690493999</v>
      </c>
      <c r="S223" s="84">
        <v>7.1999999999999998E-3</v>
      </c>
      <c r="T223" s="84">
        <f t="shared" si="6"/>
        <v>6.0885163700221123E-3</v>
      </c>
      <c r="U223" s="84">
        <f>R223/'סכום נכסי הקרן'!$C$42</f>
        <v>7.4873023933972466E-4</v>
      </c>
    </row>
    <row r="224" spans="2:21" s="87" customFormat="1">
      <c r="B224" s="80" t="s">
        <v>1109</v>
      </c>
      <c r="C224" s="80" t="s">
        <v>1110</v>
      </c>
      <c r="D224" s="80" t="s">
        <v>98</v>
      </c>
      <c r="E224" s="80" t="s">
        <v>121</v>
      </c>
      <c r="F224" s="80" t="s">
        <v>1111</v>
      </c>
      <c r="G224" s="80" t="s">
        <v>505</v>
      </c>
      <c r="H224" s="80" t="s">
        <v>548</v>
      </c>
      <c r="I224" s="80" t="s">
        <v>148</v>
      </c>
      <c r="J224" s="80" t="s">
        <v>543</v>
      </c>
      <c r="K224" s="88">
        <v>0.6</v>
      </c>
      <c r="L224" s="80" t="s">
        <v>100</v>
      </c>
      <c r="M224" s="84">
        <v>4.99E-2</v>
      </c>
      <c r="N224" s="84">
        <v>4.7100000000000003E-2</v>
      </c>
      <c r="O224" s="88">
        <v>100000</v>
      </c>
      <c r="P224" s="88">
        <v>107.3</v>
      </c>
      <c r="Q224" s="88">
        <v>0</v>
      </c>
      <c r="R224" s="88">
        <v>107.3</v>
      </c>
      <c r="S224" s="84">
        <v>1E-4</v>
      </c>
      <c r="T224" s="84">
        <f t="shared" si="6"/>
        <v>4.1760952645659982E-5</v>
      </c>
      <c r="U224" s="84">
        <f>R224/'סכום נכסי הקרן'!$C$42</f>
        <v>5.135518436542587E-6</v>
      </c>
    </row>
    <row r="225" spans="2:21" s="87" customFormat="1">
      <c r="B225" s="80" t="s">
        <v>1112</v>
      </c>
      <c r="C225" s="80" t="s">
        <v>1113</v>
      </c>
      <c r="D225" s="80" t="s">
        <v>98</v>
      </c>
      <c r="E225" s="80" t="s">
        <v>121</v>
      </c>
      <c r="F225" s="80" t="s">
        <v>1111</v>
      </c>
      <c r="G225" s="80" t="s">
        <v>505</v>
      </c>
      <c r="H225" s="80" t="s">
        <v>548</v>
      </c>
      <c r="I225" s="80" t="s">
        <v>148</v>
      </c>
      <c r="J225" s="80" t="s">
        <v>444</v>
      </c>
      <c r="K225" s="88">
        <v>3.07</v>
      </c>
      <c r="L225" s="80" t="s">
        <v>100</v>
      </c>
      <c r="M225" s="84">
        <v>1.2E-2</v>
      </c>
      <c r="N225" s="84">
        <v>4.2099999999999999E-2</v>
      </c>
      <c r="O225" s="88">
        <v>1116830</v>
      </c>
      <c r="P225" s="88">
        <v>95.79</v>
      </c>
      <c r="Q225" s="88">
        <v>0</v>
      </c>
      <c r="R225" s="88">
        <v>1069.811457</v>
      </c>
      <c r="S225" s="84">
        <v>1.0200000000000001E-2</v>
      </c>
      <c r="T225" s="84">
        <f t="shared" si="6"/>
        <v>4.1636855168277273E-4</v>
      </c>
      <c r="U225" s="84">
        <f>R225/'סכום נכסי הקרן'!$C$42</f>
        <v>5.1202576524212371E-5</v>
      </c>
    </row>
    <row r="226" spans="2:21" s="87" customFormat="1">
      <c r="B226" s="80" t="s">
        <v>1114</v>
      </c>
      <c r="C226" s="80" t="s">
        <v>1115</v>
      </c>
      <c r="D226" s="80" t="s">
        <v>98</v>
      </c>
      <c r="E226" s="80" t="s">
        <v>121</v>
      </c>
      <c r="F226" s="80" t="s">
        <v>520</v>
      </c>
      <c r="G226" s="80" t="s">
        <v>509</v>
      </c>
      <c r="H226" s="80" t="s">
        <v>208</v>
      </c>
      <c r="I226" s="80" t="s">
        <v>209</v>
      </c>
      <c r="J226" s="80" t="s">
        <v>307</v>
      </c>
      <c r="K226" s="88">
        <v>0.25</v>
      </c>
      <c r="L226" s="80" t="s">
        <v>100</v>
      </c>
      <c r="M226" s="84">
        <v>3.0099999999999998E-2</v>
      </c>
      <c r="N226" s="84">
        <v>4.53E-2</v>
      </c>
      <c r="O226" s="88">
        <v>16266546</v>
      </c>
      <c r="P226" s="88">
        <v>100.36</v>
      </c>
      <c r="Q226" s="88">
        <v>0</v>
      </c>
      <c r="R226" s="88">
        <v>16325.105565600001</v>
      </c>
      <c r="S226" s="84">
        <v>1.41E-2</v>
      </c>
      <c r="T226" s="84">
        <f t="shared" si="6"/>
        <v>6.3536995383077534E-3</v>
      </c>
      <c r="U226" s="84">
        <f>R226/'סכום נכסי הקרן'!$C$42</f>
        <v>7.8134091901810624E-4</v>
      </c>
    </row>
    <row r="227" spans="2:21" s="87" customFormat="1">
      <c r="B227" s="80" t="s">
        <v>1116</v>
      </c>
      <c r="C227" s="80" t="s">
        <v>1117</v>
      </c>
      <c r="D227" s="80" t="s">
        <v>98</v>
      </c>
      <c r="E227" s="80" t="s">
        <v>121</v>
      </c>
      <c r="F227" s="80" t="s">
        <v>520</v>
      </c>
      <c r="G227" s="80" t="s">
        <v>509</v>
      </c>
      <c r="H227" s="80" t="s">
        <v>208</v>
      </c>
      <c r="I227" s="80" t="s">
        <v>209</v>
      </c>
      <c r="J227" s="80" t="s">
        <v>560</v>
      </c>
      <c r="K227" s="88">
        <v>1.1399999999999999</v>
      </c>
      <c r="L227" s="80" t="s">
        <v>100</v>
      </c>
      <c r="M227" s="84">
        <v>2.0199999999999999E-2</v>
      </c>
      <c r="N227" s="84">
        <v>4.2999999999999997E-2</v>
      </c>
      <c r="O227" s="88">
        <v>12063617.5</v>
      </c>
      <c r="P227" s="88">
        <v>99.14</v>
      </c>
      <c r="Q227" s="88">
        <v>0</v>
      </c>
      <c r="R227" s="88">
        <v>11959.8703895</v>
      </c>
      <c r="S227" s="84">
        <v>1.43E-2</v>
      </c>
      <c r="T227" s="84">
        <f t="shared" si="6"/>
        <v>4.654758443468225E-3</v>
      </c>
      <c r="U227" s="84">
        <f>R227/'סכום נכסי הקרן'!$C$42</f>
        <v>5.7241505017648672E-4</v>
      </c>
    </row>
    <row r="228" spans="2:21" s="87" customFormat="1">
      <c r="B228" s="80" t="s">
        <v>1118</v>
      </c>
      <c r="C228" s="80" t="s">
        <v>1119</v>
      </c>
      <c r="D228" s="80" t="s">
        <v>98</v>
      </c>
      <c r="E228" s="80" t="s">
        <v>121</v>
      </c>
      <c r="F228" s="80" t="s">
        <v>520</v>
      </c>
      <c r="G228" s="80" t="s">
        <v>509</v>
      </c>
      <c r="H228" s="80" t="s">
        <v>208</v>
      </c>
      <c r="I228" s="80" t="s">
        <v>209</v>
      </c>
      <c r="J228" s="80" t="s">
        <v>648</v>
      </c>
      <c r="K228" s="88">
        <v>3.83</v>
      </c>
      <c r="L228" s="80" t="s">
        <v>100</v>
      </c>
      <c r="M228" s="84">
        <v>2.76E-2</v>
      </c>
      <c r="N228" s="84">
        <v>4.0800000000000003E-2</v>
      </c>
      <c r="O228" s="88">
        <v>4776398</v>
      </c>
      <c r="P228" s="88">
        <v>95.65</v>
      </c>
      <c r="Q228" s="88">
        <v>0</v>
      </c>
      <c r="R228" s="88">
        <v>4568.6246870000004</v>
      </c>
      <c r="S228" s="84">
        <v>3.5999999999999999E-3</v>
      </c>
      <c r="T228" s="84">
        <f t="shared" si="6"/>
        <v>1.778099899437094E-3</v>
      </c>
      <c r="U228" s="84">
        <f>R228/'סכום נכסי הקרן'!$C$42</f>
        <v>2.1866035703385002E-4</v>
      </c>
    </row>
    <row r="229" spans="2:21" s="87" customFormat="1">
      <c r="B229" s="80" t="s">
        <v>1120</v>
      </c>
      <c r="C229" s="80" t="s">
        <v>1121</v>
      </c>
      <c r="D229" s="80" t="s">
        <v>98</v>
      </c>
      <c r="E229" s="80" t="s">
        <v>121</v>
      </c>
      <c r="F229" s="80" t="s">
        <v>534</v>
      </c>
      <c r="G229" s="80" t="s">
        <v>509</v>
      </c>
      <c r="H229" s="80" t="s">
        <v>208</v>
      </c>
      <c r="I229" s="80" t="s">
        <v>209</v>
      </c>
      <c r="J229" s="80" t="s">
        <v>585</v>
      </c>
      <c r="K229" s="88">
        <v>3.44</v>
      </c>
      <c r="L229" s="80" t="s">
        <v>100</v>
      </c>
      <c r="M229" s="84">
        <v>2.7400000000000001E-2</v>
      </c>
      <c r="N229" s="84">
        <v>4.1599999999999998E-2</v>
      </c>
      <c r="O229" s="88">
        <v>3626611.55</v>
      </c>
      <c r="P229" s="88">
        <v>97.2</v>
      </c>
      <c r="Q229" s="88">
        <v>0</v>
      </c>
      <c r="R229" s="88">
        <v>3525.0664265999999</v>
      </c>
      <c r="S229" s="84">
        <v>2.0999999999999999E-3</v>
      </c>
      <c r="T229" s="84">
        <f t="shared" si="6"/>
        <v>1.3719490411374506E-3</v>
      </c>
      <c r="U229" s="84">
        <f>R229/'סכום נכסי הקרן'!$C$42</f>
        <v>1.6871429285966071E-4</v>
      </c>
    </row>
    <row r="230" spans="2:21" s="87" customFormat="1">
      <c r="B230" s="80" t="s">
        <v>1122</v>
      </c>
      <c r="C230" s="80" t="s">
        <v>1123</v>
      </c>
      <c r="D230" s="80" t="s">
        <v>98</v>
      </c>
      <c r="E230" s="80" t="s">
        <v>121</v>
      </c>
      <c r="F230" s="80" t="s">
        <v>534</v>
      </c>
      <c r="G230" s="80" t="s">
        <v>509</v>
      </c>
      <c r="H230" s="80" t="s">
        <v>548</v>
      </c>
      <c r="I230" s="80" t="s">
        <v>148</v>
      </c>
      <c r="J230" s="80" t="s">
        <v>315</v>
      </c>
      <c r="K230" s="88">
        <v>0.68</v>
      </c>
      <c r="L230" s="80" t="s">
        <v>100</v>
      </c>
      <c r="M230" s="84">
        <v>1.09E-2</v>
      </c>
      <c r="N230" s="84">
        <v>4.4699999999999997E-2</v>
      </c>
      <c r="O230" s="88">
        <v>1217855</v>
      </c>
      <c r="P230" s="88">
        <v>98.12</v>
      </c>
      <c r="Q230" s="88">
        <v>0</v>
      </c>
      <c r="R230" s="88">
        <v>1194.9593259999999</v>
      </c>
      <c r="S230" s="84">
        <v>1.6000000000000001E-3</v>
      </c>
      <c r="T230" s="84">
        <f t="shared" si="6"/>
        <v>4.6507586045270986E-4</v>
      </c>
      <c r="U230" s="84">
        <f>R230/'סכום נכסי הקרן'!$C$42</f>
        <v>5.7192317330768905E-5</v>
      </c>
    </row>
    <row r="231" spans="2:21" s="87" customFormat="1">
      <c r="B231" s="80" t="s">
        <v>1124</v>
      </c>
      <c r="C231" s="80" t="s">
        <v>1125</v>
      </c>
      <c r="D231" s="80" t="s">
        <v>98</v>
      </c>
      <c r="E231" s="80" t="s">
        <v>121</v>
      </c>
      <c r="F231" s="80" t="s">
        <v>534</v>
      </c>
      <c r="G231" s="80" t="s">
        <v>509</v>
      </c>
      <c r="H231" s="80" t="s">
        <v>208</v>
      </c>
      <c r="I231" s="80" t="s">
        <v>209</v>
      </c>
      <c r="J231" s="80" t="s">
        <v>307</v>
      </c>
      <c r="K231" s="88">
        <v>1.41</v>
      </c>
      <c r="L231" s="80" t="s">
        <v>100</v>
      </c>
      <c r="M231" s="84">
        <v>2.98E-2</v>
      </c>
      <c r="N231" s="84">
        <v>4.2799999999999998E-2</v>
      </c>
      <c r="O231" s="88">
        <v>22928915</v>
      </c>
      <c r="P231" s="88">
        <v>99.89</v>
      </c>
      <c r="Q231" s="88">
        <v>0</v>
      </c>
      <c r="R231" s="88">
        <v>22903.693193499999</v>
      </c>
      <c r="S231" s="84">
        <v>8.9999999999999993E-3</v>
      </c>
      <c r="T231" s="84">
        <f t="shared" si="6"/>
        <v>8.9140731301442528E-3</v>
      </c>
      <c r="U231" s="84">
        <f>R231/'סכום נכסי הקרן'!$C$42</f>
        <v>1.0962007330860598E-3</v>
      </c>
    </row>
    <row r="232" spans="2:21" s="87" customFormat="1">
      <c r="B232" s="80" t="s">
        <v>1126</v>
      </c>
      <c r="C232" s="80" t="s">
        <v>1127</v>
      </c>
      <c r="D232" s="80" t="s">
        <v>98</v>
      </c>
      <c r="E232" s="80" t="s">
        <v>121</v>
      </c>
      <c r="F232" s="80" t="s">
        <v>575</v>
      </c>
      <c r="G232" s="80" t="s">
        <v>496</v>
      </c>
      <c r="H232" s="80" t="s">
        <v>208</v>
      </c>
      <c r="I232" s="80" t="s">
        <v>209</v>
      </c>
      <c r="J232" s="80" t="s">
        <v>376</v>
      </c>
      <c r="K232" s="88">
        <v>1</v>
      </c>
      <c r="L232" s="80" t="s">
        <v>100</v>
      </c>
      <c r="M232" s="84">
        <v>1.6299999999999999E-2</v>
      </c>
      <c r="N232" s="84">
        <v>4.41E-2</v>
      </c>
      <c r="O232" s="88">
        <v>5354183.92</v>
      </c>
      <c r="P232" s="88">
        <v>97.34</v>
      </c>
      <c r="Q232" s="88">
        <v>0</v>
      </c>
      <c r="R232" s="88">
        <v>5211.7626277279996</v>
      </c>
      <c r="S232" s="84">
        <v>5.1400000000000001E-2</v>
      </c>
      <c r="T232" s="84">
        <f t="shared" si="6"/>
        <v>2.0284079431218027E-3</v>
      </c>
      <c r="U232" s="84">
        <f>R232/'סכום נכסי הקרן'!$C$42</f>
        <v>2.4944178062983019E-4</v>
      </c>
    </row>
    <row r="233" spans="2:21" s="87" customFormat="1">
      <c r="B233" s="80" t="s">
        <v>1128</v>
      </c>
      <c r="C233" s="80" t="s">
        <v>1129</v>
      </c>
      <c r="D233" s="80" t="s">
        <v>98</v>
      </c>
      <c r="E233" s="80" t="s">
        <v>121</v>
      </c>
      <c r="F233" s="80" t="s">
        <v>1130</v>
      </c>
      <c r="G233" s="80" t="s">
        <v>496</v>
      </c>
      <c r="H233" s="80" t="s">
        <v>208</v>
      </c>
      <c r="I233" s="80" t="s">
        <v>209</v>
      </c>
      <c r="J233" s="80" t="s">
        <v>585</v>
      </c>
      <c r="K233" s="88">
        <v>2.16</v>
      </c>
      <c r="L233" s="80" t="s">
        <v>100</v>
      </c>
      <c r="M233" s="84">
        <v>1.44E-2</v>
      </c>
      <c r="N233" s="84">
        <v>4.07E-2</v>
      </c>
      <c r="O233" s="88">
        <v>2925190.96</v>
      </c>
      <c r="P233" s="88">
        <v>94.92</v>
      </c>
      <c r="Q233" s="88">
        <v>0</v>
      </c>
      <c r="R233" s="88">
        <v>2776.5912592320001</v>
      </c>
      <c r="S233" s="84">
        <v>6.4999999999999997E-3</v>
      </c>
      <c r="T233" s="84">
        <f t="shared" si="6"/>
        <v>1.0806439524057873E-3</v>
      </c>
      <c r="U233" s="84">
        <f>R233/'סכום נכסי הקרן'!$C$42</f>
        <v>1.3289129172906742E-4</v>
      </c>
    </row>
    <row r="234" spans="2:21" s="87" customFormat="1">
      <c r="B234" s="80" t="s">
        <v>1131</v>
      </c>
      <c r="C234" s="80" t="s">
        <v>1132</v>
      </c>
      <c r="D234" s="80" t="s">
        <v>98</v>
      </c>
      <c r="E234" s="80" t="s">
        <v>121</v>
      </c>
      <c r="F234" s="80" t="s">
        <v>1133</v>
      </c>
      <c r="G234" s="80" t="s">
        <v>505</v>
      </c>
      <c r="H234" s="80" t="s">
        <v>208</v>
      </c>
      <c r="I234" s="80" t="s">
        <v>209</v>
      </c>
      <c r="J234" s="80" t="s">
        <v>582</v>
      </c>
      <c r="K234" s="88">
        <v>9.69</v>
      </c>
      <c r="L234" s="80" t="s">
        <v>100</v>
      </c>
      <c r="M234" s="84">
        <v>4.9599999999999998E-2</v>
      </c>
      <c r="N234" s="84">
        <v>4.87E-2</v>
      </c>
      <c r="O234" s="88">
        <v>18764000</v>
      </c>
      <c r="P234" s="88">
        <v>102.28</v>
      </c>
      <c r="Q234" s="88">
        <v>0</v>
      </c>
      <c r="R234" s="88">
        <v>19191.819200000002</v>
      </c>
      <c r="S234" s="84">
        <v>1.5699999999999999E-2</v>
      </c>
      <c r="T234" s="84">
        <f t="shared" si="6"/>
        <v>7.4694189449698804E-3</v>
      </c>
      <c r="U234" s="84">
        <f>R234/'סכום נכסי הקרן'!$C$42</f>
        <v>9.1854558557681284E-4</v>
      </c>
    </row>
    <row r="235" spans="2:21" s="87" customFormat="1">
      <c r="B235" s="80" t="s">
        <v>1134</v>
      </c>
      <c r="C235" s="80" t="s">
        <v>1135</v>
      </c>
      <c r="D235" s="80" t="s">
        <v>98</v>
      </c>
      <c r="E235" s="80" t="s">
        <v>121</v>
      </c>
      <c r="F235" s="80" t="s">
        <v>581</v>
      </c>
      <c r="G235" s="80" t="s">
        <v>509</v>
      </c>
      <c r="H235" s="80" t="s">
        <v>208</v>
      </c>
      <c r="I235" s="80" t="s">
        <v>209</v>
      </c>
      <c r="J235" s="80" t="s">
        <v>585</v>
      </c>
      <c r="K235" s="88">
        <v>4.12</v>
      </c>
      <c r="L235" s="80" t="s">
        <v>100</v>
      </c>
      <c r="M235" s="84">
        <v>2.5000000000000001E-2</v>
      </c>
      <c r="N235" s="84">
        <v>4.0800000000000003E-2</v>
      </c>
      <c r="O235" s="88">
        <v>3661992</v>
      </c>
      <c r="P235" s="88">
        <v>93.96</v>
      </c>
      <c r="Q235" s="88">
        <v>0</v>
      </c>
      <c r="R235" s="88">
        <v>3440.8076832000002</v>
      </c>
      <c r="S235" s="84">
        <v>1.4E-3</v>
      </c>
      <c r="T235" s="84">
        <f t="shared" si="6"/>
        <v>1.3391557010339072E-3</v>
      </c>
      <c r="U235" s="84">
        <f>R235/'סכום נכסי הקרן'!$C$42</f>
        <v>1.6468155912088524E-4</v>
      </c>
    </row>
    <row r="236" spans="2:21" s="87" customFormat="1">
      <c r="B236" s="80" t="s">
        <v>1136</v>
      </c>
      <c r="C236" s="80" t="s">
        <v>1137</v>
      </c>
      <c r="D236" s="80" t="s">
        <v>98</v>
      </c>
      <c r="E236" s="80" t="s">
        <v>121</v>
      </c>
      <c r="F236" s="80" t="s">
        <v>581</v>
      </c>
      <c r="G236" s="80" t="s">
        <v>509</v>
      </c>
      <c r="H236" s="80" t="s">
        <v>208</v>
      </c>
      <c r="I236" s="80" t="s">
        <v>209</v>
      </c>
      <c r="J236" s="80" t="s">
        <v>470</v>
      </c>
      <c r="K236" s="88">
        <v>1.38</v>
      </c>
      <c r="L236" s="80" t="s">
        <v>100</v>
      </c>
      <c r="M236" s="84">
        <v>3.7600000000000001E-2</v>
      </c>
      <c r="N236" s="84">
        <v>4.1500000000000002E-2</v>
      </c>
      <c r="O236" s="88">
        <v>12083348</v>
      </c>
      <c r="P236" s="88">
        <v>99.85</v>
      </c>
      <c r="Q236" s="88">
        <v>0</v>
      </c>
      <c r="R236" s="88">
        <v>12065.222978</v>
      </c>
      <c r="S236" s="84">
        <v>0.01</v>
      </c>
      <c r="T236" s="84">
        <f t="shared" si="6"/>
        <v>4.6957614673214052E-3</v>
      </c>
      <c r="U236" s="84">
        <f>R236/'סכום נכסי הקרן'!$C$42</f>
        <v>5.7745736294982533E-4</v>
      </c>
    </row>
    <row r="237" spans="2:21" s="87" customFormat="1">
      <c r="B237" s="80" t="s">
        <v>1138</v>
      </c>
      <c r="C237" s="80" t="s">
        <v>1139</v>
      </c>
      <c r="D237" s="80" t="s">
        <v>98</v>
      </c>
      <c r="E237" s="80" t="s">
        <v>121</v>
      </c>
      <c r="F237" s="80" t="s">
        <v>1140</v>
      </c>
      <c r="G237" s="80" t="s">
        <v>1141</v>
      </c>
      <c r="H237" s="80" t="s">
        <v>208</v>
      </c>
      <c r="I237" s="80" t="s">
        <v>209</v>
      </c>
      <c r="J237" s="80" t="s">
        <v>1142</v>
      </c>
      <c r="K237" s="88">
        <v>0.9</v>
      </c>
      <c r="L237" s="80" t="s">
        <v>100</v>
      </c>
      <c r="M237" s="84">
        <v>0.1045</v>
      </c>
      <c r="N237" s="84">
        <v>9.9199999999999997E-2</v>
      </c>
      <c r="O237" s="88">
        <v>1815002.39</v>
      </c>
      <c r="P237" s="88">
        <v>101.48</v>
      </c>
      <c r="Q237" s="88">
        <v>0</v>
      </c>
      <c r="R237" s="88">
        <v>1841.8644253719999</v>
      </c>
      <c r="S237" s="84">
        <v>1.18E-2</v>
      </c>
      <c r="T237" s="84">
        <f t="shared" si="6"/>
        <v>7.1685007500173182E-4</v>
      </c>
      <c r="U237" s="84">
        <f>R237/'סכום נכסי הקרן'!$C$42</f>
        <v>8.8154042069989036E-5</v>
      </c>
    </row>
    <row r="238" spans="2:21" s="87" customFormat="1">
      <c r="B238" s="80" t="s">
        <v>1143</v>
      </c>
      <c r="C238" s="80" t="s">
        <v>1144</v>
      </c>
      <c r="D238" s="80" t="s">
        <v>98</v>
      </c>
      <c r="E238" s="80" t="s">
        <v>121</v>
      </c>
      <c r="F238" s="80" t="s">
        <v>594</v>
      </c>
      <c r="G238" s="80" t="s">
        <v>595</v>
      </c>
      <c r="H238" s="80" t="s">
        <v>596</v>
      </c>
      <c r="I238" s="80" t="s">
        <v>148</v>
      </c>
      <c r="J238" s="80" t="s">
        <v>582</v>
      </c>
      <c r="K238" s="88">
        <v>0.22</v>
      </c>
      <c r="L238" s="80" t="s">
        <v>100</v>
      </c>
      <c r="M238" s="84">
        <v>2.5499999999999998E-2</v>
      </c>
      <c r="N238" s="84">
        <v>4.9200000000000001E-2</v>
      </c>
      <c r="O238" s="88">
        <v>1486738</v>
      </c>
      <c r="P238" s="88">
        <v>100.21</v>
      </c>
      <c r="Q238" s="88">
        <v>0</v>
      </c>
      <c r="R238" s="88">
        <v>1489.8601498</v>
      </c>
      <c r="S238" s="84">
        <v>2.7000000000000001E-3</v>
      </c>
      <c r="T238" s="84">
        <f t="shared" si="6"/>
        <v>5.7985069118782564E-4</v>
      </c>
      <c r="U238" s="84">
        <f>R238/'סכום נכסי הקרן'!$C$42</f>
        <v>7.1306656730363475E-5</v>
      </c>
    </row>
    <row r="239" spans="2:21" s="87" customFormat="1">
      <c r="B239" s="80" t="s">
        <v>1145</v>
      </c>
      <c r="C239" s="80" t="s">
        <v>1146</v>
      </c>
      <c r="D239" s="80" t="s">
        <v>98</v>
      </c>
      <c r="E239" s="80" t="s">
        <v>121</v>
      </c>
      <c r="F239" s="80" t="s">
        <v>1147</v>
      </c>
      <c r="G239" s="80" t="s">
        <v>639</v>
      </c>
      <c r="H239" s="80" t="s">
        <v>596</v>
      </c>
      <c r="I239" s="80" t="s">
        <v>148</v>
      </c>
      <c r="J239" s="80" t="s">
        <v>1148</v>
      </c>
      <c r="K239" s="88">
        <v>2.65</v>
      </c>
      <c r="L239" s="80" t="s">
        <v>100</v>
      </c>
      <c r="M239" s="84">
        <v>2.75E-2</v>
      </c>
      <c r="N239" s="84">
        <v>4.5999999999999999E-2</v>
      </c>
      <c r="O239" s="88">
        <v>1265506.6399999999</v>
      </c>
      <c r="P239" s="88">
        <v>95.42</v>
      </c>
      <c r="Q239" s="88">
        <v>0</v>
      </c>
      <c r="R239" s="88">
        <v>1207.5464358879999</v>
      </c>
      <c r="S239" s="84">
        <v>1.5299999999999999E-2</v>
      </c>
      <c r="T239" s="84">
        <f t="shared" si="6"/>
        <v>4.6997473929687097E-4</v>
      </c>
      <c r="U239" s="84">
        <f>R239/'סכום נכסי הקרן'!$C$42</f>
        <v>5.7794752884288112E-5</v>
      </c>
    </row>
    <row r="240" spans="2:21" s="87" customFormat="1">
      <c r="B240" s="80" t="s">
        <v>1149</v>
      </c>
      <c r="C240" s="80" t="s">
        <v>1150</v>
      </c>
      <c r="D240" s="80" t="s">
        <v>98</v>
      </c>
      <c r="E240" s="80" t="s">
        <v>121</v>
      </c>
      <c r="F240" s="80" t="s">
        <v>1151</v>
      </c>
      <c r="G240" s="80" t="s">
        <v>1152</v>
      </c>
      <c r="H240" s="80" t="s">
        <v>619</v>
      </c>
      <c r="I240" s="80" t="s">
        <v>209</v>
      </c>
      <c r="J240" s="80" t="s">
        <v>1153</v>
      </c>
      <c r="K240" s="88">
        <v>1.93</v>
      </c>
      <c r="L240" s="80" t="s">
        <v>100</v>
      </c>
      <c r="M240" s="84">
        <v>2.6100000000000002E-2</v>
      </c>
      <c r="N240" s="84">
        <v>3.9899999999999998E-2</v>
      </c>
      <c r="O240" s="88">
        <v>11131279.869999999</v>
      </c>
      <c r="P240" s="88">
        <v>97.47</v>
      </c>
      <c r="Q240" s="88">
        <v>0</v>
      </c>
      <c r="R240" s="88">
        <v>10849.658489289</v>
      </c>
      <c r="S240" s="84">
        <v>2.3099999999999999E-2</v>
      </c>
      <c r="T240" s="84">
        <f t="shared" si="6"/>
        <v>4.2226661173604919E-3</v>
      </c>
      <c r="U240" s="84">
        <f>R240/'סכום נכסי הקרן'!$C$42</f>
        <v>5.1927885556322885E-4</v>
      </c>
    </row>
    <row r="241" spans="2:21" s="87" customFormat="1">
      <c r="B241" s="80" t="s">
        <v>1154</v>
      </c>
      <c r="C241" s="80" t="s">
        <v>1155</v>
      </c>
      <c r="D241" s="80" t="s">
        <v>98</v>
      </c>
      <c r="E241" s="80" t="s">
        <v>121</v>
      </c>
      <c r="F241" s="80" t="s">
        <v>1151</v>
      </c>
      <c r="G241" s="80" t="s">
        <v>1152</v>
      </c>
      <c r="H241" s="80" t="s">
        <v>619</v>
      </c>
      <c r="I241" s="80" t="s">
        <v>209</v>
      </c>
      <c r="J241" s="80" t="s">
        <v>535</v>
      </c>
      <c r="K241" s="88">
        <v>6.6</v>
      </c>
      <c r="L241" s="80" t="s">
        <v>100</v>
      </c>
      <c r="M241" s="84">
        <v>1.9E-2</v>
      </c>
      <c r="N241" s="84">
        <v>4.6399999999999997E-2</v>
      </c>
      <c r="O241" s="88">
        <v>1522264</v>
      </c>
      <c r="P241" s="88">
        <v>83.53</v>
      </c>
      <c r="Q241" s="88">
        <v>0</v>
      </c>
      <c r="R241" s="88">
        <v>1271.5471192</v>
      </c>
      <c r="S241" s="84">
        <v>1.4E-3</v>
      </c>
      <c r="T241" s="84">
        <f t="shared" si="6"/>
        <v>4.9488368156231657E-4</v>
      </c>
      <c r="U241" s="84">
        <f>R241/'סכום נכסי הקרן'!$C$42</f>
        <v>6.0857909353068171E-5</v>
      </c>
    </row>
    <row r="242" spans="2:21" s="87" customFormat="1">
      <c r="B242" s="80" t="s">
        <v>1156</v>
      </c>
      <c r="C242" s="80" t="s">
        <v>1157</v>
      </c>
      <c r="D242" s="80" t="s">
        <v>98</v>
      </c>
      <c r="E242" s="80" t="s">
        <v>121</v>
      </c>
      <c r="F242" s="80" t="s">
        <v>1158</v>
      </c>
      <c r="G242" s="80" t="s">
        <v>761</v>
      </c>
      <c r="H242" s="80" t="s">
        <v>640</v>
      </c>
      <c r="I242" s="80" t="s">
        <v>209</v>
      </c>
      <c r="J242" s="80" t="s">
        <v>655</v>
      </c>
      <c r="K242" s="88">
        <v>8.2899999999999991</v>
      </c>
      <c r="L242" s="80" t="s">
        <v>100</v>
      </c>
      <c r="M242" s="84">
        <v>2.4E-2</v>
      </c>
      <c r="N242" s="84">
        <v>5.04E-2</v>
      </c>
      <c r="O242" s="88">
        <v>397230.37</v>
      </c>
      <c r="P242" s="88">
        <v>80.75</v>
      </c>
      <c r="Q242" s="88">
        <v>0</v>
      </c>
      <c r="R242" s="88">
        <v>320.76352377500001</v>
      </c>
      <c r="S242" s="84">
        <v>5.0000000000000001E-4</v>
      </c>
      <c r="T242" s="84">
        <f t="shared" si="6"/>
        <v>1.2484054358641945E-4</v>
      </c>
      <c r="U242" s="84">
        <f>R242/'סכום נכסי הקרן'!$C$42</f>
        <v>1.5352162070054789E-5</v>
      </c>
    </row>
    <row r="243" spans="2:21" s="87" customFormat="1">
      <c r="B243" s="80" t="s">
        <v>1159</v>
      </c>
      <c r="C243" s="80" t="s">
        <v>1160</v>
      </c>
      <c r="D243" s="80" t="s">
        <v>98</v>
      </c>
      <c r="E243" s="80" t="s">
        <v>121</v>
      </c>
      <c r="F243" s="80" t="s">
        <v>1161</v>
      </c>
      <c r="G243" s="80" t="s">
        <v>1141</v>
      </c>
      <c r="H243" s="80" t="s">
        <v>640</v>
      </c>
      <c r="I243" s="80" t="s">
        <v>209</v>
      </c>
      <c r="J243" s="80" t="s">
        <v>282</v>
      </c>
      <c r="K243" s="88">
        <v>2.86</v>
      </c>
      <c r="L243" s="80" t="s">
        <v>100</v>
      </c>
      <c r="M243" s="84">
        <v>1.0800000000000001E-2</v>
      </c>
      <c r="N243" s="84">
        <v>4.0500000000000001E-2</v>
      </c>
      <c r="O243" s="88">
        <v>4001162.6</v>
      </c>
      <c r="P243" s="88">
        <v>91.94</v>
      </c>
      <c r="Q243" s="88">
        <v>0</v>
      </c>
      <c r="R243" s="88">
        <v>3678.6688944399998</v>
      </c>
      <c r="S243" s="84">
        <v>3.5999999999999999E-3</v>
      </c>
      <c r="T243" s="84">
        <f t="shared" si="6"/>
        <v>1.4317308247881752E-3</v>
      </c>
      <c r="U243" s="84">
        <f>R243/'סכום נכסי הקרן'!$C$42</f>
        <v>1.7606590800868922E-4</v>
      </c>
    </row>
    <row r="244" spans="2:21" s="87" customFormat="1">
      <c r="B244" s="80" t="s">
        <v>1162</v>
      </c>
      <c r="C244" s="80" t="s">
        <v>1163</v>
      </c>
      <c r="D244" s="80" t="s">
        <v>98</v>
      </c>
      <c r="E244" s="80" t="s">
        <v>121</v>
      </c>
      <c r="F244" s="80" t="s">
        <v>643</v>
      </c>
      <c r="G244" s="80" t="s">
        <v>496</v>
      </c>
      <c r="H244" s="80" t="s">
        <v>640</v>
      </c>
      <c r="I244" s="80" t="s">
        <v>209</v>
      </c>
      <c r="J244" s="80" t="s">
        <v>315</v>
      </c>
      <c r="K244" s="88">
        <v>1.49</v>
      </c>
      <c r="L244" s="80" t="s">
        <v>100</v>
      </c>
      <c r="M244" s="84">
        <v>3.39E-2</v>
      </c>
      <c r="N244" s="84">
        <v>4.7600000000000003E-2</v>
      </c>
      <c r="O244" s="88">
        <v>4133333.34</v>
      </c>
      <c r="P244" s="88">
        <v>98</v>
      </c>
      <c r="Q244" s="88">
        <v>2487.7542800000001</v>
      </c>
      <c r="R244" s="88">
        <v>6538.4209532000004</v>
      </c>
      <c r="S244" s="84">
        <v>9.4999999999999998E-3</v>
      </c>
      <c r="T244" s="84">
        <f t="shared" si="6"/>
        <v>2.5447407996642708E-3</v>
      </c>
      <c r="U244" s="84">
        <f>R244/'סכום נכסי הקרן'!$C$42</f>
        <v>3.1293738444580576E-4</v>
      </c>
    </row>
    <row r="245" spans="2:21" s="87" customFormat="1">
      <c r="B245" s="80" t="s">
        <v>1164</v>
      </c>
      <c r="C245" s="80" t="s">
        <v>1165</v>
      </c>
      <c r="D245" s="80" t="s">
        <v>98</v>
      </c>
      <c r="E245" s="80" t="s">
        <v>121</v>
      </c>
      <c r="F245" s="80" t="s">
        <v>643</v>
      </c>
      <c r="G245" s="80" t="s">
        <v>496</v>
      </c>
      <c r="H245" s="80" t="s">
        <v>640</v>
      </c>
      <c r="I245" s="80" t="s">
        <v>209</v>
      </c>
      <c r="J245" s="80" t="s">
        <v>585</v>
      </c>
      <c r="K245" s="88">
        <v>6.03</v>
      </c>
      <c r="L245" s="80" t="s">
        <v>100</v>
      </c>
      <c r="M245" s="84">
        <v>2.4400000000000002E-2</v>
      </c>
      <c r="N245" s="84">
        <v>5.11E-2</v>
      </c>
      <c r="O245" s="88">
        <v>14857959</v>
      </c>
      <c r="P245" s="88">
        <v>85.52</v>
      </c>
      <c r="Q245" s="88">
        <v>362.53420999999997</v>
      </c>
      <c r="R245" s="88">
        <v>13069.0607468</v>
      </c>
      <c r="S245" s="84">
        <v>1.2200000000000001E-2</v>
      </c>
      <c r="T245" s="84">
        <f t="shared" si="6"/>
        <v>5.0864531870491005E-3</v>
      </c>
      <c r="U245" s="84">
        <f>R245/'סכום נכסי הקרן'!$C$42</f>
        <v>6.2550235240900682E-4</v>
      </c>
    </row>
    <row r="246" spans="2:21" s="87" customFormat="1">
      <c r="B246" s="80" t="s">
        <v>1166</v>
      </c>
      <c r="C246" s="80" t="s">
        <v>1167</v>
      </c>
      <c r="D246" s="80" t="s">
        <v>98</v>
      </c>
      <c r="E246" s="80" t="s">
        <v>121</v>
      </c>
      <c r="F246" s="80" t="s">
        <v>1168</v>
      </c>
      <c r="G246" s="80" t="s">
        <v>857</v>
      </c>
      <c r="H246" s="80" t="s">
        <v>640</v>
      </c>
      <c r="I246" s="80" t="s">
        <v>209</v>
      </c>
      <c r="J246" s="80" t="s">
        <v>585</v>
      </c>
      <c r="K246" s="88">
        <v>2.85</v>
      </c>
      <c r="L246" s="80" t="s">
        <v>100</v>
      </c>
      <c r="M246" s="84">
        <v>1.6400000000000001E-2</v>
      </c>
      <c r="N246" s="84">
        <v>4.53E-2</v>
      </c>
      <c r="O246" s="88">
        <v>832582.65</v>
      </c>
      <c r="P246" s="88">
        <v>92.71</v>
      </c>
      <c r="Q246" s="88">
        <v>0</v>
      </c>
      <c r="R246" s="88">
        <v>771.88737481500004</v>
      </c>
      <c r="S246" s="84">
        <v>4.3E-3</v>
      </c>
      <c r="T246" s="84">
        <f t="shared" si="6"/>
        <v>3.0041707462657985E-4</v>
      </c>
      <c r="U246" s="84">
        <f>R246/'סכום נכסי הקרן'!$C$42</f>
        <v>3.694354002140625E-5</v>
      </c>
    </row>
    <row r="247" spans="2:21" s="87" customFormat="1">
      <c r="B247" s="80" t="s">
        <v>1169</v>
      </c>
      <c r="C247" s="80" t="s">
        <v>1170</v>
      </c>
      <c r="D247" s="80" t="s">
        <v>98</v>
      </c>
      <c r="E247" s="80" t="s">
        <v>121</v>
      </c>
      <c r="F247" s="80" t="s">
        <v>676</v>
      </c>
      <c r="G247" s="80" t="s">
        <v>496</v>
      </c>
      <c r="H247" s="80" t="s">
        <v>640</v>
      </c>
      <c r="I247" s="80" t="s">
        <v>209</v>
      </c>
      <c r="J247" s="80" t="s">
        <v>585</v>
      </c>
      <c r="K247" s="88">
        <v>5.66</v>
      </c>
      <c r="L247" s="80" t="s">
        <v>100</v>
      </c>
      <c r="M247" s="84">
        <v>2.5499999999999998E-2</v>
      </c>
      <c r="N247" s="84">
        <v>5.0299999999999997E-2</v>
      </c>
      <c r="O247" s="88">
        <v>3690522.13</v>
      </c>
      <c r="P247" s="88">
        <v>87.22</v>
      </c>
      <c r="Q247" s="88">
        <v>0</v>
      </c>
      <c r="R247" s="88">
        <v>3218.8734017860002</v>
      </c>
      <c r="S247" s="84">
        <v>2.7000000000000001E-3</v>
      </c>
      <c r="T247" s="84">
        <f t="shared" si="6"/>
        <v>1.2527793075895585E-3</v>
      </c>
      <c r="U247" s="84">
        <f>R247/'סכום נכסי הקרן'!$C$42</f>
        <v>1.5405949394006112E-4</v>
      </c>
    </row>
    <row r="248" spans="2:21" s="87" customFormat="1">
      <c r="B248" s="80" t="s">
        <v>1171</v>
      </c>
      <c r="C248" s="80" t="s">
        <v>1172</v>
      </c>
      <c r="D248" s="80" t="s">
        <v>98</v>
      </c>
      <c r="E248" s="80" t="s">
        <v>121</v>
      </c>
      <c r="F248" s="80" t="s">
        <v>683</v>
      </c>
      <c r="G248" s="80" t="s">
        <v>684</v>
      </c>
      <c r="H248" s="80" t="s">
        <v>640</v>
      </c>
      <c r="I248" s="80" t="s">
        <v>209</v>
      </c>
      <c r="J248" s="80" t="s">
        <v>585</v>
      </c>
      <c r="K248" s="88">
        <v>2.79</v>
      </c>
      <c r="L248" s="80" t="s">
        <v>100</v>
      </c>
      <c r="M248" s="84">
        <v>6.0299999999999999E-2</v>
      </c>
      <c r="N248" s="84">
        <v>5.3400000000000003E-2</v>
      </c>
      <c r="O248" s="88">
        <v>3028337.32</v>
      </c>
      <c r="P248" s="88">
        <v>103.22</v>
      </c>
      <c r="Q248" s="88">
        <v>0</v>
      </c>
      <c r="R248" s="88">
        <v>3125.8497817040002</v>
      </c>
      <c r="S248" s="84">
        <v>7.6E-3</v>
      </c>
      <c r="T248" s="84">
        <f t="shared" si="6"/>
        <v>1.2165746944192671E-3</v>
      </c>
      <c r="U248" s="84">
        <f>R248/'סכום נכסי הקרן'!$C$42</f>
        <v>1.4960726173162642E-4</v>
      </c>
    </row>
    <row r="249" spans="2:21" s="87" customFormat="1">
      <c r="B249" s="80" t="s">
        <v>1173</v>
      </c>
      <c r="C249" s="80" t="s">
        <v>1174</v>
      </c>
      <c r="D249" s="80" t="s">
        <v>98</v>
      </c>
      <c r="E249" s="80" t="s">
        <v>121</v>
      </c>
      <c r="F249" s="80" t="s">
        <v>683</v>
      </c>
      <c r="G249" s="80" t="s">
        <v>684</v>
      </c>
      <c r="H249" s="80" t="s">
        <v>640</v>
      </c>
      <c r="I249" s="80" t="s">
        <v>209</v>
      </c>
      <c r="J249" s="80" t="s">
        <v>585</v>
      </c>
      <c r="K249" s="88">
        <v>4.99</v>
      </c>
      <c r="L249" s="80" t="s">
        <v>100</v>
      </c>
      <c r="M249" s="84">
        <v>1.9400000000000001E-2</v>
      </c>
      <c r="N249" s="84">
        <v>4.7100000000000003E-2</v>
      </c>
      <c r="O249" s="88">
        <v>1220122</v>
      </c>
      <c r="P249" s="88">
        <v>87.3</v>
      </c>
      <c r="Q249" s="88">
        <v>0</v>
      </c>
      <c r="R249" s="88">
        <v>1065.166506</v>
      </c>
      <c r="S249" s="84">
        <v>2E-3</v>
      </c>
      <c r="T249" s="84">
        <f t="shared" si="6"/>
        <v>4.1456074572981456E-4</v>
      </c>
      <c r="U249" s="84">
        <f>R249/'סכום נכסי הקרן'!$C$42</f>
        <v>5.0980263089940821E-5</v>
      </c>
    </row>
    <row r="250" spans="2:21" s="87" customFormat="1">
      <c r="B250" s="80" t="s">
        <v>1175</v>
      </c>
      <c r="C250" s="80" t="s">
        <v>1176</v>
      </c>
      <c r="D250" s="80" t="s">
        <v>98</v>
      </c>
      <c r="E250" s="80" t="s">
        <v>121</v>
      </c>
      <c r="F250" s="80" t="s">
        <v>1177</v>
      </c>
      <c r="G250" s="80" t="s">
        <v>684</v>
      </c>
      <c r="H250" s="80" t="s">
        <v>1178</v>
      </c>
      <c r="I250" s="80" t="s">
        <v>148</v>
      </c>
      <c r="J250" s="80" t="s">
        <v>655</v>
      </c>
      <c r="K250" s="88">
        <v>5.48</v>
      </c>
      <c r="L250" s="80" t="s">
        <v>100</v>
      </c>
      <c r="M250" s="84">
        <v>1.95E-2</v>
      </c>
      <c r="N250" s="84">
        <v>4.8599999999999997E-2</v>
      </c>
      <c r="O250" s="88">
        <v>1450518.34</v>
      </c>
      <c r="P250" s="88">
        <v>85.34</v>
      </c>
      <c r="Q250" s="88">
        <v>0</v>
      </c>
      <c r="R250" s="88">
        <v>1237.8723513560001</v>
      </c>
      <c r="S250" s="84">
        <v>1.2999999999999999E-3</v>
      </c>
      <c r="T250" s="84">
        <f t="shared" si="6"/>
        <v>4.8177752699300747E-4</v>
      </c>
      <c r="U250" s="84">
        <f>R250/'סכום נכסי הקרן'!$C$42</f>
        <v>5.9246190889795542E-5</v>
      </c>
    </row>
    <row r="251" spans="2:21" s="87" customFormat="1">
      <c r="B251" s="80" t="s">
        <v>1179</v>
      </c>
      <c r="C251" s="80" t="s">
        <v>1180</v>
      </c>
      <c r="D251" s="80" t="s">
        <v>98</v>
      </c>
      <c r="E251" s="80" t="s">
        <v>121</v>
      </c>
      <c r="F251" s="80" t="s">
        <v>1181</v>
      </c>
      <c r="G251" s="80" t="s">
        <v>496</v>
      </c>
      <c r="H251" s="80" t="s">
        <v>640</v>
      </c>
      <c r="I251" s="80" t="s">
        <v>209</v>
      </c>
      <c r="J251" s="80" t="s">
        <v>1182</v>
      </c>
      <c r="K251" s="88">
        <v>5.25</v>
      </c>
      <c r="L251" s="80" t="s">
        <v>100</v>
      </c>
      <c r="M251" s="84">
        <v>4.8899999999999999E-2</v>
      </c>
      <c r="N251" s="84">
        <v>4.7899999999999998E-2</v>
      </c>
      <c r="O251" s="88">
        <v>1150000</v>
      </c>
      <c r="P251" s="88">
        <v>100.78</v>
      </c>
      <c r="Q251" s="88">
        <v>0</v>
      </c>
      <c r="R251" s="88">
        <v>1158.97</v>
      </c>
      <c r="S251" s="84">
        <v>3.8E-3</v>
      </c>
      <c r="T251" s="84">
        <f t="shared" si="6"/>
        <v>4.5106888432190639E-4</v>
      </c>
      <c r="U251" s="84">
        <f>R251/'סכום נכסי הקרן'!$C$42</f>
        <v>5.5469821084806734E-5</v>
      </c>
    </row>
    <row r="252" spans="2:21" s="87" customFormat="1">
      <c r="B252" s="80" t="s">
        <v>1183</v>
      </c>
      <c r="C252" s="80" t="s">
        <v>1184</v>
      </c>
      <c r="D252" s="80" t="s">
        <v>98</v>
      </c>
      <c r="E252" s="80" t="s">
        <v>121</v>
      </c>
      <c r="F252" s="80" t="s">
        <v>1185</v>
      </c>
      <c r="G252" s="80" t="s">
        <v>1186</v>
      </c>
      <c r="H252" s="80" t="s">
        <v>1178</v>
      </c>
      <c r="I252" s="80" t="s">
        <v>148</v>
      </c>
      <c r="J252" s="80" t="s">
        <v>585</v>
      </c>
      <c r="K252" s="88">
        <v>0.42</v>
      </c>
      <c r="L252" s="80" t="s">
        <v>100</v>
      </c>
      <c r="M252" s="84">
        <v>1.49E-2</v>
      </c>
      <c r="N252" s="84">
        <v>4.7E-2</v>
      </c>
      <c r="O252" s="88">
        <v>655401.37</v>
      </c>
      <c r="P252" s="88">
        <v>98.84</v>
      </c>
      <c r="Q252" s="88">
        <v>0</v>
      </c>
      <c r="R252" s="88">
        <v>647.79871410800001</v>
      </c>
      <c r="S252" s="84">
        <v>5.4999999999999997E-3</v>
      </c>
      <c r="T252" s="84">
        <f t="shared" si="6"/>
        <v>2.5212200767738696E-4</v>
      </c>
      <c r="U252" s="84">
        <f>R252/'סכום נכסי הקרן'!$C$42</f>
        <v>3.100449431006724E-5</v>
      </c>
    </row>
    <row r="253" spans="2:21" s="87" customFormat="1">
      <c r="B253" s="80" t="s">
        <v>1187</v>
      </c>
      <c r="C253" s="80" t="s">
        <v>1188</v>
      </c>
      <c r="D253" s="80" t="s">
        <v>98</v>
      </c>
      <c r="E253" s="80" t="s">
        <v>121</v>
      </c>
      <c r="F253" s="80" t="s">
        <v>1189</v>
      </c>
      <c r="G253" s="80" t="s">
        <v>1190</v>
      </c>
      <c r="H253" s="80" t="s">
        <v>640</v>
      </c>
      <c r="I253" s="80" t="s">
        <v>209</v>
      </c>
      <c r="J253" s="80" t="s">
        <v>1191</v>
      </c>
      <c r="K253" s="88">
        <v>3.8</v>
      </c>
      <c r="L253" s="80" t="s">
        <v>100</v>
      </c>
      <c r="M253" s="84">
        <v>2.24E-2</v>
      </c>
      <c r="N253" s="84">
        <v>4.6300000000000001E-2</v>
      </c>
      <c r="O253" s="88">
        <v>133195.92000000001</v>
      </c>
      <c r="P253" s="88">
        <v>92</v>
      </c>
      <c r="Q253" s="88">
        <v>0</v>
      </c>
      <c r="R253" s="88">
        <v>122.5402464</v>
      </c>
      <c r="S253" s="84">
        <v>2.0000000000000001E-4</v>
      </c>
      <c r="T253" s="84">
        <f t="shared" si="6"/>
        <v>4.7692427093177132E-5</v>
      </c>
      <c r="U253" s="84">
        <f>R253/'סכום נכסי הקרן'!$C$42</f>
        <v>5.8649365760081206E-6</v>
      </c>
    </row>
    <row r="254" spans="2:21" s="87" customFormat="1">
      <c r="B254" s="80" t="s">
        <v>1192</v>
      </c>
      <c r="C254" s="80" t="s">
        <v>1193</v>
      </c>
      <c r="D254" s="80" t="s">
        <v>98</v>
      </c>
      <c r="E254" s="80" t="s">
        <v>121</v>
      </c>
      <c r="F254" s="80" t="s">
        <v>1158</v>
      </c>
      <c r="G254" s="80" t="s">
        <v>761</v>
      </c>
      <c r="H254" s="80" t="s">
        <v>640</v>
      </c>
      <c r="I254" s="80" t="s">
        <v>209</v>
      </c>
      <c r="J254" s="80" t="s">
        <v>315</v>
      </c>
      <c r="K254" s="88">
        <v>0.25</v>
      </c>
      <c r="L254" s="80" t="s">
        <v>100</v>
      </c>
      <c r="M254" s="84">
        <v>2.4500000000000001E-2</v>
      </c>
      <c r="N254" s="84">
        <v>4.5600000000000002E-2</v>
      </c>
      <c r="O254" s="88">
        <v>9099452.75</v>
      </c>
      <c r="P254" s="88">
        <v>100.1</v>
      </c>
      <c r="Q254" s="88">
        <v>0</v>
      </c>
      <c r="R254" s="88">
        <v>9108.5522027499992</v>
      </c>
      <c r="S254" s="84">
        <v>2.3199999999999998E-2</v>
      </c>
      <c r="T254" s="84">
        <f t="shared" si="6"/>
        <v>3.5450309152801926E-3</v>
      </c>
      <c r="U254" s="84">
        <f>R254/'סכום נכסי הקרן'!$C$42</f>
        <v>4.3594722989220142E-4</v>
      </c>
    </row>
    <row r="255" spans="2:21" s="87" customFormat="1">
      <c r="B255" s="80" t="s">
        <v>1194</v>
      </c>
      <c r="C255" s="80" t="s">
        <v>1195</v>
      </c>
      <c r="D255" s="80" t="s">
        <v>98</v>
      </c>
      <c r="E255" s="80" t="s">
        <v>121</v>
      </c>
      <c r="F255" s="80" t="s">
        <v>695</v>
      </c>
      <c r="G255" s="80" t="s">
        <v>496</v>
      </c>
      <c r="H255" s="80" t="s">
        <v>640</v>
      </c>
      <c r="I255" s="80" t="s">
        <v>209</v>
      </c>
      <c r="J255" s="80" t="s">
        <v>585</v>
      </c>
      <c r="K255" s="88">
        <v>2.34</v>
      </c>
      <c r="L255" s="80" t="s">
        <v>100</v>
      </c>
      <c r="M255" s="84">
        <v>5.6500000000000002E-2</v>
      </c>
      <c r="N255" s="84">
        <v>4.2500000000000003E-2</v>
      </c>
      <c r="O255" s="88">
        <v>66666.67</v>
      </c>
      <c r="P255" s="88">
        <v>103.35</v>
      </c>
      <c r="Q255" s="88">
        <v>0</v>
      </c>
      <c r="R255" s="88">
        <v>68.900003444999996</v>
      </c>
      <c r="S255" s="84">
        <v>2.9999999999999997E-4</v>
      </c>
      <c r="T255" s="84">
        <f t="shared" si="6"/>
        <v>2.6815748193405916E-5</v>
      </c>
      <c r="U255" s="84">
        <f>R255/'סכום נכסי הקרן'!$C$42</f>
        <v>3.2976443426807571E-6</v>
      </c>
    </row>
    <row r="256" spans="2:21" s="87" customFormat="1">
      <c r="B256" s="80" t="s">
        <v>1196</v>
      </c>
      <c r="C256" s="80" t="s">
        <v>1197</v>
      </c>
      <c r="D256" s="80" t="s">
        <v>98</v>
      </c>
      <c r="E256" s="80" t="s">
        <v>121</v>
      </c>
      <c r="F256" s="80" t="s">
        <v>710</v>
      </c>
      <c r="G256" s="80" t="s">
        <v>496</v>
      </c>
      <c r="H256" s="80" t="s">
        <v>640</v>
      </c>
      <c r="I256" s="80" t="s">
        <v>209</v>
      </c>
      <c r="J256" s="80" t="s">
        <v>585</v>
      </c>
      <c r="K256" s="88">
        <v>0.98</v>
      </c>
      <c r="L256" s="80" t="s">
        <v>100</v>
      </c>
      <c r="M256" s="84">
        <v>3.5000000000000003E-2</v>
      </c>
      <c r="N256" s="84">
        <v>4.6600000000000003E-2</v>
      </c>
      <c r="O256" s="88">
        <v>82039.289999999994</v>
      </c>
      <c r="P256" s="88">
        <v>98.94</v>
      </c>
      <c r="Q256" s="88">
        <v>0</v>
      </c>
      <c r="R256" s="88">
        <v>81.169673525999997</v>
      </c>
      <c r="S256" s="84">
        <v>1E-4</v>
      </c>
      <c r="T256" s="84">
        <f t="shared" si="6"/>
        <v>3.1591080078126438E-5</v>
      </c>
      <c r="U256" s="84">
        <f>R256/'סכום נכסי הקרן'!$C$42</f>
        <v>3.884886811564918E-6</v>
      </c>
    </row>
    <row r="257" spans="2:21" s="87" customFormat="1">
      <c r="B257" s="80" t="s">
        <v>1198</v>
      </c>
      <c r="C257" s="80" t="s">
        <v>1199</v>
      </c>
      <c r="D257" s="80" t="s">
        <v>98</v>
      </c>
      <c r="E257" s="80" t="s">
        <v>121</v>
      </c>
      <c r="F257" s="80" t="s">
        <v>1200</v>
      </c>
      <c r="G257" s="80" t="s">
        <v>639</v>
      </c>
      <c r="H257" s="80" t="s">
        <v>640</v>
      </c>
      <c r="I257" s="80" t="s">
        <v>209</v>
      </c>
      <c r="J257" s="80" t="s">
        <v>1201</v>
      </c>
      <c r="K257" s="88">
        <v>3.12</v>
      </c>
      <c r="L257" s="80" t="s">
        <v>100</v>
      </c>
      <c r="M257" s="84">
        <v>6.3500000000000001E-2</v>
      </c>
      <c r="N257" s="84">
        <v>5.74E-2</v>
      </c>
      <c r="O257" s="88">
        <v>1647657</v>
      </c>
      <c r="P257" s="88">
        <v>102.09</v>
      </c>
      <c r="Q257" s="88">
        <v>0</v>
      </c>
      <c r="R257" s="88">
        <v>1682.0930312999999</v>
      </c>
      <c r="S257" s="84">
        <v>4.0000000000000001E-3</v>
      </c>
      <c r="T257" s="84">
        <f t="shared" si="6"/>
        <v>6.5466735718279544E-4</v>
      </c>
      <c r="U257" s="84">
        <f>R257/'סכום נכסי הקרן'!$C$42</f>
        <v>8.050717403747396E-5</v>
      </c>
    </row>
    <row r="258" spans="2:21" s="87" customFormat="1">
      <c r="B258" s="80" t="s">
        <v>1202</v>
      </c>
      <c r="C258" s="80" t="s">
        <v>1203</v>
      </c>
      <c r="D258" s="80" t="s">
        <v>98</v>
      </c>
      <c r="E258" s="80" t="s">
        <v>121</v>
      </c>
      <c r="F258" s="80" t="s">
        <v>1204</v>
      </c>
      <c r="G258" s="80" t="s">
        <v>1190</v>
      </c>
      <c r="H258" s="80" t="s">
        <v>640</v>
      </c>
      <c r="I258" s="80" t="s">
        <v>209</v>
      </c>
      <c r="J258" s="80" t="s">
        <v>1205</v>
      </c>
      <c r="K258" s="88">
        <v>0.59</v>
      </c>
      <c r="L258" s="80" t="s">
        <v>100</v>
      </c>
      <c r="M258" s="84">
        <v>2.3599999999999999E-2</v>
      </c>
      <c r="N258" s="84">
        <v>4.9599999999999998E-2</v>
      </c>
      <c r="O258" s="88">
        <v>2632786.63</v>
      </c>
      <c r="P258" s="88">
        <v>99.55</v>
      </c>
      <c r="Q258" s="88">
        <v>0</v>
      </c>
      <c r="R258" s="88">
        <v>2620.9390901649999</v>
      </c>
      <c r="S258" s="84">
        <v>2.9499999999999998E-2</v>
      </c>
      <c r="T258" s="84">
        <f t="shared" si="6"/>
        <v>1.0200644289985064E-3</v>
      </c>
      <c r="U258" s="84">
        <f>R258/'סכום נכסי הקרן'!$C$42</f>
        <v>1.2544157519662173E-4</v>
      </c>
    </row>
    <row r="259" spans="2:21" s="87" customFormat="1">
      <c r="B259" s="80" t="s">
        <v>1206</v>
      </c>
      <c r="C259" s="80" t="s">
        <v>1207</v>
      </c>
      <c r="D259" s="80" t="s">
        <v>98</v>
      </c>
      <c r="E259" s="80" t="s">
        <v>121</v>
      </c>
      <c r="F259" s="80" t="s">
        <v>1147</v>
      </c>
      <c r="G259" s="80" t="s">
        <v>639</v>
      </c>
      <c r="H259" s="80" t="s">
        <v>1178</v>
      </c>
      <c r="I259" s="80" t="s">
        <v>148</v>
      </c>
      <c r="J259" s="80" t="s">
        <v>585</v>
      </c>
      <c r="K259" s="88">
        <v>4.47</v>
      </c>
      <c r="L259" s="80" t="s">
        <v>100</v>
      </c>
      <c r="M259" s="84">
        <v>3.6900000000000002E-2</v>
      </c>
      <c r="N259" s="84">
        <v>4.9000000000000002E-2</v>
      </c>
      <c r="O259" s="88">
        <v>2330913.33</v>
      </c>
      <c r="P259" s="88">
        <v>96.53</v>
      </c>
      <c r="Q259" s="88">
        <v>0</v>
      </c>
      <c r="R259" s="88">
        <v>2250.0306374490001</v>
      </c>
      <c r="S259" s="84">
        <v>8.3000000000000001E-3</v>
      </c>
      <c r="T259" s="84">
        <f t="shared" si="6"/>
        <v>8.7570757597196498E-4</v>
      </c>
      <c r="U259" s="84">
        <f>R259/'סכום נכסי הקרן'!$C$42</f>
        <v>1.0768941119669161E-4</v>
      </c>
    </row>
    <row r="260" spans="2:21" s="87" customFormat="1">
      <c r="B260" s="80" t="s">
        <v>1208</v>
      </c>
      <c r="C260" s="80" t="s">
        <v>1209</v>
      </c>
      <c r="D260" s="80" t="s">
        <v>98</v>
      </c>
      <c r="E260" s="80" t="s">
        <v>121</v>
      </c>
      <c r="F260" s="80" t="s">
        <v>1147</v>
      </c>
      <c r="G260" s="80" t="s">
        <v>639</v>
      </c>
      <c r="H260" s="80" t="s">
        <v>1178</v>
      </c>
      <c r="I260" s="80" t="s">
        <v>148</v>
      </c>
      <c r="J260" s="80" t="s">
        <v>585</v>
      </c>
      <c r="K260" s="88">
        <v>1.44</v>
      </c>
      <c r="L260" s="80" t="s">
        <v>100</v>
      </c>
      <c r="M260" s="84">
        <v>5.0999999999999997E-2</v>
      </c>
      <c r="N260" s="84">
        <v>4.87E-2</v>
      </c>
      <c r="O260" s="88">
        <v>1409452.98</v>
      </c>
      <c r="P260" s="88">
        <v>102.53</v>
      </c>
      <c r="Q260" s="88">
        <v>0</v>
      </c>
      <c r="R260" s="88">
        <v>1445.1121403940001</v>
      </c>
      <c r="S260" s="84">
        <v>6.8999999999999999E-3</v>
      </c>
      <c r="T260" s="84">
        <f t="shared" si="6"/>
        <v>5.6243485240132509E-4</v>
      </c>
      <c r="U260" s="84">
        <f>R260/'סכום נכסי הקרן'!$C$42</f>
        <v>6.9164958433037339E-5</v>
      </c>
    </row>
    <row r="261" spans="2:21" s="87" customFormat="1">
      <c r="B261" s="80" t="s">
        <v>1210</v>
      </c>
      <c r="C261" s="80" t="s">
        <v>1211</v>
      </c>
      <c r="D261" s="80" t="s">
        <v>98</v>
      </c>
      <c r="E261" s="80" t="s">
        <v>121</v>
      </c>
      <c r="F261" s="80" t="s">
        <v>1147</v>
      </c>
      <c r="G261" s="80" t="s">
        <v>639</v>
      </c>
      <c r="H261" s="80" t="s">
        <v>1178</v>
      </c>
      <c r="I261" s="80" t="s">
        <v>148</v>
      </c>
      <c r="J261" s="80" t="s">
        <v>355</v>
      </c>
      <c r="K261" s="88">
        <v>6.34</v>
      </c>
      <c r="L261" s="80" t="s">
        <v>100</v>
      </c>
      <c r="M261" s="84">
        <v>2.8000000000000001E-2</v>
      </c>
      <c r="N261" s="84">
        <v>5.3699999999999998E-2</v>
      </c>
      <c r="O261" s="88">
        <v>433666.31</v>
      </c>
      <c r="P261" s="88">
        <v>86.05</v>
      </c>
      <c r="Q261" s="88">
        <v>0</v>
      </c>
      <c r="R261" s="88">
        <v>373.169859755</v>
      </c>
      <c r="S261" s="84">
        <v>8.0000000000000004E-4</v>
      </c>
      <c r="T261" s="84">
        <f t="shared" si="6"/>
        <v>1.4523698827601243E-4</v>
      </c>
      <c r="U261" s="84">
        <f>R261/'סכום נכסי הקרן'!$C$42</f>
        <v>1.7860397900594724E-5</v>
      </c>
    </row>
    <row r="262" spans="2:21" s="87" customFormat="1">
      <c r="B262" s="80" t="s">
        <v>1212</v>
      </c>
      <c r="C262" s="80" t="s">
        <v>1213</v>
      </c>
      <c r="D262" s="80" t="s">
        <v>98</v>
      </c>
      <c r="E262" s="80" t="s">
        <v>121</v>
      </c>
      <c r="F262" s="80" t="s">
        <v>1214</v>
      </c>
      <c r="G262" s="80" t="s">
        <v>639</v>
      </c>
      <c r="H262" s="80" t="s">
        <v>640</v>
      </c>
      <c r="I262" s="80" t="s">
        <v>209</v>
      </c>
      <c r="J262" s="80" t="s">
        <v>585</v>
      </c>
      <c r="K262" s="88">
        <v>0.99</v>
      </c>
      <c r="L262" s="80" t="s">
        <v>100</v>
      </c>
      <c r="M262" s="84">
        <v>3.3799999999999997E-2</v>
      </c>
      <c r="N262" s="84">
        <v>5.5899999999999998E-2</v>
      </c>
      <c r="O262" s="88">
        <v>101680.75</v>
      </c>
      <c r="P262" s="88">
        <v>97.94</v>
      </c>
      <c r="Q262" s="88">
        <v>0</v>
      </c>
      <c r="R262" s="88">
        <v>99.586126550000003</v>
      </c>
      <c r="S262" s="84">
        <v>5.0000000000000001E-4</v>
      </c>
      <c r="T262" s="84">
        <f t="shared" si="6"/>
        <v>3.8758728005771231E-5</v>
      </c>
      <c r="U262" s="84">
        <f>R262/'סכום נכסי הקרן'!$C$42</f>
        <v>4.7663223571424812E-6</v>
      </c>
    </row>
    <row r="263" spans="2:21" s="87" customFormat="1">
      <c r="B263" s="80" t="s">
        <v>1215</v>
      </c>
      <c r="C263" s="80" t="s">
        <v>1216</v>
      </c>
      <c r="D263" s="80" t="s">
        <v>98</v>
      </c>
      <c r="E263" s="80" t="s">
        <v>121</v>
      </c>
      <c r="F263" s="80" t="s">
        <v>1214</v>
      </c>
      <c r="G263" s="80" t="s">
        <v>639</v>
      </c>
      <c r="H263" s="80" t="s">
        <v>640</v>
      </c>
      <c r="I263" s="80" t="s">
        <v>209</v>
      </c>
      <c r="J263" s="80" t="s">
        <v>585</v>
      </c>
      <c r="K263" s="88">
        <v>2.85</v>
      </c>
      <c r="L263" s="80" t="s">
        <v>100</v>
      </c>
      <c r="M263" s="84">
        <v>3.49E-2</v>
      </c>
      <c r="N263" s="84">
        <v>6.3200000000000006E-2</v>
      </c>
      <c r="O263" s="88">
        <v>620000</v>
      </c>
      <c r="P263" s="88">
        <v>92.66</v>
      </c>
      <c r="Q263" s="88">
        <v>0</v>
      </c>
      <c r="R263" s="88">
        <v>574.49199999999996</v>
      </c>
      <c r="S263" s="84">
        <v>6.9999999999999999E-4</v>
      </c>
      <c r="T263" s="84">
        <f t="shared" si="6"/>
        <v>2.2359117620979026E-4</v>
      </c>
      <c r="U263" s="84">
        <f>R263/'סכום נכסי הקרן'!$C$42</f>
        <v>2.7495939027457815E-5</v>
      </c>
    </row>
    <row r="264" spans="2:21" s="87" customFormat="1">
      <c r="B264" s="80" t="s">
        <v>1217</v>
      </c>
      <c r="C264" s="80" t="s">
        <v>1218</v>
      </c>
      <c r="D264" s="80" t="s">
        <v>98</v>
      </c>
      <c r="E264" s="80" t="s">
        <v>121</v>
      </c>
      <c r="F264" s="80" t="s">
        <v>836</v>
      </c>
      <c r="G264" s="80" t="s">
        <v>684</v>
      </c>
      <c r="H264" s="80" t="s">
        <v>640</v>
      </c>
      <c r="I264" s="80" t="s">
        <v>209</v>
      </c>
      <c r="J264" s="80" t="s">
        <v>980</v>
      </c>
      <c r="K264" s="88">
        <v>0.08</v>
      </c>
      <c r="L264" s="80" t="s">
        <v>100</v>
      </c>
      <c r="M264" s="84">
        <v>3.85E-2</v>
      </c>
      <c r="N264" s="84">
        <v>7.0099999999999996E-2</v>
      </c>
      <c r="O264" s="88">
        <v>37982</v>
      </c>
      <c r="P264" s="88">
        <v>101.34</v>
      </c>
      <c r="Q264" s="88">
        <v>0</v>
      </c>
      <c r="R264" s="88">
        <v>38.490958800000001</v>
      </c>
      <c r="S264" s="84">
        <v>1E-4</v>
      </c>
      <c r="T264" s="84">
        <f t="shared" si="6"/>
        <v>1.4980606782225997E-5</v>
      </c>
      <c r="U264" s="84">
        <f>R264/'סכום נכסי הקרן'!$C$42</f>
        <v>1.842227665960868E-6</v>
      </c>
    </row>
    <row r="265" spans="2:21" s="87" customFormat="1">
      <c r="B265" s="80" t="s">
        <v>1219</v>
      </c>
      <c r="C265" s="80">
        <v>11976800</v>
      </c>
      <c r="D265" s="80" t="s">
        <v>98</v>
      </c>
      <c r="E265" s="80" t="s">
        <v>121</v>
      </c>
      <c r="F265" s="80" t="s">
        <v>1220</v>
      </c>
      <c r="G265" s="80" t="s">
        <v>639</v>
      </c>
      <c r="H265" s="80" t="s">
        <v>640</v>
      </c>
      <c r="I265" s="80" t="s">
        <v>209</v>
      </c>
      <c r="J265" s="80" t="s">
        <v>705</v>
      </c>
      <c r="K265" s="88">
        <v>2.2999999999999998</v>
      </c>
      <c r="L265" s="80" t="s">
        <v>100</v>
      </c>
      <c r="M265" s="84">
        <v>0.09</v>
      </c>
      <c r="N265" s="84">
        <v>7.6899999999999996E-2</v>
      </c>
      <c r="O265" s="88">
        <v>880000</v>
      </c>
      <c r="P265" s="88">
        <f>R265*1000/O265*100</f>
        <v>102.95360655737704</v>
      </c>
      <c r="Q265" s="88">
        <v>0</v>
      </c>
      <c r="R265" s="88">
        <f>905991.737704918/1000</f>
        <v>905.99173770491802</v>
      </c>
      <c r="S265" s="84">
        <v>4.7999999999999996E-3</v>
      </c>
      <c r="T265" s="84">
        <f t="shared" si="6"/>
        <v>3.5261023351029156E-4</v>
      </c>
      <c r="U265" s="84">
        <f>R265/'סכום נכסי הקרן'!$C$42</f>
        <v>4.3361950347985671E-5</v>
      </c>
    </row>
    <row r="266" spans="2:21" s="87" customFormat="1">
      <c r="B266" s="80" t="s">
        <v>1219</v>
      </c>
      <c r="C266" s="80">
        <v>1197680</v>
      </c>
      <c r="D266" s="80" t="s">
        <v>98</v>
      </c>
      <c r="E266" s="80" t="s">
        <v>121</v>
      </c>
      <c r="F266" s="80" t="s">
        <v>1220</v>
      </c>
      <c r="G266" s="80" t="s">
        <v>639</v>
      </c>
      <c r="H266" s="80" t="s">
        <v>640</v>
      </c>
      <c r="I266" s="80" t="s">
        <v>209</v>
      </c>
      <c r="J266" s="80" t="s">
        <v>705</v>
      </c>
      <c r="K266" s="88">
        <v>0</v>
      </c>
      <c r="L266" s="80" t="s">
        <v>100</v>
      </c>
      <c r="M266" s="84">
        <v>0</v>
      </c>
      <c r="N266" s="84">
        <v>0</v>
      </c>
      <c r="O266" s="88">
        <v>842000</v>
      </c>
      <c r="P266" s="88">
        <f>R266*1000/O266*100</f>
        <v>103.22</v>
      </c>
      <c r="Q266" s="88">
        <v>0</v>
      </c>
      <c r="R266" s="88">
        <f>869112.4/1000</f>
        <v>869.11239999999998</v>
      </c>
      <c r="S266" s="84">
        <v>0</v>
      </c>
      <c r="T266" s="84">
        <f t="shared" si="6"/>
        <v>3.3825686654385739E-4</v>
      </c>
      <c r="U266" s="84">
        <f>R266/'סכום נכסי הקרן'!$C$42</f>
        <v>4.1596856976959698E-5</v>
      </c>
    </row>
    <row r="267" spans="2:21" s="87" customFormat="1">
      <c r="B267" s="80" t="s">
        <v>1221</v>
      </c>
      <c r="C267" s="80" t="s">
        <v>1222</v>
      </c>
      <c r="D267" s="80" t="s">
        <v>98</v>
      </c>
      <c r="E267" s="80" t="s">
        <v>121</v>
      </c>
      <c r="F267" s="80" t="s">
        <v>750</v>
      </c>
      <c r="G267" s="80" t="s">
        <v>751</v>
      </c>
      <c r="H267" s="80" t="s">
        <v>640</v>
      </c>
      <c r="I267" s="80" t="s">
        <v>209</v>
      </c>
      <c r="J267" s="80" t="s">
        <v>585</v>
      </c>
      <c r="K267" s="88">
        <v>3.85</v>
      </c>
      <c r="L267" s="80" t="s">
        <v>100</v>
      </c>
      <c r="M267" s="84">
        <v>3.5200000000000002E-2</v>
      </c>
      <c r="N267" s="84">
        <v>4.3799999999999999E-2</v>
      </c>
      <c r="O267" s="88">
        <v>7202096.3600000003</v>
      </c>
      <c r="P267" s="88">
        <v>98.18</v>
      </c>
      <c r="Q267" s="88">
        <v>0</v>
      </c>
      <c r="R267" s="88">
        <v>7071.0182062479998</v>
      </c>
      <c r="S267" s="84">
        <v>9.1999999999999998E-3</v>
      </c>
      <c r="T267" s="84">
        <f t="shared" si="6"/>
        <v>2.7520266213208046E-3</v>
      </c>
      <c r="U267" s="84">
        <f>R267/'סכום נכסי הקרן'!$C$42</f>
        <v>3.3842818605139699E-4</v>
      </c>
    </row>
    <row r="268" spans="2:21" s="87" customFormat="1">
      <c r="B268" s="80" t="s">
        <v>1223</v>
      </c>
      <c r="C268" s="80" t="s">
        <v>1224</v>
      </c>
      <c r="D268" s="80" t="s">
        <v>98</v>
      </c>
      <c r="E268" s="80" t="s">
        <v>121</v>
      </c>
      <c r="F268" s="80" t="s">
        <v>750</v>
      </c>
      <c r="G268" s="80" t="s">
        <v>751</v>
      </c>
      <c r="H268" s="80" t="s">
        <v>640</v>
      </c>
      <c r="I268" s="80" t="s">
        <v>209</v>
      </c>
      <c r="J268" s="80" t="s">
        <v>585</v>
      </c>
      <c r="K268" s="88">
        <v>3.03</v>
      </c>
      <c r="L268" s="80" t="s">
        <v>100</v>
      </c>
      <c r="M268" s="84">
        <v>5.0900000000000001E-2</v>
      </c>
      <c r="N268" s="84">
        <v>4.1799999999999997E-2</v>
      </c>
      <c r="O268" s="88">
        <v>5612457.2199999997</v>
      </c>
      <c r="P268" s="88">
        <v>103.81</v>
      </c>
      <c r="Q268" s="88">
        <v>0</v>
      </c>
      <c r="R268" s="88">
        <v>5826.2918400819999</v>
      </c>
      <c r="S268" s="84">
        <v>9.1000000000000004E-3</v>
      </c>
      <c r="T268" s="84">
        <f t="shared" ref="T268:T331" si="8">R268/$R$11</f>
        <v>2.2675815250089429E-3</v>
      </c>
      <c r="U268" s="84">
        <f>R268/'סכום נכסי הקרן'!$C$42</f>
        <v>2.7885395304211319E-4</v>
      </c>
    </row>
    <row r="269" spans="2:21" s="87" customFormat="1">
      <c r="B269" s="80" t="s">
        <v>1225</v>
      </c>
      <c r="C269" s="80" t="s">
        <v>1226</v>
      </c>
      <c r="D269" s="80" t="s">
        <v>98</v>
      </c>
      <c r="E269" s="80" t="s">
        <v>121</v>
      </c>
      <c r="F269" s="80" t="s">
        <v>754</v>
      </c>
      <c r="G269" s="80" t="s">
        <v>566</v>
      </c>
      <c r="H269" s="80" t="s">
        <v>640</v>
      </c>
      <c r="I269" s="80" t="s">
        <v>209</v>
      </c>
      <c r="J269" s="80" t="s">
        <v>438</v>
      </c>
      <c r="K269" s="88">
        <v>1.31</v>
      </c>
      <c r="L269" s="80" t="s">
        <v>100</v>
      </c>
      <c r="M269" s="84">
        <v>2.7E-2</v>
      </c>
      <c r="N269" s="84">
        <v>4.6100000000000002E-2</v>
      </c>
      <c r="O269" s="88">
        <v>440560.27</v>
      </c>
      <c r="P269" s="88">
        <v>97.71</v>
      </c>
      <c r="Q269" s="88">
        <v>0</v>
      </c>
      <c r="R269" s="88">
        <v>430.47143981699998</v>
      </c>
      <c r="S269" s="84">
        <v>2.8E-3</v>
      </c>
      <c r="T269" s="84">
        <f t="shared" si="8"/>
        <v>1.6753865250239338E-4</v>
      </c>
      <c r="U269" s="84">
        <f>R269/'סכום נכסי הקרן'!$C$42</f>
        <v>2.0602926519899685E-5</v>
      </c>
    </row>
    <row r="270" spans="2:21" s="87" customFormat="1">
      <c r="B270" s="80" t="s">
        <v>1227</v>
      </c>
      <c r="C270" s="80" t="s">
        <v>1228</v>
      </c>
      <c r="D270" s="80" t="s">
        <v>98</v>
      </c>
      <c r="E270" s="80" t="s">
        <v>121</v>
      </c>
      <c r="F270" s="80" t="s">
        <v>754</v>
      </c>
      <c r="G270" s="80" t="s">
        <v>566</v>
      </c>
      <c r="H270" s="80" t="s">
        <v>640</v>
      </c>
      <c r="I270" s="80" t="s">
        <v>209</v>
      </c>
      <c r="J270" s="80" t="s">
        <v>323</v>
      </c>
      <c r="K270" s="88">
        <v>3.63</v>
      </c>
      <c r="L270" s="80" t="s">
        <v>100</v>
      </c>
      <c r="M270" s="84">
        <v>4.5600000000000002E-2</v>
      </c>
      <c r="N270" s="84">
        <v>5.0799999999999998E-2</v>
      </c>
      <c r="O270" s="88">
        <v>1436121.35</v>
      </c>
      <c r="P270" s="88">
        <v>98.58</v>
      </c>
      <c r="Q270" s="88">
        <v>0</v>
      </c>
      <c r="R270" s="88">
        <v>1415.72842683</v>
      </c>
      <c r="S270" s="84">
        <v>2.8E-3</v>
      </c>
      <c r="T270" s="84">
        <f t="shared" si="8"/>
        <v>5.5099876786544584E-4</v>
      </c>
      <c r="U270" s="84">
        <f>R270/'סכום נכסי הקרן'!$C$42</f>
        <v>6.7758615443829428E-5</v>
      </c>
    </row>
    <row r="271" spans="2:21" s="87" customFormat="1">
      <c r="B271" s="80" t="s">
        <v>1229</v>
      </c>
      <c r="C271" s="80" t="s">
        <v>1230</v>
      </c>
      <c r="D271" s="80" t="s">
        <v>98</v>
      </c>
      <c r="E271" s="80" t="s">
        <v>121</v>
      </c>
      <c r="F271" s="80" t="s">
        <v>765</v>
      </c>
      <c r="G271" s="80" t="s">
        <v>496</v>
      </c>
      <c r="H271" s="80" t="s">
        <v>762</v>
      </c>
      <c r="I271" s="80" t="s">
        <v>209</v>
      </c>
      <c r="J271" s="80" t="s">
        <v>1231</v>
      </c>
      <c r="K271" s="88">
        <v>1.55</v>
      </c>
      <c r="L271" s="80" t="s">
        <v>100</v>
      </c>
      <c r="M271" s="84">
        <v>6.9900000000000004E-2</v>
      </c>
      <c r="N271" s="84">
        <v>6.0600000000000001E-2</v>
      </c>
      <c r="O271" s="88">
        <v>8558783</v>
      </c>
      <c r="P271" s="88">
        <v>102.21</v>
      </c>
      <c r="Q271" s="88">
        <v>0</v>
      </c>
      <c r="R271" s="88">
        <v>8747.9321043</v>
      </c>
      <c r="S271" s="84">
        <v>6.1000000000000004E-3</v>
      </c>
      <c r="T271" s="84">
        <f t="shared" si="8"/>
        <v>3.4046782698520131E-3</v>
      </c>
      <c r="U271" s="84">
        <f>R271/'סכום נכסי הקרן'!$C$42</f>
        <v>4.1868747999306092E-4</v>
      </c>
    </row>
    <row r="272" spans="2:21" s="87" customFormat="1">
      <c r="B272" s="80" t="s">
        <v>1232</v>
      </c>
      <c r="C272" s="80" t="s">
        <v>1233</v>
      </c>
      <c r="D272" s="80" t="s">
        <v>98</v>
      </c>
      <c r="E272" s="80" t="s">
        <v>121</v>
      </c>
      <c r="F272" s="80" t="s">
        <v>765</v>
      </c>
      <c r="G272" s="80" t="s">
        <v>496</v>
      </c>
      <c r="H272" s="80" t="s">
        <v>762</v>
      </c>
      <c r="I272" s="80" t="s">
        <v>209</v>
      </c>
      <c r="J272" s="80" t="s">
        <v>312</v>
      </c>
      <c r="K272" s="88">
        <v>1.56</v>
      </c>
      <c r="L272" s="80" t="s">
        <v>100</v>
      </c>
      <c r="M272" s="84">
        <v>3.85E-2</v>
      </c>
      <c r="N272" s="84">
        <v>5.1499999999999997E-2</v>
      </c>
      <c r="O272" s="88">
        <v>9454604.8399999999</v>
      </c>
      <c r="P272" s="88">
        <v>101.22</v>
      </c>
      <c r="Q272" s="88">
        <v>0</v>
      </c>
      <c r="R272" s="88">
        <v>9569.9510190479996</v>
      </c>
      <c r="S272" s="84">
        <v>9.9000000000000008E-3</v>
      </c>
      <c r="T272" s="84">
        <f t="shared" si="8"/>
        <v>3.7246064429426748E-3</v>
      </c>
      <c r="U272" s="84">
        <f>R272/'סכום נכסי הקרן'!$C$42</f>
        <v>4.5803038112889581E-4</v>
      </c>
    </row>
    <row r="273" spans="2:21" s="87" customFormat="1">
      <c r="B273" s="80" t="s">
        <v>1234</v>
      </c>
      <c r="C273" s="80" t="s">
        <v>1235</v>
      </c>
      <c r="D273" s="80" t="s">
        <v>98</v>
      </c>
      <c r="E273" s="80" t="s">
        <v>121</v>
      </c>
      <c r="F273" s="80" t="s">
        <v>765</v>
      </c>
      <c r="G273" s="80" t="s">
        <v>496</v>
      </c>
      <c r="H273" s="80" t="s">
        <v>762</v>
      </c>
      <c r="I273" s="80" t="s">
        <v>209</v>
      </c>
      <c r="J273" s="80" t="s">
        <v>535</v>
      </c>
      <c r="K273" s="88">
        <v>4.96</v>
      </c>
      <c r="L273" s="80" t="s">
        <v>100</v>
      </c>
      <c r="M273" s="84">
        <v>2.41E-2</v>
      </c>
      <c r="N273" s="84">
        <v>5.5500000000000001E-2</v>
      </c>
      <c r="O273" s="88">
        <v>7578880.9800000004</v>
      </c>
      <c r="P273" s="88">
        <v>87.72</v>
      </c>
      <c r="Q273" s="88">
        <v>0</v>
      </c>
      <c r="R273" s="88">
        <v>6648.1943956559999</v>
      </c>
      <c r="S273" s="84">
        <v>4.3E-3</v>
      </c>
      <c r="T273" s="84">
        <f t="shared" si="8"/>
        <v>2.587464411333945E-3</v>
      </c>
      <c r="U273" s="84">
        <f>R273/'סכום נכסי הקרן'!$C$42</f>
        <v>3.1819128507558705E-4</v>
      </c>
    </row>
    <row r="274" spans="2:21" s="87" customFormat="1">
      <c r="B274" s="80" t="s">
        <v>1236</v>
      </c>
      <c r="C274" s="80" t="s">
        <v>1237</v>
      </c>
      <c r="D274" s="80" t="s">
        <v>98</v>
      </c>
      <c r="E274" s="80" t="s">
        <v>121</v>
      </c>
      <c r="F274" s="80" t="s">
        <v>765</v>
      </c>
      <c r="G274" s="80" t="s">
        <v>496</v>
      </c>
      <c r="H274" s="80" t="s">
        <v>762</v>
      </c>
      <c r="I274" s="80" t="s">
        <v>209</v>
      </c>
      <c r="J274" s="80" t="s">
        <v>696</v>
      </c>
      <c r="K274" s="88">
        <v>6.71</v>
      </c>
      <c r="L274" s="80" t="s">
        <v>100</v>
      </c>
      <c r="M274" s="84">
        <v>4.9399999999999999E-2</v>
      </c>
      <c r="N274" s="84">
        <v>6.1100000000000002E-2</v>
      </c>
      <c r="O274" s="88">
        <v>12315372</v>
      </c>
      <c r="P274" s="88">
        <v>96.55</v>
      </c>
      <c r="Q274" s="88">
        <v>0</v>
      </c>
      <c r="R274" s="88">
        <v>11890.491666</v>
      </c>
      <c r="S274" s="84">
        <v>1.37E-2</v>
      </c>
      <c r="T274" s="84">
        <f t="shared" si="8"/>
        <v>4.6277563783545268E-3</v>
      </c>
      <c r="U274" s="84">
        <f>R274/'סכום נכסי הקרן'!$C$42</f>
        <v>5.6909449366541456E-4</v>
      </c>
    </row>
    <row r="275" spans="2:21" s="87" customFormat="1">
      <c r="B275" s="80" t="s">
        <v>1238</v>
      </c>
      <c r="C275" s="80" t="s">
        <v>1239</v>
      </c>
      <c r="D275" s="80" t="s">
        <v>98</v>
      </c>
      <c r="E275" s="80" t="s">
        <v>121</v>
      </c>
      <c r="F275" s="80" t="s">
        <v>1240</v>
      </c>
      <c r="G275" s="80" t="s">
        <v>751</v>
      </c>
      <c r="H275" s="80" t="s">
        <v>762</v>
      </c>
      <c r="I275" s="80" t="s">
        <v>209</v>
      </c>
      <c r="J275" s="80" t="s">
        <v>585</v>
      </c>
      <c r="K275" s="88">
        <v>3.53</v>
      </c>
      <c r="L275" s="80" t="s">
        <v>100</v>
      </c>
      <c r="M275" s="84">
        <v>2.1000000000000001E-2</v>
      </c>
      <c r="N275" s="84">
        <v>4.9500000000000002E-2</v>
      </c>
      <c r="O275" s="88">
        <v>1414696.5</v>
      </c>
      <c r="P275" s="88">
        <v>90.66</v>
      </c>
      <c r="Q275" s="88">
        <v>0</v>
      </c>
      <c r="R275" s="88">
        <v>1282.5638469</v>
      </c>
      <c r="S275" s="84">
        <v>3.8E-3</v>
      </c>
      <c r="T275" s="84">
        <f t="shared" si="8"/>
        <v>4.9917137069362908E-4</v>
      </c>
      <c r="U275" s="84">
        <f>R275/'סכום נכסי הקרן'!$C$42</f>
        <v>6.1385184359719801E-5</v>
      </c>
    </row>
    <row r="276" spans="2:21" s="87" customFormat="1">
      <c r="B276" s="80" t="s">
        <v>1241</v>
      </c>
      <c r="C276" s="80" t="s">
        <v>1242</v>
      </c>
      <c r="D276" s="80" t="s">
        <v>98</v>
      </c>
      <c r="E276" s="80" t="s">
        <v>121</v>
      </c>
      <c r="F276" s="80" t="s">
        <v>769</v>
      </c>
      <c r="G276" s="80" t="s">
        <v>130</v>
      </c>
      <c r="H276" s="80" t="s">
        <v>762</v>
      </c>
      <c r="I276" s="80" t="s">
        <v>209</v>
      </c>
      <c r="J276" s="80" t="s">
        <v>560</v>
      </c>
      <c r="K276" s="88">
        <v>1.39</v>
      </c>
      <c r="L276" s="80" t="s">
        <v>100</v>
      </c>
      <c r="M276" s="84">
        <v>3.6499999999999998E-2</v>
      </c>
      <c r="N276" s="84">
        <v>4.24E-2</v>
      </c>
      <c r="O276" s="88">
        <v>3983756.72</v>
      </c>
      <c r="P276" s="88">
        <v>99.54</v>
      </c>
      <c r="Q276" s="88">
        <v>0</v>
      </c>
      <c r="R276" s="88">
        <v>3965.4314390879999</v>
      </c>
      <c r="S276" s="84">
        <v>3.7000000000000002E-3</v>
      </c>
      <c r="T276" s="84">
        <f t="shared" si="8"/>
        <v>1.5433382530043364E-3</v>
      </c>
      <c r="U276" s="84">
        <f>R276/'סכום נכסי הקרן'!$C$42</f>
        <v>1.897907387165147E-4</v>
      </c>
    </row>
    <row r="277" spans="2:21" s="87" customFormat="1">
      <c r="B277" s="80" t="s">
        <v>1243</v>
      </c>
      <c r="C277" s="80" t="s">
        <v>1244</v>
      </c>
      <c r="D277" s="80" t="s">
        <v>98</v>
      </c>
      <c r="E277" s="80" t="s">
        <v>121</v>
      </c>
      <c r="F277" s="80" t="s">
        <v>769</v>
      </c>
      <c r="G277" s="80" t="s">
        <v>130</v>
      </c>
      <c r="H277" s="80" t="s">
        <v>762</v>
      </c>
      <c r="I277" s="80" t="s">
        <v>209</v>
      </c>
      <c r="J277" s="80" t="s">
        <v>1245</v>
      </c>
      <c r="K277" s="88">
        <v>8.52</v>
      </c>
      <c r="L277" s="80" t="s">
        <v>100</v>
      </c>
      <c r="M277" s="84">
        <v>2.7900000000000001E-2</v>
      </c>
      <c r="N277" s="84">
        <v>5.0099999999999999E-2</v>
      </c>
      <c r="O277" s="88">
        <v>30000</v>
      </c>
      <c r="P277" s="88">
        <v>83.51</v>
      </c>
      <c r="Q277" s="88">
        <v>0</v>
      </c>
      <c r="R277" s="88">
        <v>25.053000000000001</v>
      </c>
      <c r="S277" s="84">
        <v>1E-4</v>
      </c>
      <c r="T277" s="84">
        <f t="shared" si="8"/>
        <v>9.7505791857569396E-6</v>
      </c>
      <c r="U277" s="84">
        <f>R277/'סכום נכסי הקרן'!$C$42</f>
        <v>1.1990693699040209E-6</v>
      </c>
    </row>
    <row r="278" spans="2:21" s="87" customFormat="1">
      <c r="B278" s="80" t="s">
        <v>1246</v>
      </c>
      <c r="C278" s="80" t="s">
        <v>1247</v>
      </c>
      <c r="D278" s="80" t="s">
        <v>98</v>
      </c>
      <c r="E278" s="80" t="s">
        <v>121</v>
      </c>
      <c r="F278" s="80" t="s">
        <v>796</v>
      </c>
      <c r="G278" s="80" t="s">
        <v>684</v>
      </c>
      <c r="H278" s="80" t="s">
        <v>762</v>
      </c>
      <c r="I278" s="80" t="s">
        <v>209</v>
      </c>
      <c r="J278" s="80" t="s">
        <v>585</v>
      </c>
      <c r="K278" s="88">
        <v>2.4300000000000002</v>
      </c>
      <c r="L278" s="80" t="s">
        <v>100</v>
      </c>
      <c r="M278" s="84">
        <v>2.9100000000000001E-2</v>
      </c>
      <c r="N278" s="84">
        <v>4.2599999999999999E-2</v>
      </c>
      <c r="O278" s="88">
        <v>3952429</v>
      </c>
      <c r="P278" s="88">
        <v>96.93</v>
      </c>
      <c r="Q278" s="88">
        <v>0</v>
      </c>
      <c r="R278" s="88">
        <v>3831.0894297</v>
      </c>
      <c r="S278" s="84">
        <v>6.6E-3</v>
      </c>
      <c r="T278" s="84">
        <f t="shared" si="8"/>
        <v>1.4910526025628166E-3</v>
      </c>
      <c r="U278" s="84">
        <f>R278/'סכום נכסי הקרן'!$C$42</f>
        <v>1.8336095431750025E-4</v>
      </c>
    </row>
    <row r="279" spans="2:21" s="87" customFormat="1">
      <c r="B279" s="80" t="s">
        <v>1248</v>
      </c>
      <c r="C279" s="80" t="s">
        <v>1249</v>
      </c>
      <c r="D279" s="80" t="s">
        <v>98</v>
      </c>
      <c r="E279" s="80" t="s">
        <v>121</v>
      </c>
      <c r="F279" s="80" t="s">
        <v>796</v>
      </c>
      <c r="G279" s="80" t="s">
        <v>684</v>
      </c>
      <c r="H279" s="80" t="s">
        <v>762</v>
      </c>
      <c r="I279" s="80" t="s">
        <v>209</v>
      </c>
      <c r="J279" s="80" t="s">
        <v>585</v>
      </c>
      <c r="K279" s="88">
        <v>3.72</v>
      </c>
      <c r="L279" s="80" t="s">
        <v>100</v>
      </c>
      <c r="M279" s="84">
        <v>4.36E-2</v>
      </c>
      <c r="N279" s="84">
        <v>4.2900000000000001E-2</v>
      </c>
      <c r="O279" s="88">
        <v>2182068</v>
      </c>
      <c r="P279" s="88">
        <v>100.4</v>
      </c>
      <c r="Q279" s="88">
        <v>0</v>
      </c>
      <c r="R279" s="88">
        <v>2190.796272</v>
      </c>
      <c r="S279" s="84">
        <v>7.3000000000000001E-3</v>
      </c>
      <c r="T279" s="84">
        <f t="shared" si="8"/>
        <v>8.5265367540801899E-4</v>
      </c>
      <c r="U279" s="84">
        <f>R279/'סכום נכסי הקרן'!$C$42</f>
        <v>1.0485437693909384E-4</v>
      </c>
    </row>
    <row r="280" spans="2:21" s="87" customFormat="1">
      <c r="B280" s="80" t="s">
        <v>1250</v>
      </c>
      <c r="C280" s="80" t="s">
        <v>1251</v>
      </c>
      <c r="D280" s="80" t="s">
        <v>98</v>
      </c>
      <c r="E280" s="80" t="s">
        <v>121</v>
      </c>
      <c r="F280" s="80" t="s">
        <v>796</v>
      </c>
      <c r="G280" s="80" t="s">
        <v>684</v>
      </c>
      <c r="H280" s="80" t="s">
        <v>762</v>
      </c>
      <c r="I280" s="80" t="s">
        <v>209</v>
      </c>
      <c r="J280" s="80" t="s">
        <v>1252</v>
      </c>
      <c r="K280" s="88">
        <v>5.34</v>
      </c>
      <c r="L280" s="80" t="s">
        <v>100</v>
      </c>
      <c r="M280" s="84">
        <v>4.3799999999999999E-2</v>
      </c>
      <c r="N280" s="84">
        <v>4.8099999999999997E-2</v>
      </c>
      <c r="O280" s="88">
        <v>100000</v>
      </c>
      <c r="P280" s="88">
        <v>98.03</v>
      </c>
      <c r="Q280" s="88">
        <v>0</v>
      </c>
      <c r="R280" s="88">
        <v>98.03</v>
      </c>
      <c r="S280" s="84">
        <v>2.0000000000000001E-4</v>
      </c>
      <c r="T280" s="84">
        <f t="shared" si="8"/>
        <v>3.815308655968358E-5</v>
      </c>
      <c r="U280" s="84">
        <f>R280/'סכום נכסי הקרן'!$C$42</f>
        <v>4.6918441037676593E-6</v>
      </c>
    </row>
    <row r="281" spans="2:21" s="87" customFormat="1">
      <c r="B281" s="80" t="s">
        <v>1253</v>
      </c>
      <c r="C281" s="80" t="s">
        <v>1254</v>
      </c>
      <c r="D281" s="80" t="s">
        <v>98</v>
      </c>
      <c r="E281" s="80" t="s">
        <v>121</v>
      </c>
      <c r="F281" s="80" t="s">
        <v>1255</v>
      </c>
      <c r="G281" s="80" t="s">
        <v>639</v>
      </c>
      <c r="H281" s="80" t="s">
        <v>762</v>
      </c>
      <c r="I281" s="80" t="s">
        <v>209</v>
      </c>
      <c r="J281" s="80" t="s">
        <v>585</v>
      </c>
      <c r="K281" s="88">
        <v>1.64</v>
      </c>
      <c r="L281" s="80" t="s">
        <v>100</v>
      </c>
      <c r="M281" s="84">
        <v>4.8000000000000001E-2</v>
      </c>
      <c r="N281" s="84">
        <v>5.5899999999999998E-2</v>
      </c>
      <c r="O281" s="88">
        <v>1357264.5</v>
      </c>
      <c r="P281" s="88">
        <v>99.65</v>
      </c>
      <c r="Q281" s="88">
        <v>0</v>
      </c>
      <c r="R281" s="88">
        <v>1352.51407425</v>
      </c>
      <c r="S281" s="84">
        <v>3.5999999999999999E-3</v>
      </c>
      <c r="T281" s="84">
        <f t="shared" si="8"/>
        <v>5.2639586400133177E-4</v>
      </c>
      <c r="U281" s="84">
        <f>R281/'סכום נכסי הקרן'!$C$42</f>
        <v>6.4733093793049436E-5</v>
      </c>
    </row>
    <row r="282" spans="2:21" s="87" customFormat="1">
      <c r="B282" s="80" t="s">
        <v>1256</v>
      </c>
      <c r="C282" s="80" t="s">
        <v>1257</v>
      </c>
      <c r="D282" s="80" t="s">
        <v>98</v>
      </c>
      <c r="E282" s="80" t="s">
        <v>121</v>
      </c>
      <c r="F282" s="80" t="s">
        <v>802</v>
      </c>
      <c r="G282" s="80" t="s">
        <v>803</v>
      </c>
      <c r="H282" s="80" t="s">
        <v>762</v>
      </c>
      <c r="I282" s="80" t="s">
        <v>209</v>
      </c>
      <c r="J282" s="80" t="s">
        <v>585</v>
      </c>
      <c r="K282" s="88">
        <v>2.46</v>
      </c>
      <c r="L282" s="80" t="s">
        <v>100</v>
      </c>
      <c r="M282" s="84">
        <v>2.18E-2</v>
      </c>
      <c r="N282" s="84">
        <v>4.8300000000000003E-2</v>
      </c>
      <c r="O282" s="88">
        <v>2200267.31</v>
      </c>
      <c r="P282" s="88">
        <v>94.16</v>
      </c>
      <c r="Q282" s="88">
        <v>0</v>
      </c>
      <c r="R282" s="88">
        <v>2071.7716990959998</v>
      </c>
      <c r="S282" s="84">
        <v>5.4999999999999997E-3</v>
      </c>
      <c r="T282" s="84">
        <f t="shared" si="8"/>
        <v>8.063295416455413E-4</v>
      </c>
      <c r="U282" s="84">
        <f>R282/'סכום נכסי הקרן'!$C$42</f>
        <v>9.9157705097993175E-5</v>
      </c>
    </row>
    <row r="283" spans="2:21" s="87" customFormat="1">
      <c r="B283" s="80" t="s">
        <v>1258</v>
      </c>
      <c r="C283" s="80" t="s">
        <v>1259</v>
      </c>
      <c r="D283" s="80" t="s">
        <v>98</v>
      </c>
      <c r="E283" s="80" t="s">
        <v>121</v>
      </c>
      <c r="F283" s="80" t="s">
        <v>687</v>
      </c>
      <c r="G283" s="80" t="s">
        <v>496</v>
      </c>
      <c r="H283" s="80" t="s">
        <v>777</v>
      </c>
      <c r="I283" s="80" t="s">
        <v>148</v>
      </c>
      <c r="J283" s="80" t="s">
        <v>285</v>
      </c>
      <c r="K283" s="88">
        <v>1.58</v>
      </c>
      <c r="L283" s="80" t="s">
        <v>100</v>
      </c>
      <c r="M283" s="84">
        <v>5.0500000000000003E-2</v>
      </c>
      <c r="N283" s="84">
        <v>4.3900000000000002E-2</v>
      </c>
      <c r="O283" s="88">
        <v>1038692.54</v>
      </c>
      <c r="P283" s="88">
        <v>102.77</v>
      </c>
      <c r="Q283" s="88">
        <v>0</v>
      </c>
      <c r="R283" s="88">
        <v>1067.464323358</v>
      </c>
      <c r="S283" s="84">
        <v>2.8E-3</v>
      </c>
      <c r="T283" s="84">
        <f t="shared" si="8"/>
        <v>4.1545505180507841E-4</v>
      </c>
      <c r="U283" s="84">
        <f>R283/'סכום נכסי הקרן'!$C$42</f>
        <v>5.1090239636127369E-5</v>
      </c>
    </row>
    <row r="284" spans="2:21" s="87" customFormat="1">
      <c r="B284" s="80" t="s">
        <v>1260</v>
      </c>
      <c r="C284" s="80" t="s">
        <v>1261</v>
      </c>
      <c r="D284" s="80" t="s">
        <v>98</v>
      </c>
      <c r="E284" s="80" t="s">
        <v>121</v>
      </c>
      <c r="F284" s="80" t="s">
        <v>1262</v>
      </c>
      <c r="G284" s="80" t="s">
        <v>684</v>
      </c>
      <c r="H284" s="80" t="s">
        <v>762</v>
      </c>
      <c r="I284" s="80" t="s">
        <v>209</v>
      </c>
      <c r="J284" s="80" t="s">
        <v>1263</v>
      </c>
      <c r="K284" s="88">
        <v>3.89</v>
      </c>
      <c r="L284" s="80" t="s">
        <v>100</v>
      </c>
      <c r="M284" s="84">
        <v>2.8000000000000001E-2</v>
      </c>
      <c r="N284" s="84">
        <v>4.0899999999999999E-2</v>
      </c>
      <c r="O284" s="88">
        <v>406000</v>
      </c>
      <c r="P284" s="88">
        <v>97.6</v>
      </c>
      <c r="Q284" s="88">
        <v>0</v>
      </c>
      <c r="R284" s="88">
        <v>396.25599999999997</v>
      </c>
      <c r="S284" s="84">
        <v>2.7000000000000001E-3</v>
      </c>
      <c r="T284" s="84">
        <f t="shared" si="8"/>
        <v>1.5422206944602649E-4</v>
      </c>
      <c r="U284" s="84">
        <f>R284/'סכום נכסי הקרן'!$C$42</f>
        <v>1.8965330788356192E-5</v>
      </c>
    </row>
    <row r="285" spans="2:21" s="87" customFormat="1">
      <c r="B285" s="80" t="s">
        <v>1264</v>
      </c>
      <c r="C285" s="80" t="s">
        <v>1265</v>
      </c>
      <c r="D285" s="80" t="s">
        <v>98</v>
      </c>
      <c r="E285" s="80" t="s">
        <v>121</v>
      </c>
      <c r="F285" s="80" t="s">
        <v>821</v>
      </c>
      <c r="G285" s="80" t="s">
        <v>684</v>
      </c>
      <c r="H285" s="80" t="s">
        <v>762</v>
      </c>
      <c r="I285" s="80" t="s">
        <v>209</v>
      </c>
      <c r="J285" s="80" t="s">
        <v>585</v>
      </c>
      <c r="K285" s="88">
        <v>5.73</v>
      </c>
      <c r="L285" s="80" t="s">
        <v>100</v>
      </c>
      <c r="M285" s="84">
        <v>2.64E-2</v>
      </c>
      <c r="N285" s="84">
        <v>4.9500000000000002E-2</v>
      </c>
      <c r="O285" s="88">
        <v>5830487</v>
      </c>
      <c r="P285" s="88">
        <v>88.65</v>
      </c>
      <c r="Q285" s="88">
        <v>0</v>
      </c>
      <c r="R285" s="88">
        <v>5168.7267254999997</v>
      </c>
      <c r="S285" s="84">
        <v>3.5999999999999999E-3</v>
      </c>
      <c r="T285" s="84">
        <f t="shared" si="8"/>
        <v>2.0116584531403793E-3</v>
      </c>
      <c r="U285" s="84">
        <f>R285/'סכום נכסי הקרן'!$C$42</f>
        <v>2.4738202602288576E-4</v>
      </c>
    </row>
    <row r="286" spans="2:21" s="87" customFormat="1">
      <c r="B286" s="80" t="s">
        <v>1266</v>
      </c>
      <c r="C286" s="80" t="s">
        <v>1267</v>
      </c>
      <c r="D286" s="80" t="s">
        <v>98</v>
      </c>
      <c r="E286" s="80" t="s">
        <v>121</v>
      </c>
      <c r="F286" s="80" t="s">
        <v>1262</v>
      </c>
      <c r="G286" s="80" t="s">
        <v>684</v>
      </c>
      <c r="H286" s="80" t="s">
        <v>762</v>
      </c>
      <c r="I286" s="80" t="s">
        <v>209</v>
      </c>
      <c r="J286" s="80" t="s">
        <v>410</v>
      </c>
      <c r="K286" s="88">
        <v>3.73</v>
      </c>
      <c r="L286" s="80" t="s">
        <v>100</v>
      </c>
      <c r="M286" s="84">
        <v>4.7E-2</v>
      </c>
      <c r="N286" s="84">
        <v>4.53E-2</v>
      </c>
      <c r="O286" s="88">
        <v>2131000</v>
      </c>
      <c r="P286" s="88">
        <v>104.73</v>
      </c>
      <c r="Q286" s="88">
        <v>0</v>
      </c>
      <c r="R286" s="88">
        <v>2231.7963</v>
      </c>
      <c r="S286" s="84">
        <v>2.3999999999999998E-3</v>
      </c>
      <c r="T286" s="84">
        <f t="shared" si="8"/>
        <v>8.6861080707417672E-4</v>
      </c>
      <c r="U286" s="84">
        <f>R286/'סכום נכסי הקרן'!$C$42</f>
        <v>1.0681669194089032E-4</v>
      </c>
    </row>
    <row r="287" spans="2:21" s="87" customFormat="1">
      <c r="B287" s="80" t="s">
        <v>1268</v>
      </c>
      <c r="C287" s="80" t="s">
        <v>1269</v>
      </c>
      <c r="D287" s="80" t="s">
        <v>98</v>
      </c>
      <c r="E287" s="80" t="s">
        <v>121</v>
      </c>
      <c r="F287" s="80" t="s">
        <v>1262</v>
      </c>
      <c r="G287" s="80" t="s">
        <v>684</v>
      </c>
      <c r="H287" s="80" t="s">
        <v>762</v>
      </c>
      <c r="I287" s="80" t="s">
        <v>209</v>
      </c>
      <c r="J287" s="80" t="s">
        <v>332</v>
      </c>
      <c r="K287" s="88">
        <v>5.82</v>
      </c>
      <c r="L287" s="80" t="s">
        <v>100</v>
      </c>
      <c r="M287" s="84">
        <v>5.2499999999999998E-2</v>
      </c>
      <c r="N287" s="84">
        <v>5.11E-2</v>
      </c>
      <c r="O287" s="88">
        <v>1495000</v>
      </c>
      <c r="P287" s="88">
        <v>101.5</v>
      </c>
      <c r="Q287" s="88">
        <v>0</v>
      </c>
      <c r="R287" s="88">
        <v>1517.425</v>
      </c>
      <c r="S287" s="84">
        <v>3.0000000000000001E-3</v>
      </c>
      <c r="T287" s="84">
        <f t="shared" si="8"/>
        <v>5.9057887761734015E-4</v>
      </c>
      <c r="U287" s="84">
        <f>R287/'סכום נכסי הקרן'!$C$42</f>
        <v>7.2625946538402931E-5</v>
      </c>
    </row>
    <row r="288" spans="2:21" s="87" customFormat="1">
      <c r="B288" s="80" t="s">
        <v>1270</v>
      </c>
      <c r="C288" s="80" t="s">
        <v>1271</v>
      </c>
      <c r="D288" s="80" t="s">
        <v>98</v>
      </c>
      <c r="E288" s="80" t="s">
        <v>121</v>
      </c>
      <c r="F288" s="80" t="s">
        <v>821</v>
      </c>
      <c r="G288" s="80" t="s">
        <v>684</v>
      </c>
      <c r="H288" s="80" t="s">
        <v>762</v>
      </c>
      <c r="I288" s="80" t="s">
        <v>209</v>
      </c>
      <c r="J288" s="80" t="s">
        <v>1272</v>
      </c>
      <c r="K288" s="88">
        <v>7.36</v>
      </c>
      <c r="L288" s="80" t="s">
        <v>100</v>
      </c>
      <c r="M288" s="84">
        <v>2.5000000000000001E-2</v>
      </c>
      <c r="N288" s="84">
        <v>5.2699999999999997E-2</v>
      </c>
      <c r="O288" s="88">
        <v>700000</v>
      </c>
      <c r="P288" s="88">
        <v>82.64</v>
      </c>
      <c r="Q288" s="88">
        <v>0</v>
      </c>
      <c r="R288" s="88">
        <v>578.48</v>
      </c>
      <c r="S288" s="84">
        <v>5.0000000000000001E-4</v>
      </c>
      <c r="T288" s="84">
        <f t="shared" si="8"/>
        <v>2.2514329810308843E-4</v>
      </c>
      <c r="U288" s="84">
        <f>R288/'סכום נכסי הקרן'!$C$42</f>
        <v>2.76868099270378E-5</v>
      </c>
    </row>
    <row r="289" spans="2:21" s="87" customFormat="1">
      <c r="B289" s="80" t="s">
        <v>1273</v>
      </c>
      <c r="C289" s="80" t="s">
        <v>1274</v>
      </c>
      <c r="D289" s="80" t="s">
        <v>98</v>
      </c>
      <c r="E289" s="80" t="s">
        <v>121</v>
      </c>
      <c r="F289" s="80" t="s">
        <v>821</v>
      </c>
      <c r="G289" s="80" t="s">
        <v>684</v>
      </c>
      <c r="H289" s="80" t="s">
        <v>762</v>
      </c>
      <c r="I289" s="80" t="s">
        <v>209</v>
      </c>
      <c r="J289" s="80" t="s">
        <v>825</v>
      </c>
      <c r="K289" s="88">
        <v>0.56999999999999995</v>
      </c>
      <c r="L289" s="80" t="s">
        <v>100</v>
      </c>
      <c r="M289" s="84">
        <v>3.9199999999999999E-2</v>
      </c>
      <c r="N289" s="84">
        <v>4.2099999999999999E-2</v>
      </c>
      <c r="O289" s="88">
        <v>10960973</v>
      </c>
      <c r="P289" s="88">
        <v>101.49</v>
      </c>
      <c r="Q289" s="88">
        <v>0</v>
      </c>
      <c r="R289" s="88">
        <v>11124.2914977</v>
      </c>
      <c r="S289" s="84">
        <v>1.14E-2</v>
      </c>
      <c r="T289" s="84">
        <f t="shared" si="8"/>
        <v>4.3295527535132123E-3</v>
      </c>
      <c r="U289" s="84">
        <f>R289/'סכום נכסי הקרן'!$C$42</f>
        <v>5.3242315079135409E-4</v>
      </c>
    </row>
    <row r="290" spans="2:21" s="87" customFormat="1">
      <c r="B290" s="80" t="s">
        <v>1275</v>
      </c>
      <c r="C290" s="80" t="s">
        <v>1276</v>
      </c>
      <c r="D290" s="80" t="s">
        <v>98</v>
      </c>
      <c r="E290" s="80" t="s">
        <v>121</v>
      </c>
      <c r="F290" s="80" t="s">
        <v>1277</v>
      </c>
      <c r="G290" s="80" t="s">
        <v>1278</v>
      </c>
      <c r="H290" s="80" t="s">
        <v>777</v>
      </c>
      <c r="I290" s="80" t="s">
        <v>148</v>
      </c>
      <c r="J290" s="80" t="s">
        <v>585</v>
      </c>
      <c r="K290" s="88">
        <v>2.82</v>
      </c>
      <c r="L290" s="80" t="s">
        <v>100</v>
      </c>
      <c r="M290" s="84">
        <v>4.1000000000000002E-2</v>
      </c>
      <c r="N290" s="84">
        <v>4.41E-2</v>
      </c>
      <c r="O290" s="88">
        <v>37144</v>
      </c>
      <c r="P290" s="88">
        <v>100.96</v>
      </c>
      <c r="Q290" s="88">
        <v>0</v>
      </c>
      <c r="R290" s="88">
        <v>37.500582399999999</v>
      </c>
      <c r="S290" s="84">
        <v>1E-4</v>
      </c>
      <c r="T290" s="84">
        <f t="shared" si="8"/>
        <v>1.4595154201221531E-5</v>
      </c>
      <c r="U290" s="84">
        <f>R290/'סכום נכסי הקרן'!$C$42</f>
        <v>1.7948269552309827E-6</v>
      </c>
    </row>
    <row r="291" spans="2:21" s="87" customFormat="1">
      <c r="B291" s="80" t="s">
        <v>1279</v>
      </c>
      <c r="C291" s="80" t="s">
        <v>1280</v>
      </c>
      <c r="D291" s="80" t="s">
        <v>98</v>
      </c>
      <c r="E291" s="80" t="s">
        <v>121</v>
      </c>
      <c r="F291" s="80" t="s">
        <v>1281</v>
      </c>
      <c r="G291" s="80" t="s">
        <v>684</v>
      </c>
      <c r="H291" s="80" t="s">
        <v>777</v>
      </c>
      <c r="I291" s="80" t="s">
        <v>148</v>
      </c>
      <c r="J291" s="80" t="s">
        <v>585</v>
      </c>
      <c r="K291" s="88">
        <v>2.68</v>
      </c>
      <c r="L291" s="80" t="s">
        <v>100</v>
      </c>
      <c r="M291" s="84">
        <v>1.84E-2</v>
      </c>
      <c r="N291" s="84">
        <v>4.0399999999999998E-2</v>
      </c>
      <c r="O291" s="88">
        <v>39115</v>
      </c>
      <c r="P291" s="88">
        <v>94.89</v>
      </c>
      <c r="Q291" s="88">
        <v>0</v>
      </c>
      <c r="R291" s="88">
        <v>37.116223499999997</v>
      </c>
      <c r="S291" s="84">
        <v>1E-4</v>
      </c>
      <c r="T291" s="84">
        <f t="shared" si="8"/>
        <v>1.4445562460104681E-5</v>
      </c>
      <c r="U291" s="84">
        <f>R291/'סכום נכסי הקרן'!$C$42</f>
        <v>1.7764310352198062E-6</v>
      </c>
    </row>
    <row r="292" spans="2:21" s="87" customFormat="1">
      <c r="B292" s="80" t="s">
        <v>1282</v>
      </c>
      <c r="C292" s="80" t="s">
        <v>1283</v>
      </c>
      <c r="D292" s="80" t="s">
        <v>98</v>
      </c>
      <c r="E292" s="80" t="s">
        <v>121</v>
      </c>
      <c r="F292" s="80" t="s">
        <v>1200</v>
      </c>
      <c r="G292" s="80" t="s">
        <v>639</v>
      </c>
      <c r="H292" s="80" t="s">
        <v>762</v>
      </c>
      <c r="I292" s="80" t="s">
        <v>209</v>
      </c>
      <c r="J292" s="80" t="s">
        <v>585</v>
      </c>
      <c r="K292" s="88">
        <v>1.1299999999999999</v>
      </c>
      <c r="L292" s="80" t="s">
        <v>100</v>
      </c>
      <c r="M292" s="84">
        <v>5.8000000000000003E-2</v>
      </c>
      <c r="N292" s="84">
        <v>5.5399999999999998E-2</v>
      </c>
      <c r="O292" s="88">
        <v>1412724.64</v>
      </c>
      <c r="P292" s="88">
        <v>100.85</v>
      </c>
      <c r="Q292" s="88">
        <v>0</v>
      </c>
      <c r="R292" s="88">
        <v>1424.73279944</v>
      </c>
      <c r="S292" s="84">
        <v>6.0000000000000001E-3</v>
      </c>
      <c r="T292" s="84">
        <f t="shared" si="8"/>
        <v>5.54503252284552E-4</v>
      </c>
      <c r="U292" s="84">
        <f>R292/'סכום נכסי הקרן'!$C$42</f>
        <v>6.8189576502060127E-5</v>
      </c>
    </row>
    <row r="293" spans="2:21" s="87" customFormat="1">
      <c r="B293" s="80" t="s">
        <v>1284</v>
      </c>
      <c r="C293" s="80" t="s">
        <v>1285</v>
      </c>
      <c r="D293" s="80" t="s">
        <v>98</v>
      </c>
      <c r="E293" s="80" t="s">
        <v>121</v>
      </c>
      <c r="F293" s="80" t="s">
        <v>1200</v>
      </c>
      <c r="G293" s="80" t="s">
        <v>639</v>
      </c>
      <c r="H293" s="80" t="s">
        <v>762</v>
      </c>
      <c r="I293" s="80" t="s">
        <v>209</v>
      </c>
      <c r="J293" s="80" t="s">
        <v>585</v>
      </c>
      <c r="K293" s="88">
        <v>3.87</v>
      </c>
      <c r="L293" s="80" t="s">
        <v>100</v>
      </c>
      <c r="M293" s="84">
        <v>4.4999999999999998E-2</v>
      </c>
      <c r="N293" s="84">
        <v>6.59E-2</v>
      </c>
      <c r="O293" s="88">
        <v>132897.88</v>
      </c>
      <c r="P293" s="88">
        <v>93.55</v>
      </c>
      <c r="Q293" s="88">
        <v>0</v>
      </c>
      <c r="R293" s="88">
        <v>124.32596674</v>
      </c>
      <c r="S293" s="84">
        <v>2.0000000000000001E-4</v>
      </c>
      <c r="T293" s="84">
        <f t="shared" si="8"/>
        <v>4.8387425998649004E-5</v>
      </c>
      <c r="U293" s="84">
        <f>R293/'סכום נכסי הקרן'!$C$42</f>
        <v>5.9504034886696225E-6</v>
      </c>
    </row>
    <row r="294" spans="2:21" s="87" customFormat="1">
      <c r="B294" s="80" t="s">
        <v>1286</v>
      </c>
      <c r="C294" s="80" t="s">
        <v>1287</v>
      </c>
      <c r="D294" s="80" t="s">
        <v>98</v>
      </c>
      <c r="E294" s="80" t="s">
        <v>121</v>
      </c>
      <c r="F294" s="80" t="s">
        <v>1288</v>
      </c>
      <c r="G294" s="80" t="s">
        <v>1278</v>
      </c>
      <c r="H294" s="80" t="s">
        <v>762</v>
      </c>
      <c r="I294" s="80" t="s">
        <v>209</v>
      </c>
      <c r="J294" s="80" t="s">
        <v>868</v>
      </c>
      <c r="K294" s="88">
        <v>0.5</v>
      </c>
      <c r="L294" s="80" t="s">
        <v>100</v>
      </c>
      <c r="M294" s="84">
        <v>2.8000000000000001E-2</v>
      </c>
      <c r="N294" s="84">
        <v>4.87E-2</v>
      </c>
      <c r="O294" s="88">
        <v>881475.75</v>
      </c>
      <c r="P294" s="88">
        <v>99</v>
      </c>
      <c r="Q294" s="88">
        <v>12.34066</v>
      </c>
      <c r="R294" s="88">
        <v>885.00165249999998</v>
      </c>
      <c r="S294" s="84">
        <v>2.58E-2</v>
      </c>
      <c r="T294" s="84">
        <f t="shared" si="8"/>
        <v>3.4444093291130783E-4</v>
      </c>
      <c r="U294" s="84">
        <f>R294/'סכום נכסי הקרן'!$C$42</f>
        <v>4.2357337397804338E-5</v>
      </c>
    </row>
    <row r="295" spans="2:21" s="87" customFormat="1">
      <c r="B295" s="80" t="s">
        <v>1289</v>
      </c>
      <c r="C295" s="80" t="s">
        <v>1290</v>
      </c>
      <c r="D295" s="80" t="s">
        <v>98</v>
      </c>
      <c r="E295" s="80" t="s">
        <v>121</v>
      </c>
      <c r="F295" s="80" t="s">
        <v>1288</v>
      </c>
      <c r="G295" s="80" t="s">
        <v>1278</v>
      </c>
      <c r="H295" s="80" t="s">
        <v>762</v>
      </c>
      <c r="I295" s="80" t="s">
        <v>209</v>
      </c>
      <c r="J295" s="80" t="s">
        <v>585</v>
      </c>
      <c r="K295" s="88">
        <v>2.0699999999999998</v>
      </c>
      <c r="L295" s="80" t="s">
        <v>100</v>
      </c>
      <c r="M295" s="84">
        <v>2.29E-2</v>
      </c>
      <c r="N295" s="84">
        <v>4.2599999999999999E-2</v>
      </c>
      <c r="O295" s="88">
        <v>2097470.2599999998</v>
      </c>
      <c r="P295" s="88">
        <v>96.33</v>
      </c>
      <c r="Q295" s="88">
        <v>0</v>
      </c>
      <c r="R295" s="88">
        <v>2020.493101458</v>
      </c>
      <c r="S295" s="84">
        <v>5.1000000000000004E-3</v>
      </c>
      <c r="T295" s="84">
        <f t="shared" si="8"/>
        <v>7.8637201053933094E-4</v>
      </c>
      <c r="U295" s="84">
        <f>R295/'סכום נכסי הקרן'!$C$42</f>
        <v>9.6703444300509509E-5</v>
      </c>
    </row>
    <row r="296" spans="2:21" s="87" customFormat="1">
      <c r="B296" s="80" t="s">
        <v>1291</v>
      </c>
      <c r="C296" s="80" t="s">
        <v>1292</v>
      </c>
      <c r="D296" s="80" t="s">
        <v>98</v>
      </c>
      <c r="E296" s="80" t="s">
        <v>121</v>
      </c>
      <c r="F296" s="80" t="s">
        <v>836</v>
      </c>
      <c r="G296" s="80" t="s">
        <v>684</v>
      </c>
      <c r="H296" s="80" t="s">
        <v>777</v>
      </c>
      <c r="I296" s="80" t="s">
        <v>148</v>
      </c>
      <c r="J296" s="80" t="s">
        <v>585</v>
      </c>
      <c r="K296" s="88">
        <v>1.53</v>
      </c>
      <c r="L296" s="80" t="s">
        <v>100</v>
      </c>
      <c r="M296" s="84">
        <v>3.61E-2</v>
      </c>
      <c r="N296" s="84">
        <v>4.3999999999999997E-2</v>
      </c>
      <c r="O296" s="88">
        <v>2374786</v>
      </c>
      <c r="P296" s="88">
        <v>100.37</v>
      </c>
      <c r="Q296" s="88">
        <v>0</v>
      </c>
      <c r="R296" s="88">
        <v>2383.5727081999999</v>
      </c>
      <c r="S296" s="84">
        <v>3.0999999999999999E-3</v>
      </c>
      <c r="T296" s="84">
        <f t="shared" si="8"/>
        <v>9.2768189184182399E-4</v>
      </c>
      <c r="U296" s="84">
        <f>R296/'סכום נכסי הקרן'!$C$42</f>
        <v>1.1408090948556237E-4</v>
      </c>
    </row>
    <row r="297" spans="2:21" s="87" customFormat="1">
      <c r="B297" s="80" t="s">
        <v>1293</v>
      </c>
      <c r="C297" s="80" t="s">
        <v>1294</v>
      </c>
      <c r="D297" s="80" t="s">
        <v>98</v>
      </c>
      <c r="E297" s="80" t="s">
        <v>121</v>
      </c>
      <c r="F297" s="80" t="s">
        <v>836</v>
      </c>
      <c r="G297" s="80" t="s">
        <v>684</v>
      </c>
      <c r="H297" s="80" t="s">
        <v>777</v>
      </c>
      <c r="I297" s="80" t="s">
        <v>148</v>
      </c>
      <c r="J297" s="80" t="s">
        <v>307</v>
      </c>
      <c r="K297" s="88">
        <v>5.63</v>
      </c>
      <c r="L297" s="80" t="s">
        <v>100</v>
      </c>
      <c r="M297" s="84">
        <v>4.6899999999999997E-2</v>
      </c>
      <c r="N297" s="84">
        <v>4.9799999999999997E-2</v>
      </c>
      <c r="O297" s="88">
        <v>13346000</v>
      </c>
      <c r="P297" s="88">
        <v>98.93</v>
      </c>
      <c r="Q297" s="88">
        <v>0</v>
      </c>
      <c r="R297" s="88">
        <v>13203.1978</v>
      </c>
      <c r="S297" s="84">
        <v>2.6700000000000002E-2</v>
      </c>
      <c r="T297" s="84">
        <f t="shared" si="8"/>
        <v>5.1386590689383232E-3</v>
      </c>
      <c r="U297" s="84">
        <f>R297/'סכום נכסי הקרן'!$C$42</f>
        <v>6.319223273366125E-4</v>
      </c>
    </row>
    <row r="298" spans="2:21" s="87" customFormat="1">
      <c r="B298" s="80" t="s">
        <v>1295</v>
      </c>
      <c r="C298" s="80" t="s">
        <v>1296</v>
      </c>
      <c r="D298" s="80" t="s">
        <v>98</v>
      </c>
      <c r="E298" s="80" t="s">
        <v>121</v>
      </c>
      <c r="F298" s="80" t="s">
        <v>836</v>
      </c>
      <c r="G298" s="80" t="s">
        <v>684</v>
      </c>
      <c r="H298" s="80" t="s">
        <v>777</v>
      </c>
      <c r="I298" s="80" t="s">
        <v>148</v>
      </c>
      <c r="J298" s="80" t="s">
        <v>585</v>
      </c>
      <c r="K298" s="88">
        <v>1.05</v>
      </c>
      <c r="L298" s="80" t="s">
        <v>100</v>
      </c>
      <c r="M298" s="84">
        <v>6.0900000000000003E-2</v>
      </c>
      <c r="N298" s="84">
        <v>5.4600000000000003E-2</v>
      </c>
      <c r="O298" s="88">
        <v>2254031</v>
      </c>
      <c r="P298" s="88">
        <v>101.77</v>
      </c>
      <c r="Q298" s="88">
        <v>0</v>
      </c>
      <c r="R298" s="88">
        <v>2293.9273487</v>
      </c>
      <c r="S298" s="84">
        <v>7.7000000000000002E-3</v>
      </c>
      <c r="T298" s="84">
        <f t="shared" si="8"/>
        <v>8.9279209116165017E-4</v>
      </c>
      <c r="U298" s="84">
        <f>R298/'סכום נכסי הקרן'!$C$42</f>
        <v>1.0979036525012214E-4</v>
      </c>
    </row>
    <row r="299" spans="2:21" s="87" customFormat="1">
      <c r="B299" s="80" t="s">
        <v>1297</v>
      </c>
      <c r="C299" s="80" t="s">
        <v>1298</v>
      </c>
      <c r="D299" s="80" t="s">
        <v>98</v>
      </c>
      <c r="E299" s="80" t="s">
        <v>121</v>
      </c>
      <c r="F299" s="80" t="s">
        <v>836</v>
      </c>
      <c r="G299" s="80" t="s">
        <v>684</v>
      </c>
      <c r="H299" s="80" t="s">
        <v>777</v>
      </c>
      <c r="I299" s="80" t="s">
        <v>148</v>
      </c>
      <c r="J299" s="80" t="s">
        <v>585</v>
      </c>
      <c r="K299" s="88">
        <v>4.97</v>
      </c>
      <c r="L299" s="80" t="s">
        <v>100</v>
      </c>
      <c r="M299" s="84">
        <v>2.6200000000000001E-2</v>
      </c>
      <c r="N299" s="84">
        <v>4.7100000000000003E-2</v>
      </c>
      <c r="O299" s="88">
        <v>495000</v>
      </c>
      <c r="P299" s="88">
        <v>90.92</v>
      </c>
      <c r="Q299" s="88">
        <v>0</v>
      </c>
      <c r="R299" s="88">
        <v>450.05399999999997</v>
      </c>
      <c r="S299" s="84">
        <v>4.0000000000000002E-4</v>
      </c>
      <c r="T299" s="84">
        <f t="shared" si="8"/>
        <v>1.7516014708285048E-4</v>
      </c>
      <c r="U299" s="84">
        <f>R299/'סכום נכסי הקרן'!$C$42</f>
        <v>2.1540173480333059E-5</v>
      </c>
    </row>
    <row r="300" spans="2:21" s="87" customFormat="1">
      <c r="B300" s="80" t="s">
        <v>1299</v>
      </c>
      <c r="C300" s="80" t="s">
        <v>1300</v>
      </c>
      <c r="D300" s="80" t="s">
        <v>98</v>
      </c>
      <c r="E300" s="80" t="s">
        <v>121</v>
      </c>
      <c r="F300" s="80" t="s">
        <v>1220</v>
      </c>
      <c r="G300" s="80" t="s">
        <v>639</v>
      </c>
      <c r="H300" s="80" t="s">
        <v>762</v>
      </c>
      <c r="I300" s="80" t="s">
        <v>209</v>
      </c>
      <c r="J300" s="80" t="s">
        <v>585</v>
      </c>
      <c r="K300" s="88">
        <v>0.99</v>
      </c>
      <c r="L300" s="80" t="s">
        <v>100</v>
      </c>
      <c r="M300" s="84">
        <v>3.9300000000000002E-2</v>
      </c>
      <c r="N300" s="84">
        <v>0.12520000000000001</v>
      </c>
      <c r="O300" s="88">
        <v>1900000</v>
      </c>
      <c r="P300" s="88">
        <v>93.76</v>
      </c>
      <c r="Q300" s="88">
        <v>0</v>
      </c>
      <c r="R300" s="88">
        <v>1781.44</v>
      </c>
      <c r="S300" s="84">
        <v>1.6000000000000001E-3</v>
      </c>
      <c r="T300" s="84">
        <f t="shared" si="8"/>
        <v>6.9333300541551284E-4</v>
      </c>
      <c r="U300" s="84">
        <f>R300/'סכום נכסי הקרן'!$C$42</f>
        <v>8.5262049986900522E-5</v>
      </c>
    </row>
    <row r="301" spans="2:21" s="87" customFormat="1">
      <c r="B301" s="80" t="s">
        <v>1301</v>
      </c>
      <c r="C301" s="80" t="s">
        <v>1302</v>
      </c>
      <c r="D301" s="80" t="s">
        <v>98</v>
      </c>
      <c r="E301" s="80" t="s">
        <v>121</v>
      </c>
      <c r="F301" s="80" t="s">
        <v>1303</v>
      </c>
      <c r="G301" s="80" t="s">
        <v>803</v>
      </c>
      <c r="H301" s="80" t="s">
        <v>762</v>
      </c>
      <c r="I301" s="80" t="s">
        <v>209</v>
      </c>
      <c r="J301" s="80" t="s">
        <v>585</v>
      </c>
      <c r="K301" s="88">
        <v>2.29</v>
      </c>
      <c r="L301" s="80" t="s">
        <v>100</v>
      </c>
      <c r="M301" s="84">
        <v>2.3E-2</v>
      </c>
      <c r="N301" s="84">
        <v>4.9399999999999999E-2</v>
      </c>
      <c r="O301" s="88">
        <v>167741.94</v>
      </c>
      <c r="P301" s="88">
        <v>95.03</v>
      </c>
      <c r="Q301" s="88">
        <v>0</v>
      </c>
      <c r="R301" s="88">
        <v>159.405165582</v>
      </c>
      <c r="S301" s="84">
        <v>2.0000000000000001E-4</v>
      </c>
      <c r="T301" s="84">
        <f t="shared" si="8"/>
        <v>6.2040182398354987E-5</v>
      </c>
      <c r="U301" s="84">
        <f>R301/'סכום נכסי הקרן'!$C$42</f>
        <v>7.6293398576559627E-6</v>
      </c>
    </row>
    <row r="302" spans="2:21" s="87" customFormat="1">
      <c r="B302" s="80" t="s">
        <v>1304</v>
      </c>
      <c r="C302" s="80" t="s">
        <v>1305</v>
      </c>
      <c r="D302" s="80" t="s">
        <v>98</v>
      </c>
      <c r="E302" s="80" t="s">
        <v>121</v>
      </c>
      <c r="F302" s="80" t="s">
        <v>1303</v>
      </c>
      <c r="G302" s="80" t="s">
        <v>803</v>
      </c>
      <c r="H302" s="80" t="s">
        <v>762</v>
      </c>
      <c r="I302" s="80" t="s">
        <v>209</v>
      </c>
      <c r="J302" s="80" t="s">
        <v>535</v>
      </c>
      <c r="K302" s="88">
        <v>2.37</v>
      </c>
      <c r="L302" s="80" t="s">
        <v>100</v>
      </c>
      <c r="M302" s="84">
        <v>2.1499999999999998E-2</v>
      </c>
      <c r="N302" s="84">
        <v>5.1700000000000003E-2</v>
      </c>
      <c r="O302" s="88">
        <v>4392333.5999999996</v>
      </c>
      <c r="P302" s="88">
        <v>93.26</v>
      </c>
      <c r="Q302" s="88">
        <v>255.66004000000001</v>
      </c>
      <c r="R302" s="88">
        <v>4351.9503553599998</v>
      </c>
      <c r="S302" s="84">
        <v>4.3E-3</v>
      </c>
      <c r="T302" s="84">
        <f t="shared" si="8"/>
        <v>1.6937706682800754E-3</v>
      </c>
      <c r="U302" s="84">
        <f>R302/'סכום נכסי הקרן'!$C$42</f>
        <v>2.0829003993354467E-4</v>
      </c>
    </row>
    <row r="303" spans="2:21" s="87" customFormat="1">
      <c r="B303" s="80" t="s">
        <v>1306</v>
      </c>
      <c r="C303" s="80" t="s">
        <v>1307</v>
      </c>
      <c r="D303" s="80" t="s">
        <v>98</v>
      </c>
      <c r="E303" s="80" t="s">
        <v>121</v>
      </c>
      <c r="F303" s="80" t="s">
        <v>1303</v>
      </c>
      <c r="G303" s="80" t="s">
        <v>803</v>
      </c>
      <c r="H303" s="80" t="s">
        <v>762</v>
      </c>
      <c r="I303" s="80" t="s">
        <v>209</v>
      </c>
      <c r="J303" s="80" t="s">
        <v>1308</v>
      </c>
      <c r="K303" s="88">
        <v>1.37</v>
      </c>
      <c r="L303" s="80" t="s">
        <v>100</v>
      </c>
      <c r="M303" s="84">
        <v>2.75E-2</v>
      </c>
      <c r="N303" s="84">
        <v>4.9299999999999997E-2</v>
      </c>
      <c r="O303" s="88">
        <v>2854430.83</v>
      </c>
      <c r="P303" s="88">
        <v>98.05</v>
      </c>
      <c r="Q303" s="88">
        <v>0</v>
      </c>
      <c r="R303" s="88">
        <v>2798.7694288150001</v>
      </c>
      <c r="S303" s="84">
        <v>1.06E-2</v>
      </c>
      <c r="T303" s="84">
        <f t="shared" si="8"/>
        <v>1.0892756531487796E-3</v>
      </c>
      <c r="U303" s="84">
        <f>R303/'סכום נכסי הקרן'!$C$42</f>
        <v>1.3395276795257407E-4</v>
      </c>
    </row>
    <row r="304" spans="2:21" s="87" customFormat="1">
      <c r="B304" s="80" t="s">
        <v>1309</v>
      </c>
      <c r="C304" s="80" t="s">
        <v>1310</v>
      </c>
      <c r="D304" s="80" t="s">
        <v>98</v>
      </c>
      <c r="E304" s="80" t="s">
        <v>121</v>
      </c>
      <c r="F304" s="80" t="s">
        <v>1303</v>
      </c>
      <c r="G304" s="80" t="s">
        <v>803</v>
      </c>
      <c r="H304" s="80" t="s">
        <v>762</v>
      </c>
      <c r="I304" s="80" t="s">
        <v>209</v>
      </c>
      <c r="J304" s="80" t="s">
        <v>329</v>
      </c>
      <c r="K304" s="88">
        <v>0.3</v>
      </c>
      <c r="L304" s="80" t="s">
        <v>100</v>
      </c>
      <c r="M304" s="84">
        <v>2.4E-2</v>
      </c>
      <c r="N304" s="84">
        <v>5.62E-2</v>
      </c>
      <c r="O304" s="88">
        <v>2753059.29</v>
      </c>
      <c r="P304" s="88">
        <v>99.29</v>
      </c>
      <c r="Q304" s="88">
        <v>0</v>
      </c>
      <c r="R304" s="88">
        <v>2733.512569041</v>
      </c>
      <c r="S304" s="84">
        <v>5.8599999999999999E-2</v>
      </c>
      <c r="T304" s="84">
        <f t="shared" si="8"/>
        <v>1.0638778094318507E-3</v>
      </c>
      <c r="U304" s="84">
        <f>R304/'סכום נכסי הקרן'!$C$42</f>
        <v>1.3082948923421198E-4</v>
      </c>
    </row>
    <row r="305" spans="2:21" s="87" customFormat="1">
      <c r="B305" s="80" t="s">
        <v>1311</v>
      </c>
      <c r="C305" s="80" t="s">
        <v>1312</v>
      </c>
      <c r="D305" s="80" t="s">
        <v>98</v>
      </c>
      <c r="E305" s="80" t="s">
        <v>121</v>
      </c>
      <c r="F305" s="80" t="s">
        <v>1313</v>
      </c>
      <c r="G305" s="80" t="s">
        <v>803</v>
      </c>
      <c r="H305" s="80" t="s">
        <v>762</v>
      </c>
      <c r="I305" s="80" t="s">
        <v>209</v>
      </c>
      <c r="J305" s="80" t="s">
        <v>470</v>
      </c>
      <c r="K305" s="88">
        <v>2.13</v>
      </c>
      <c r="L305" s="80" t="s">
        <v>100</v>
      </c>
      <c r="M305" s="84">
        <v>1.7500000000000002E-2</v>
      </c>
      <c r="N305" s="84">
        <v>4.4299999999999999E-2</v>
      </c>
      <c r="O305" s="88">
        <v>515924</v>
      </c>
      <c r="P305" s="88">
        <v>95.29</v>
      </c>
      <c r="Q305" s="88">
        <v>0</v>
      </c>
      <c r="R305" s="88">
        <v>491.62397959999998</v>
      </c>
      <c r="S305" s="84">
        <v>3.8E-3</v>
      </c>
      <c r="T305" s="84">
        <f t="shared" si="8"/>
        <v>1.913391028103123E-4</v>
      </c>
      <c r="U305" s="84">
        <f>R305/'סכום נכסי הקרן'!$C$42</f>
        <v>2.3529767111670424E-5</v>
      </c>
    </row>
    <row r="306" spans="2:21" s="87" customFormat="1">
      <c r="B306" s="80" t="s">
        <v>1314</v>
      </c>
      <c r="C306" s="80" t="s">
        <v>1315</v>
      </c>
      <c r="D306" s="80" t="s">
        <v>98</v>
      </c>
      <c r="E306" s="80" t="s">
        <v>121</v>
      </c>
      <c r="F306" s="80" t="s">
        <v>1316</v>
      </c>
      <c r="G306" s="80" t="s">
        <v>1317</v>
      </c>
      <c r="H306" s="80" t="s">
        <v>497</v>
      </c>
      <c r="I306" s="80" t="s">
        <v>209</v>
      </c>
      <c r="J306" s="80" t="s">
        <v>1318</v>
      </c>
      <c r="K306" s="88">
        <v>0.99</v>
      </c>
      <c r="L306" s="80" t="s">
        <v>100</v>
      </c>
      <c r="M306" s="84">
        <v>4.7500000000000001E-2</v>
      </c>
      <c r="N306" s="84">
        <v>5.2200000000000003E-2</v>
      </c>
      <c r="O306" s="88">
        <v>40714.26</v>
      </c>
      <c r="P306" s="88">
        <v>99.6</v>
      </c>
      <c r="Q306" s="88">
        <v>0</v>
      </c>
      <c r="R306" s="88">
        <v>40.551402959999997</v>
      </c>
      <c r="S306" s="84">
        <v>5.0000000000000001E-4</v>
      </c>
      <c r="T306" s="84">
        <f t="shared" si="8"/>
        <v>1.5782527667545535E-5</v>
      </c>
      <c r="U306" s="84">
        <f>R306/'סכום נכסי הקרן'!$C$42</f>
        <v>1.9408432202120003E-6</v>
      </c>
    </row>
    <row r="307" spans="2:21" s="87" customFormat="1">
      <c r="B307" s="80" t="s">
        <v>1319</v>
      </c>
      <c r="C307" s="80" t="s">
        <v>1320</v>
      </c>
      <c r="D307" s="80" t="s">
        <v>98</v>
      </c>
      <c r="E307" s="80" t="s">
        <v>121</v>
      </c>
      <c r="F307" s="80" t="s">
        <v>856</v>
      </c>
      <c r="G307" s="80" t="s">
        <v>857</v>
      </c>
      <c r="H307" s="80" t="s">
        <v>497</v>
      </c>
      <c r="I307" s="80" t="s">
        <v>209</v>
      </c>
      <c r="J307" s="80" t="s">
        <v>585</v>
      </c>
      <c r="K307" s="88">
        <v>1.48</v>
      </c>
      <c r="L307" s="80" t="s">
        <v>100</v>
      </c>
      <c r="M307" s="84">
        <v>3.9E-2</v>
      </c>
      <c r="N307" s="84">
        <v>5.21E-2</v>
      </c>
      <c r="O307" s="88">
        <v>827196.5</v>
      </c>
      <c r="P307" s="88">
        <v>99.15</v>
      </c>
      <c r="Q307" s="88">
        <v>0</v>
      </c>
      <c r="R307" s="88">
        <v>820.16532974999996</v>
      </c>
      <c r="S307" s="84">
        <v>8.9999999999999998E-4</v>
      </c>
      <c r="T307" s="84">
        <f t="shared" si="8"/>
        <v>3.1920676139144321E-4</v>
      </c>
      <c r="U307" s="84">
        <f>R307/'סכום נכסי הקרן'!$C$42</f>
        <v>3.925418613181878E-5</v>
      </c>
    </row>
    <row r="308" spans="2:21" s="87" customFormat="1">
      <c r="B308" s="80" t="s">
        <v>1321</v>
      </c>
      <c r="C308" s="80" t="s">
        <v>1322</v>
      </c>
      <c r="D308" s="80" t="s">
        <v>98</v>
      </c>
      <c r="E308" s="80" t="s">
        <v>121</v>
      </c>
      <c r="F308" s="80" t="s">
        <v>856</v>
      </c>
      <c r="G308" s="80" t="s">
        <v>857</v>
      </c>
      <c r="H308" s="80" t="s">
        <v>497</v>
      </c>
      <c r="I308" s="80" t="s">
        <v>209</v>
      </c>
      <c r="J308" s="80" t="s">
        <v>778</v>
      </c>
      <c r="K308" s="88">
        <v>4.4400000000000004</v>
      </c>
      <c r="L308" s="80" t="s">
        <v>100</v>
      </c>
      <c r="M308" s="84">
        <v>5.5E-2</v>
      </c>
      <c r="N308" s="84">
        <v>5.7500000000000002E-2</v>
      </c>
      <c r="O308" s="88">
        <v>887620</v>
      </c>
      <c r="P308" s="88">
        <v>99.23</v>
      </c>
      <c r="Q308" s="88">
        <v>0</v>
      </c>
      <c r="R308" s="88">
        <v>880.78532600000005</v>
      </c>
      <c r="S308" s="84">
        <v>3.5999999999999999E-3</v>
      </c>
      <c r="T308" s="84">
        <f t="shared" si="8"/>
        <v>3.427999467854445E-4</v>
      </c>
      <c r="U308" s="84">
        <f>R308/'סכום נכסי הקרן'!$C$42</f>
        <v>4.2155538493095741E-5</v>
      </c>
    </row>
    <row r="309" spans="2:21" s="87" customFormat="1">
      <c r="B309" s="80" t="s">
        <v>1323</v>
      </c>
      <c r="C309" s="80" t="s">
        <v>1324</v>
      </c>
      <c r="D309" s="80" t="s">
        <v>98</v>
      </c>
      <c r="E309" s="80" t="s">
        <v>121</v>
      </c>
      <c r="F309" s="80" t="s">
        <v>1325</v>
      </c>
      <c r="G309" s="80" t="s">
        <v>857</v>
      </c>
      <c r="H309" s="80" t="s">
        <v>497</v>
      </c>
      <c r="I309" s="80" t="s">
        <v>209</v>
      </c>
      <c r="J309" s="80" t="s">
        <v>585</v>
      </c>
      <c r="K309" s="88">
        <v>3.14</v>
      </c>
      <c r="L309" s="80" t="s">
        <v>100</v>
      </c>
      <c r="M309" s="84">
        <v>0.04</v>
      </c>
      <c r="N309" s="84">
        <v>4.7399999999999998E-2</v>
      </c>
      <c r="O309" s="88">
        <v>458232.94</v>
      </c>
      <c r="P309" s="88">
        <v>99.77</v>
      </c>
      <c r="Q309" s="88">
        <v>0</v>
      </c>
      <c r="R309" s="88">
        <v>457.179004238</v>
      </c>
      <c r="S309" s="84">
        <v>5.9999999999999995E-4</v>
      </c>
      <c r="T309" s="84">
        <f t="shared" si="8"/>
        <v>1.7793318496340266E-4</v>
      </c>
      <c r="U309" s="84">
        <f>R309/'סכום נכסי הקרן'!$C$42</f>
        <v>2.1881185508522185E-5</v>
      </c>
    </row>
    <row r="310" spans="2:21" s="87" customFormat="1">
      <c r="B310" s="80" t="s">
        <v>1326</v>
      </c>
      <c r="C310" s="80" t="s">
        <v>1327</v>
      </c>
      <c r="D310" s="80" t="s">
        <v>98</v>
      </c>
      <c r="E310" s="80" t="s">
        <v>121</v>
      </c>
      <c r="F310" s="80" t="s">
        <v>1325</v>
      </c>
      <c r="G310" s="80" t="s">
        <v>857</v>
      </c>
      <c r="H310" s="80" t="s">
        <v>497</v>
      </c>
      <c r="I310" s="80" t="s">
        <v>209</v>
      </c>
      <c r="J310" s="80" t="s">
        <v>585</v>
      </c>
      <c r="K310" s="88">
        <v>1.45</v>
      </c>
      <c r="L310" s="80" t="s">
        <v>100</v>
      </c>
      <c r="M310" s="84">
        <v>3.7499999999999999E-2</v>
      </c>
      <c r="N310" s="84">
        <v>4.4999999999999998E-2</v>
      </c>
      <c r="O310" s="88">
        <v>12000</v>
      </c>
      <c r="P310" s="88">
        <v>99.01</v>
      </c>
      <c r="Q310" s="88">
        <v>0</v>
      </c>
      <c r="R310" s="88">
        <v>11.8812</v>
      </c>
      <c r="S310" s="84">
        <v>1E-4</v>
      </c>
      <c r="T310" s="84">
        <f t="shared" si="8"/>
        <v>4.6241400799032189E-6</v>
      </c>
      <c r="U310" s="84">
        <f>R310/'סכום נכסי הקרן'!$C$42</f>
        <v>5.6864978236952268E-7</v>
      </c>
    </row>
    <row r="311" spans="2:21" s="87" customFormat="1">
      <c r="B311" s="80" t="s">
        <v>1328</v>
      </c>
      <c r="C311" s="80" t="s">
        <v>1329</v>
      </c>
      <c r="D311" s="80" t="s">
        <v>98</v>
      </c>
      <c r="E311" s="80" t="s">
        <v>121</v>
      </c>
      <c r="F311" s="80" t="s">
        <v>1330</v>
      </c>
      <c r="G311" s="80" t="s">
        <v>595</v>
      </c>
      <c r="H311" s="80" t="s">
        <v>846</v>
      </c>
      <c r="I311" s="80" t="s">
        <v>148</v>
      </c>
      <c r="J311" s="80" t="s">
        <v>470</v>
      </c>
      <c r="K311" s="88">
        <v>4.45</v>
      </c>
      <c r="L311" s="80" t="s">
        <v>100</v>
      </c>
      <c r="M311" s="84">
        <v>1.9900000000000001E-2</v>
      </c>
      <c r="N311" s="84">
        <v>5.33E-2</v>
      </c>
      <c r="O311" s="88">
        <v>207584</v>
      </c>
      <c r="P311" s="88">
        <v>86.3</v>
      </c>
      <c r="Q311" s="88">
        <v>0</v>
      </c>
      <c r="R311" s="88">
        <v>179.144992</v>
      </c>
      <c r="S311" s="84">
        <v>8.9999999999999998E-4</v>
      </c>
      <c r="T311" s="84">
        <f t="shared" si="8"/>
        <v>6.9722884693561391E-5</v>
      </c>
      <c r="U311" s="84">
        <f>R311/'סכום נכסי הקרן'!$C$42</f>
        <v>8.5741137859298627E-6</v>
      </c>
    </row>
    <row r="312" spans="2:21" s="87" customFormat="1">
      <c r="B312" s="80" t="s">
        <v>1331</v>
      </c>
      <c r="C312" s="80" t="s">
        <v>1332</v>
      </c>
      <c r="D312" s="80" t="s">
        <v>98</v>
      </c>
      <c r="E312" s="80" t="s">
        <v>121</v>
      </c>
      <c r="F312" s="80" t="s">
        <v>1333</v>
      </c>
      <c r="G312" s="80" t="s">
        <v>887</v>
      </c>
      <c r="H312" s="80" t="s">
        <v>497</v>
      </c>
      <c r="I312" s="80" t="s">
        <v>209</v>
      </c>
      <c r="J312" s="80" t="s">
        <v>291</v>
      </c>
      <c r="K312" s="88">
        <v>1.43</v>
      </c>
      <c r="L312" s="80" t="s">
        <v>100</v>
      </c>
      <c r="M312" s="84">
        <v>4.7500000000000001E-2</v>
      </c>
      <c r="N312" s="84">
        <v>6.9099999999999995E-2</v>
      </c>
      <c r="O312" s="88">
        <v>11017828.050000001</v>
      </c>
      <c r="P312" s="88">
        <v>98.47</v>
      </c>
      <c r="Q312" s="88">
        <v>0</v>
      </c>
      <c r="R312" s="88">
        <v>10849.255280834999</v>
      </c>
      <c r="S312" s="84">
        <v>1.3299999999999999E-2</v>
      </c>
      <c r="T312" s="84">
        <f t="shared" si="8"/>
        <v>4.2225091894093842E-3</v>
      </c>
      <c r="U312" s="84">
        <f>R312/'סכום נכסי הקרן'!$C$42</f>
        <v>5.1925955747889247E-4</v>
      </c>
    </row>
    <row r="313" spans="2:21" s="87" customFormat="1">
      <c r="B313" s="80" t="s">
        <v>1334</v>
      </c>
      <c r="C313" s="80" t="s">
        <v>1335</v>
      </c>
      <c r="D313" s="80" t="s">
        <v>98</v>
      </c>
      <c r="E313" s="80" t="s">
        <v>121</v>
      </c>
      <c r="F313" s="80" t="s">
        <v>1336</v>
      </c>
      <c r="G313" s="80" t="s">
        <v>595</v>
      </c>
      <c r="H313" s="80" t="s">
        <v>497</v>
      </c>
      <c r="I313" s="80" t="s">
        <v>209</v>
      </c>
      <c r="J313" s="80" t="s">
        <v>976</v>
      </c>
      <c r="K313" s="88">
        <v>3.78</v>
      </c>
      <c r="L313" s="80" t="s">
        <v>100</v>
      </c>
      <c r="M313" s="84">
        <v>0.05</v>
      </c>
      <c r="N313" s="84">
        <v>5.4199999999999998E-2</v>
      </c>
      <c r="O313" s="88">
        <v>1030121</v>
      </c>
      <c r="P313" s="88">
        <v>100.01</v>
      </c>
      <c r="Q313" s="88">
        <v>0</v>
      </c>
      <c r="R313" s="88">
        <v>1030.2240121</v>
      </c>
      <c r="S313" s="84">
        <v>1E-3</v>
      </c>
      <c r="T313" s="84">
        <f t="shared" si="8"/>
        <v>4.0096119462935639E-4</v>
      </c>
      <c r="U313" s="84">
        <f>R313/'סכום נכסי הקרן'!$C$42</f>
        <v>4.9307869598400958E-5</v>
      </c>
    </row>
    <row r="314" spans="2:21" s="87" customFormat="1">
      <c r="B314" s="80" t="s">
        <v>1337</v>
      </c>
      <c r="C314" s="80" t="s">
        <v>1338</v>
      </c>
      <c r="D314" s="80" t="s">
        <v>98</v>
      </c>
      <c r="E314" s="80" t="s">
        <v>121</v>
      </c>
      <c r="F314" s="80" t="s">
        <v>1336</v>
      </c>
      <c r="G314" s="80" t="s">
        <v>595</v>
      </c>
      <c r="H314" s="80" t="s">
        <v>497</v>
      </c>
      <c r="I314" s="80" t="s">
        <v>209</v>
      </c>
      <c r="J314" s="80" t="s">
        <v>585</v>
      </c>
      <c r="K314" s="88">
        <v>2.86</v>
      </c>
      <c r="L314" s="80" t="s">
        <v>100</v>
      </c>
      <c r="M314" s="84">
        <v>2.7E-2</v>
      </c>
      <c r="N314" s="84">
        <v>5.11E-2</v>
      </c>
      <c r="O314" s="88">
        <v>6657516.5499999998</v>
      </c>
      <c r="P314" s="88">
        <v>94.19</v>
      </c>
      <c r="Q314" s="88">
        <v>0</v>
      </c>
      <c r="R314" s="88">
        <v>6270.7148384450002</v>
      </c>
      <c r="S314" s="84">
        <v>9.1999999999999998E-3</v>
      </c>
      <c r="T314" s="84">
        <f t="shared" si="8"/>
        <v>2.4405500971364309E-3</v>
      </c>
      <c r="U314" s="84">
        <f>R314/'סכום נכסי הקרן'!$C$42</f>
        <v>3.0012461941412365E-4</v>
      </c>
    </row>
    <row r="315" spans="2:21" s="87" customFormat="1">
      <c r="B315" s="80" t="s">
        <v>1339</v>
      </c>
      <c r="C315" s="80" t="s">
        <v>1340</v>
      </c>
      <c r="D315" s="80" t="s">
        <v>98</v>
      </c>
      <c r="E315" s="80" t="s">
        <v>121</v>
      </c>
      <c r="F315" s="80" t="s">
        <v>1336</v>
      </c>
      <c r="G315" s="80" t="s">
        <v>595</v>
      </c>
      <c r="H315" s="80" t="s">
        <v>497</v>
      </c>
      <c r="I315" s="80" t="s">
        <v>209</v>
      </c>
      <c r="J315" s="80" t="s">
        <v>1318</v>
      </c>
      <c r="K315" s="88">
        <v>0.5</v>
      </c>
      <c r="L315" s="80" t="s">
        <v>100</v>
      </c>
      <c r="M315" s="84">
        <v>5.8999999999999997E-2</v>
      </c>
      <c r="N315" s="84">
        <v>5.0500000000000003E-2</v>
      </c>
      <c r="O315" s="88">
        <v>332652</v>
      </c>
      <c r="P315" s="88">
        <v>100.45</v>
      </c>
      <c r="Q315" s="88">
        <v>0</v>
      </c>
      <c r="R315" s="88">
        <v>334.148934</v>
      </c>
      <c r="S315" s="84">
        <v>1.2999999999999999E-3</v>
      </c>
      <c r="T315" s="84">
        <f t="shared" si="8"/>
        <v>1.3005011937904719E-4</v>
      </c>
      <c r="U315" s="84">
        <f>R315/'סכום נכסי הקרן'!$C$42</f>
        <v>1.5992805322535432E-5</v>
      </c>
    </row>
    <row r="316" spans="2:21" s="87" customFormat="1">
      <c r="B316" s="80" t="s">
        <v>1341</v>
      </c>
      <c r="C316" s="80" t="s">
        <v>1342</v>
      </c>
      <c r="D316" s="80" t="s">
        <v>98</v>
      </c>
      <c r="E316" s="80" t="s">
        <v>121</v>
      </c>
      <c r="F316" s="80" t="s">
        <v>1343</v>
      </c>
      <c r="G316" s="80" t="s">
        <v>639</v>
      </c>
      <c r="H316" s="80" t="s">
        <v>497</v>
      </c>
      <c r="I316" s="80" t="s">
        <v>209</v>
      </c>
      <c r="J316" s="80" t="s">
        <v>1035</v>
      </c>
      <c r="K316" s="88">
        <v>1.56</v>
      </c>
      <c r="L316" s="80" t="s">
        <v>100</v>
      </c>
      <c r="M316" s="84">
        <v>5.45E-2</v>
      </c>
      <c r="N316" s="84">
        <v>8.6900000000000005E-2</v>
      </c>
      <c r="O316" s="88">
        <v>3236972.99</v>
      </c>
      <c r="P316" s="88">
        <v>95.98</v>
      </c>
      <c r="Q316" s="88">
        <v>0</v>
      </c>
      <c r="R316" s="88">
        <v>3106.8466758019999</v>
      </c>
      <c r="S316" s="84">
        <v>1.11E-2</v>
      </c>
      <c r="T316" s="84">
        <f t="shared" si="8"/>
        <v>1.2091787223251953E-3</v>
      </c>
      <c r="U316" s="84">
        <f>R316/'סכום נכסי הקרן'!$C$42</f>
        <v>1.4869774821148389E-4</v>
      </c>
    </row>
    <row r="317" spans="2:21" s="87" customFormat="1">
      <c r="B317" s="80" t="s">
        <v>1344</v>
      </c>
      <c r="C317" s="80" t="s">
        <v>1345</v>
      </c>
      <c r="D317" s="80" t="s">
        <v>98</v>
      </c>
      <c r="E317" s="80" t="s">
        <v>121</v>
      </c>
      <c r="F317" s="80" t="s">
        <v>1346</v>
      </c>
      <c r="G317" s="80" t="s">
        <v>845</v>
      </c>
      <c r="H317" s="80" t="s">
        <v>846</v>
      </c>
      <c r="I317" s="80" t="s">
        <v>148</v>
      </c>
      <c r="J317" s="80" t="s">
        <v>540</v>
      </c>
      <c r="K317" s="88">
        <v>0.82</v>
      </c>
      <c r="L317" s="80" t="s">
        <v>100</v>
      </c>
      <c r="M317" s="84">
        <v>3.0499999999999999E-2</v>
      </c>
      <c r="N317" s="84">
        <v>4.82E-2</v>
      </c>
      <c r="O317" s="88">
        <v>372246.2</v>
      </c>
      <c r="P317" s="88">
        <v>98.63</v>
      </c>
      <c r="Q317" s="88">
        <v>0</v>
      </c>
      <c r="R317" s="88">
        <v>367.14642706000001</v>
      </c>
      <c r="S317" s="84">
        <v>5.4999999999999997E-3</v>
      </c>
      <c r="T317" s="84">
        <f t="shared" si="8"/>
        <v>1.4289267991123876E-4</v>
      </c>
      <c r="U317" s="84">
        <f>R317/'סכום נכסי הקרן'!$C$42</f>
        <v>1.7572108528214055E-5</v>
      </c>
    </row>
    <row r="318" spans="2:21" s="87" customFormat="1">
      <c r="B318" s="80" t="s">
        <v>1347</v>
      </c>
      <c r="C318" s="80" t="s">
        <v>1348</v>
      </c>
      <c r="D318" s="80" t="s">
        <v>98</v>
      </c>
      <c r="E318" s="80" t="s">
        <v>121</v>
      </c>
      <c r="F318" s="80" t="s">
        <v>1346</v>
      </c>
      <c r="G318" s="80" t="s">
        <v>845</v>
      </c>
      <c r="H318" s="80" t="s">
        <v>846</v>
      </c>
      <c r="I318" s="80" t="s">
        <v>148</v>
      </c>
      <c r="J318" s="80" t="s">
        <v>585</v>
      </c>
      <c r="K318" s="88">
        <v>1.03</v>
      </c>
      <c r="L318" s="80" t="s">
        <v>100</v>
      </c>
      <c r="M318" s="84">
        <v>4.1700000000000001E-2</v>
      </c>
      <c r="N318" s="84">
        <v>5.11E-2</v>
      </c>
      <c r="O318" s="88">
        <v>3249237.75</v>
      </c>
      <c r="P318" s="88">
        <v>99.12</v>
      </c>
      <c r="Q318" s="88">
        <v>0</v>
      </c>
      <c r="R318" s="88">
        <v>3220.6444578000001</v>
      </c>
      <c r="S318" s="84">
        <v>1.7000000000000001E-2</v>
      </c>
      <c r="T318" s="84">
        <f t="shared" si="8"/>
        <v>1.2534685991676894E-3</v>
      </c>
      <c r="U318" s="84">
        <f>R318/'סכום נכסי הקרן'!$C$42</f>
        <v>1.5414425899888727E-4</v>
      </c>
    </row>
    <row r="319" spans="2:21" s="87" customFormat="1">
      <c r="B319" s="80" t="s">
        <v>1349</v>
      </c>
      <c r="C319" s="80" t="s">
        <v>1350</v>
      </c>
      <c r="D319" s="80" t="s">
        <v>98</v>
      </c>
      <c r="E319" s="80" t="s">
        <v>121</v>
      </c>
      <c r="F319" s="80" t="s">
        <v>1346</v>
      </c>
      <c r="G319" s="80" t="s">
        <v>845</v>
      </c>
      <c r="H319" s="80" t="s">
        <v>846</v>
      </c>
      <c r="I319" s="80" t="s">
        <v>148</v>
      </c>
      <c r="J319" s="80" t="s">
        <v>585</v>
      </c>
      <c r="K319" s="88">
        <v>2.81</v>
      </c>
      <c r="L319" s="80" t="s">
        <v>100</v>
      </c>
      <c r="M319" s="84">
        <v>2.58E-2</v>
      </c>
      <c r="N319" s="84">
        <v>5.0700000000000002E-2</v>
      </c>
      <c r="O319" s="88">
        <v>5087687.2300000004</v>
      </c>
      <c r="P319" s="88">
        <v>93.51</v>
      </c>
      <c r="Q319" s="88">
        <v>0</v>
      </c>
      <c r="R319" s="88">
        <v>4757.4963287729997</v>
      </c>
      <c r="S319" s="84">
        <v>1.9E-2</v>
      </c>
      <c r="T319" s="84">
        <f t="shared" si="8"/>
        <v>1.8516083774258198E-3</v>
      </c>
      <c r="U319" s="84">
        <f>R319/'סכום נכסי הקרן'!$C$42</f>
        <v>2.2770000100836359E-4</v>
      </c>
    </row>
    <row r="320" spans="2:21" s="87" customFormat="1">
      <c r="B320" s="80" t="s">
        <v>1351</v>
      </c>
      <c r="C320" s="80" t="s">
        <v>1352</v>
      </c>
      <c r="D320" s="80" t="s">
        <v>98</v>
      </c>
      <c r="E320" s="80" t="s">
        <v>121</v>
      </c>
      <c r="F320" s="80" t="s">
        <v>1353</v>
      </c>
      <c r="G320" s="80" t="s">
        <v>857</v>
      </c>
      <c r="H320" s="80" t="s">
        <v>497</v>
      </c>
      <c r="I320" s="80" t="s">
        <v>209</v>
      </c>
      <c r="J320" s="80" t="s">
        <v>585</v>
      </c>
      <c r="K320" s="88">
        <v>1.73</v>
      </c>
      <c r="L320" s="80" t="s">
        <v>100</v>
      </c>
      <c r="M320" s="84">
        <v>3.3500000000000002E-2</v>
      </c>
      <c r="N320" s="84">
        <v>4.36E-2</v>
      </c>
      <c r="O320" s="88">
        <v>2113058.5099999998</v>
      </c>
      <c r="P320" s="88">
        <v>99.16</v>
      </c>
      <c r="Q320" s="88">
        <v>0</v>
      </c>
      <c r="R320" s="88">
        <v>2095.308818516</v>
      </c>
      <c r="S320" s="84">
        <v>6.8999999999999999E-3</v>
      </c>
      <c r="T320" s="84">
        <f t="shared" si="8"/>
        <v>8.1549014303896033E-4</v>
      </c>
      <c r="U320" s="84">
        <f>R320/'סכום נכסי הקרן'!$C$42</f>
        <v>1.0028422243932137E-4</v>
      </c>
    </row>
    <row r="321" spans="2:21" s="87" customFormat="1">
      <c r="B321" s="80" t="s">
        <v>1354</v>
      </c>
      <c r="C321" s="80" t="s">
        <v>1355</v>
      </c>
      <c r="D321" s="80" t="s">
        <v>98</v>
      </c>
      <c r="E321" s="80" t="s">
        <v>121</v>
      </c>
      <c r="F321" s="80" t="s">
        <v>1353</v>
      </c>
      <c r="G321" s="80" t="s">
        <v>857</v>
      </c>
      <c r="H321" s="80" t="s">
        <v>497</v>
      </c>
      <c r="I321" s="80" t="s">
        <v>209</v>
      </c>
      <c r="J321" s="80" t="s">
        <v>585</v>
      </c>
      <c r="K321" s="88">
        <v>4.28</v>
      </c>
      <c r="L321" s="80" t="s">
        <v>100</v>
      </c>
      <c r="M321" s="84">
        <v>2.7400000000000001E-2</v>
      </c>
      <c r="N321" s="84">
        <v>4.8899999999999999E-2</v>
      </c>
      <c r="O321" s="88">
        <v>2841352</v>
      </c>
      <c r="P321" s="88">
        <v>92.75</v>
      </c>
      <c r="Q321" s="88">
        <v>0</v>
      </c>
      <c r="R321" s="88">
        <v>2635.3539799999999</v>
      </c>
      <c r="S321" s="84">
        <v>3.8E-3</v>
      </c>
      <c r="T321" s="84">
        <f t="shared" si="8"/>
        <v>1.0256746762659047E-3</v>
      </c>
      <c r="U321" s="84">
        <f>R321/'סכום נכסי הקרן'!$C$42</f>
        <v>1.2613149069064196E-4</v>
      </c>
    </row>
    <row r="322" spans="2:21" s="87" customFormat="1">
      <c r="B322" s="80" t="s">
        <v>1356</v>
      </c>
      <c r="C322" s="80" t="s">
        <v>1357</v>
      </c>
      <c r="D322" s="80" t="s">
        <v>98</v>
      </c>
      <c r="E322" s="80" t="s">
        <v>121</v>
      </c>
      <c r="F322" s="80" t="s">
        <v>1358</v>
      </c>
      <c r="G322" s="80" t="s">
        <v>1152</v>
      </c>
      <c r="H322" s="80" t="s">
        <v>846</v>
      </c>
      <c r="I322" s="80" t="s">
        <v>148</v>
      </c>
      <c r="J322" s="80" t="s">
        <v>335</v>
      </c>
      <c r="K322" s="88">
        <v>0.99</v>
      </c>
      <c r="L322" s="80" t="s">
        <v>100</v>
      </c>
      <c r="M322" s="84">
        <v>3.2000000000000001E-2</v>
      </c>
      <c r="N322" s="84">
        <v>4.8000000000000001E-2</v>
      </c>
      <c r="O322" s="88">
        <v>236567.49</v>
      </c>
      <c r="P322" s="88">
        <v>98.5</v>
      </c>
      <c r="Q322" s="88">
        <v>0</v>
      </c>
      <c r="R322" s="88">
        <v>233.01897765000001</v>
      </c>
      <c r="S322" s="84">
        <v>1.21E-2</v>
      </c>
      <c r="T322" s="84">
        <f t="shared" si="8"/>
        <v>9.0690535798525191E-5</v>
      </c>
      <c r="U322" s="84">
        <f>R322/'סכום נכסי הקרן'!$C$42</f>
        <v>1.1152593250567382E-5</v>
      </c>
    </row>
    <row r="323" spans="2:21" s="87" customFormat="1">
      <c r="B323" s="80" t="s">
        <v>1359</v>
      </c>
      <c r="C323" s="80" t="s">
        <v>1360</v>
      </c>
      <c r="D323" s="80" t="s">
        <v>98</v>
      </c>
      <c r="E323" s="80" t="s">
        <v>121</v>
      </c>
      <c r="F323" s="80" t="s">
        <v>1361</v>
      </c>
      <c r="G323" s="80" t="s">
        <v>639</v>
      </c>
      <c r="H323" s="80" t="s">
        <v>497</v>
      </c>
      <c r="I323" s="80" t="s">
        <v>209</v>
      </c>
      <c r="J323" s="80" t="s">
        <v>1362</v>
      </c>
      <c r="K323" s="88">
        <v>1.86</v>
      </c>
      <c r="L323" s="80" t="s">
        <v>100</v>
      </c>
      <c r="M323" s="84">
        <v>3.95E-2</v>
      </c>
      <c r="N323" s="84">
        <v>6.1199999999999997E-2</v>
      </c>
      <c r="O323" s="88">
        <v>357425</v>
      </c>
      <c r="P323" s="88">
        <v>96.6</v>
      </c>
      <c r="Q323" s="88">
        <v>0</v>
      </c>
      <c r="R323" s="88">
        <v>345.27255000000002</v>
      </c>
      <c r="S323" s="84">
        <v>1.1000000000000001E-3</v>
      </c>
      <c r="T323" s="84">
        <f t="shared" si="8"/>
        <v>1.3437940923016094E-4</v>
      </c>
      <c r="U323" s="84">
        <f>R323/'סכום נכסי הקרן'!$C$42</f>
        <v>1.6525196143122762E-5</v>
      </c>
    </row>
    <row r="324" spans="2:21" s="87" customFormat="1">
      <c r="B324" s="80" t="s">
        <v>1363</v>
      </c>
      <c r="C324" s="80" t="s">
        <v>1364</v>
      </c>
      <c r="D324" s="80" t="s">
        <v>98</v>
      </c>
      <c r="E324" s="80" t="s">
        <v>121</v>
      </c>
      <c r="F324" s="80" t="s">
        <v>1361</v>
      </c>
      <c r="G324" s="80" t="s">
        <v>639</v>
      </c>
      <c r="H324" s="80" t="s">
        <v>497</v>
      </c>
      <c r="I324" s="80" t="s">
        <v>209</v>
      </c>
      <c r="J324" s="80" t="s">
        <v>585</v>
      </c>
      <c r="K324" s="88">
        <v>0.42</v>
      </c>
      <c r="L324" s="80" t="s">
        <v>100</v>
      </c>
      <c r="M324" s="84">
        <v>6.0499999999999998E-2</v>
      </c>
      <c r="N324" s="84">
        <v>6.2700000000000006E-2</v>
      </c>
      <c r="O324" s="88">
        <v>305588.73</v>
      </c>
      <c r="P324" s="88">
        <v>100.45</v>
      </c>
      <c r="Q324" s="88">
        <v>0</v>
      </c>
      <c r="R324" s="88">
        <v>306.96387928500002</v>
      </c>
      <c r="S324" s="84">
        <v>1.6999999999999999E-3</v>
      </c>
      <c r="T324" s="84">
        <f t="shared" si="8"/>
        <v>1.1946974861835018E-4</v>
      </c>
      <c r="U324" s="84">
        <f>R324/'סכום נכסי הקרן'!$C$42</f>
        <v>1.4691693023492551E-5</v>
      </c>
    </row>
    <row r="325" spans="2:21" s="87" customFormat="1">
      <c r="B325" s="80" t="s">
        <v>1365</v>
      </c>
      <c r="C325" s="80" t="s">
        <v>1366</v>
      </c>
      <c r="D325" s="80" t="s">
        <v>98</v>
      </c>
      <c r="E325" s="80" t="s">
        <v>121</v>
      </c>
      <c r="F325" s="80" t="s">
        <v>1367</v>
      </c>
      <c r="G325" s="80" t="s">
        <v>684</v>
      </c>
      <c r="H325" s="80" t="s">
        <v>846</v>
      </c>
      <c r="I325" s="80" t="s">
        <v>148</v>
      </c>
      <c r="J325" s="80" t="s">
        <v>766</v>
      </c>
      <c r="K325" s="88">
        <v>2.89</v>
      </c>
      <c r="L325" s="80" t="s">
        <v>100</v>
      </c>
      <c r="M325" s="84">
        <v>4.1000000000000002E-2</v>
      </c>
      <c r="N325" s="84">
        <v>4.58E-2</v>
      </c>
      <c r="O325" s="88">
        <v>4259509</v>
      </c>
      <c r="P325" s="88">
        <v>98.67</v>
      </c>
      <c r="Q325" s="88">
        <v>0</v>
      </c>
      <c r="R325" s="88">
        <v>4202.8575302999998</v>
      </c>
      <c r="S325" s="84">
        <v>6.0000000000000001E-3</v>
      </c>
      <c r="T325" s="84">
        <f t="shared" si="8"/>
        <v>1.6357440288845644E-3</v>
      </c>
      <c r="U325" s="84">
        <f>R325/'סכום נכסי הקרן'!$C$42</f>
        <v>2.0115426219028418E-4</v>
      </c>
    </row>
    <row r="326" spans="2:21" s="87" customFormat="1">
      <c r="B326" s="80" t="s">
        <v>1368</v>
      </c>
      <c r="C326" s="80" t="s">
        <v>1369</v>
      </c>
      <c r="D326" s="80" t="s">
        <v>98</v>
      </c>
      <c r="E326" s="80" t="s">
        <v>121</v>
      </c>
      <c r="F326" s="80" t="s">
        <v>1367</v>
      </c>
      <c r="G326" s="80" t="s">
        <v>684</v>
      </c>
      <c r="H326" s="80" t="s">
        <v>846</v>
      </c>
      <c r="I326" s="80" t="s">
        <v>148</v>
      </c>
      <c r="J326" s="80" t="s">
        <v>585</v>
      </c>
      <c r="K326" s="88">
        <v>1.98</v>
      </c>
      <c r="L326" s="80" t="s">
        <v>100</v>
      </c>
      <c r="M326" s="84">
        <v>2.63E-2</v>
      </c>
      <c r="N326" s="84">
        <v>4.6100000000000002E-2</v>
      </c>
      <c r="O326" s="88">
        <v>276838</v>
      </c>
      <c r="P326" s="88">
        <v>96.29</v>
      </c>
      <c r="Q326" s="88">
        <v>0</v>
      </c>
      <c r="R326" s="88">
        <v>266.56731020000001</v>
      </c>
      <c r="S326" s="84">
        <v>2.0000000000000001E-4</v>
      </c>
      <c r="T326" s="84">
        <f t="shared" si="8"/>
        <v>1.0374748199574237E-4</v>
      </c>
      <c r="U326" s="84">
        <f>R326/'סכום נכסי הקרן'!$C$42</f>
        <v>1.2758260355187949E-5</v>
      </c>
    </row>
    <row r="327" spans="2:21" s="87" customFormat="1">
      <c r="B327" s="80" t="s">
        <v>1370</v>
      </c>
      <c r="C327" s="80" t="s">
        <v>1371</v>
      </c>
      <c r="D327" s="80" t="s">
        <v>98</v>
      </c>
      <c r="E327" s="80" t="s">
        <v>121</v>
      </c>
      <c r="F327" s="80" t="s">
        <v>1367</v>
      </c>
      <c r="G327" s="80" t="s">
        <v>684</v>
      </c>
      <c r="H327" s="80" t="s">
        <v>846</v>
      </c>
      <c r="I327" s="80" t="s">
        <v>148</v>
      </c>
      <c r="J327" s="80" t="s">
        <v>976</v>
      </c>
      <c r="K327" s="88">
        <v>5.16</v>
      </c>
      <c r="L327" s="80" t="s">
        <v>100</v>
      </c>
      <c r="M327" s="84">
        <v>5.1700000000000003E-2</v>
      </c>
      <c r="N327" s="84">
        <v>5.0700000000000002E-2</v>
      </c>
      <c r="O327" s="88">
        <v>524344</v>
      </c>
      <c r="P327" s="88">
        <v>101.22</v>
      </c>
      <c r="Q327" s="88">
        <v>0</v>
      </c>
      <c r="R327" s="88">
        <v>530.74099679999995</v>
      </c>
      <c r="S327" s="84">
        <v>8.9999999999999998E-4</v>
      </c>
      <c r="T327" s="84">
        <f t="shared" si="8"/>
        <v>2.0656337031197739E-4</v>
      </c>
      <c r="U327" s="84">
        <f>R327/'סכום נכסי הקרן'!$C$42</f>
        <v>2.5401958752053961E-5</v>
      </c>
    </row>
    <row r="328" spans="2:21" s="87" customFormat="1">
      <c r="B328" s="80" t="s">
        <v>1372</v>
      </c>
      <c r="C328" s="80" t="s">
        <v>1373</v>
      </c>
      <c r="D328" s="80" t="s">
        <v>98</v>
      </c>
      <c r="E328" s="80" t="s">
        <v>121</v>
      </c>
      <c r="F328" s="80" t="s">
        <v>1367</v>
      </c>
      <c r="G328" s="80" t="s">
        <v>684</v>
      </c>
      <c r="H328" s="80" t="s">
        <v>846</v>
      </c>
      <c r="I328" s="80" t="s">
        <v>148</v>
      </c>
      <c r="J328" s="80" t="s">
        <v>585</v>
      </c>
      <c r="K328" s="88">
        <v>3.93</v>
      </c>
      <c r="L328" s="80" t="s">
        <v>100</v>
      </c>
      <c r="M328" s="84">
        <v>3.2599999999999997E-2</v>
      </c>
      <c r="N328" s="84">
        <v>4.7699999999999999E-2</v>
      </c>
      <c r="O328" s="88">
        <v>476890</v>
      </c>
      <c r="P328" s="88">
        <v>96.74</v>
      </c>
      <c r="Q328" s="88">
        <v>0</v>
      </c>
      <c r="R328" s="88">
        <v>461.34338600000001</v>
      </c>
      <c r="S328" s="84">
        <v>5.0000000000000001E-4</v>
      </c>
      <c r="T328" s="84">
        <f t="shared" si="8"/>
        <v>1.7955395429761824E-4</v>
      </c>
      <c r="U328" s="84">
        <f>R328/'סכום נכסי הקרן'!$C$42</f>
        <v>2.208049827008372E-5</v>
      </c>
    </row>
    <row r="329" spans="2:21" s="87" customFormat="1">
      <c r="B329" s="80" t="s">
        <v>1374</v>
      </c>
      <c r="C329" s="80" t="s">
        <v>1375</v>
      </c>
      <c r="D329" s="80" t="s">
        <v>98</v>
      </c>
      <c r="E329" s="80" t="s">
        <v>121</v>
      </c>
      <c r="F329" s="80" t="s">
        <v>1376</v>
      </c>
      <c r="G329" s="80" t="s">
        <v>1186</v>
      </c>
      <c r="H329" s="80" t="s">
        <v>846</v>
      </c>
      <c r="I329" s="80" t="s">
        <v>148</v>
      </c>
      <c r="J329" s="80" t="s">
        <v>1377</v>
      </c>
      <c r="K329" s="88">
        <v>3.84</v>
      </c>
      <c r="L329" s="80" t="s">
        <v>100</v>
      </c>
      <c r="M329" s="84">
        <v>2.1100000000000001E-2</v>
      </c>
      <c r="N329" s="84">
        <v>4.7300000000000002E-2</v>
      </c>
      <c r="O329" s="88">
        <v>431956.71</v>
      </c>
      <c r="P329" s="88">
        <v>90.8</v>
      </c>
      <c r="Q329" s="88">
        <v>0</v>
      </c>
      <c r="R329" s="88">
        <v>392.21669267999999</v>
      </c>
      <c r="S329" s="84">
        <v>8.0000000000000004E-4</v>
      </c>
      <c r="T329" s="84">
        <f t="shared" si="8"/>
        <v>1.5264997884293434E-4</v>
      </c>
      <c r="U329" s="84">
        <f>R329/'סכום נכסי הקרן'!$C$42</f>
        <v>1.8772004253288889E-5</v>
      </c>
    </row>
    <row r="330" spans="2:21" s="87" customFormat="1">
      <c r="B330" s="80" t="s">
        <v>1378</v>
      </c>
      <c r="C330" s="80" t="s">
        <v>1379</v>
      </c>
      <c r="D330" s="80" t="s">
        <v>98</v>
      </c>
      <c r="E330" s="80" t="s">
        <v>121</v>
      </c>
      <c r="F330" s="80" t="s">
        <v>1380</v>
      </c>
      <c r="G330" s="80" t="s">
        <v>566</v>
      </c>
      <c r="H330" s="80" t="s">
        <v>497</v>
      </c>
      <c r="I330" s="80" t="s">
        <v>209</v>
      </c>
      <c r="J330" s="80" t="s">
        <v>291</v>
      </c>
      <c r="K330" s="88">
        <v>0.75</v>
      </c>
      <c r="L330" s="80" t="s">
        <v>100</v>
      </c>
      <c r="M330" s="84">
        <v>2.9499999999999998E-2</v>
      </c>
      <c r="N330" s="84">
        <v>5.4300000000000001E-2</v>
      </c>
      <c r="O330" s="88">
        <v>581609.57999999996</v>
      </c>
      <c r="P330" s="88">
        <v>98.25</v>
      </c>
      <c r="Q330" s="88">
        <v>0</v>
      </c>
      <c r="R330" s="88">
        <v>571.43141234999996</v>
      </c>
      <c r="S330" s="84">
        <v>1.6299999999999999E-2</v>
      </c>
      <c r="T330" s="84">
        <f t="shared" si="8"/>
        <v>2.2240000141091288E-4</v>
      </c>
      <c r="U330" s="84">
        <f>R330/'סכום נכסי הקרן'!$C$42</f>
        <v>2.7349455296766023E-5</v>
      </c>
    </row>
    <row r="331" spans="2:21" s="87" customFormat="1">
      <c r="B331" s="80" t="s">
        <v>1381</v>
      </c>
      <c r="C331" s="80" t="s">
        <v>1382</v>
      </c>
      <c r="D331" s="80" t="s">
        <v>98</v>
      </c>
      <c r="E331" s="80" t="s">
        <v>121</v>
      </c>
      <c r="F331" s="80" t="s">
        <v>1383</v>
      </c>
      <c r="G331" s="80" t="s">
        <v>639</v>
      </c>
      <c r="H331" s="80" t="s">
        <v>497</v>
      </c>
      <c r="I331" s="80" t="s">
        <v>209</v>
      </c>
      <c r="J331" s="80" t="s">
        <v>1384</v>
      </c>
      <c r="K331" s="88">
        <v>2.2000000000000002</v>
      </c>
      <c r="L331" s="80" t="s">
        <v>100</v>
      </c>
      <c r="M331" s="84">
        <v>5.7000000000000002E-2</v>
      </c>
      <c r="N331" s="84">
        <v>6.6100000000000006E-2</v>
      </c>
      <c r="O331" s="88">
        <v>854466.89</v>
      </c>
      <c r="P331" s="88">
        <v>100.63</v>
      </c>
      <c r="Q331" s="88">
        <v>0</v>
      </c>
      <c r="R331" s="88">
        <v>859.85003140699996</v>
      </c>
      <c r="S331" s="84">
        <v>3.8999999999999998E-3</v>
      </c>
      <c r="T331" s="84">
        <f t="shared" si="8"/>
        <v>3.3465197058673787E-4</v>
      </c>
      <c r="U331" s="84">
        <f>R331/'סכום נכסי הקרן'!$C$42</f>
        <v>4.1153547893311934E-5</v>
      </c>
    </row>
    <row r="332" spans="2:21" s="87" customFormat="1">
      <c r="B332" s="80" t="s">
        <v>1385</v>
      </c>
      <c r="C332" s="80" t="s">
        <v>1386</v>
      </c>
      <c r="D332" s="80" t="s">
        <v>98</v>
      </c>
      <c r="E332" s="80" t="s">
        <v>121</v>
      </c>
      <c r="F332" s="80" t="s">
        <v>896</v>
      </c>
      <c r="G332" s="80" t="s">
        <v>130</v>
      </c>
      <c r="H332" s="80" t="s">
        <v>497</v>
      </c>
      <c r="I332" s="80" t="s">
        <v>209</v>
      </c>
      <c r="J332" s="80" t="s">
        <v>585</v>
      </c>
      <c r="K332" s="88">
        <v>2.56</v>
      </c>
      <c r="L332" s="80" t="s">
        <v>100</v>
      </c>
      <c r="M332" s="84">
        <v>2.5000000000000001E-2</v>
      </c>
      <c r="N332" s="84">
        <v>4.9000000000000002E-2</v>
      </c>
      <c r="O332" s="88">
        <v>800168.36</v>
      </c>
      <c r="P332" s="88">
        <v>94.18</v>
      </c>
      <c r="Q332" s="88">
        <v>195.75547</v>
      </c>
      <c r="R332" s="88">
        <v>949.354031448</v>
      </c>
      <c r="S332" s="84">
        <v>8.9999999999999998E-4</v>
      </c>
      <c r="T332" s="84">
        <f t="shared" ref="T332:T395" si="9">R332/$R$11</f>
        <v>3.694867544386424E-4</v>
      </c>
      <c r="U332" s="84">
        <f>R332/'סכום נכסי הקרן'!$C$42</f>
        <v>4.543732648003015E-5</v>
      </c>
    </row>
    <row r="333" spans="2:21" s="87" customFormat="1">
      <c r="B333" s="80" t="s">
        <v>1387</v>
      </c>
      <c r="C333" s="80" t="s">
        <v>1388</v>
      </c>
      <c r="D333" s="80" t="s">
        <v>98</v>
      </c>
      <c r="E333" s="80" t="s">
        <v>121</v>
      </c>
      <c r="F333" s="80" t="s">
        <v>1389</v>
      </c>
      <c r="G333" s="80" t="s">
        <v>639</v>
      </c>
      <c r="H333" s="80" t="s">
        <v>497</v>
      </c>
      <c r="I333" s="80" t="s">
        <v>209</v>
      </c>
      <c r="J333" s="80" t="s">
        <v>911</v>
      </c>
      <c r="K333" s="88">
        <v>0.9</v>
      </c>
      <c r="L333" s="80" t="s">
        <v>100</v>
      </c>
      <c r="M333" s="84">
        <v>3.9E-2</v>
      </c>
      <c r="N333" s="84">
        <v>6.1100000000000002E-2</v>
      </c>
      <c r="O333" s="88">
        <v>6491735.7999999998</v>
      </c>
      <c r="P333" s="88">
        <v>98.47</v>
      </c>
      <c r="Q333" s="88">
        <v>0</v>
      </c>
      <c r="R333" s="88">
        <v>6392.4122422600003</v>
      </c>
      <c r="S333" s="84">
        <v>1.6400000000000001E-2</v>
      </c>
      <c r="T333" s="84">
        <f t="shared" si="9"/>
        <v>2.4879144915242969E-3</v>
      </c>
      <c r="U333" s="84">
        <f>R333/'סכום נכסי הקרן'!$C$42</f>
        <v>3.0594921644088325E-4</v>
      </c>
    </row>
    <row r="334" spans="2:21" s="87" customFormat="1">
      <c r="B334" s="80" t="s">
        <v>1390</v>
      </c>
      <c r="C334" s="80" t="s">
        <v>1391</v>
      </c>
      <c r="D334" s="80" t="s">
        <v>98</v>
      </c>
      <c r="E334" s="80" t="s">
        <v>121</v>
      </c>
      <c r="F334" s="80" t="s">
        <v>899</v>
      </c>
      <c r="G334" s="80" t="s">
        <v>595</v>
      </c>
      <c r="H334" s="80" t="s">
        <v>497</v>
      </c>
      <c r="I334" s="80" t="s">
        <v>209</v>
      </c>
      <c r="J334" s="80" t="s">
        <v>342</v>
      </c>
      <c r="K334" s="88">
        <v>0.41</v>
      </c>
      <c r="L334" s="80" t="s">
        <v>100</v>
      </c>
      <c r="M334" s="84">
        <v>6.4000000000000001E-2</v>
      </c>
      <c r="N334" s="84">
        <v>5.9299999999999999E-2</v>
      </c>
      <c r="O334" s="88">
        <v>76685</v>
      </c>
      <c r="P334" s="88">
        <v>100.78</v>
      </c>
      <c r="Q334" s="88">
        <v>0</v>
      </c>
      <c r="R334" s="88">
        <v>77.283142999999995</v>
      </c>
      <c r="S334" s="84">
        <v>1E-4</v>
      </c>
      <c r="T334" s="84">
        <f t="shared" si="9"/>
        <v>3.0078449908022075E-5</v>
      </c>
      <c r="U334" s="84">
        <f>R334/'סכום נכסי הקרן'!$C$42</f>
        <v>3.6988723738160035E-6</v>
      </c>
    </row>
    <row r="335" spans="2:21" s="87" customFormat="1">
      <c r="B335" s="80" t="s">
        <v>1392</v>
      </c>
      <c r="C335" s="80" t="s">
        <v>1393</v>
      </c>
      <c r="D335" s="80" t="s">
        <v>98</v>
      </c>
      <c r="E335" s="80" t="s">
        <v>121</v>
      </c>
      <c r="F335" s="80" t="s">
        <v>899</v>
      </c>
      <c r="G335" s="80" t="s">
        <v>595</v>
      </c>
      <c r="H335" s="80" t="s">
        <v>497</v>
      </c>
      <c r="I335" s="80" t="s">
        <v>209</v>
      </c>
      <c r="J335" s="80" t="s">
        <v>585</v>
      </c>
      <c r="K335" s="88">
        <v>4.51</v>
      </c>
      <c r="L335" s="80" t="s">
        <v>100</v>
      </c>
      <c r="M335" s="84">
        <v>2.4299999999999999E-2</v>
      </c>
      <c r="N335" s="84">
        <v>4.9099999999999998E-2</v>
      </c>
      <c r="O335" s="88">
        <v>303972</v>
      </c>
      <c r="P335" s="88">
        <v>89.9</v>
      </c>
      <c r="Q335" s="88">
        <v>0</v>
      </c>
      <c r="R335" s="88">
        <v>273.27082799999999</v>
      </c>
      <c r="S335" s="84">
        <v>2.0000000000000001E-4</v>
      </c>
      <c r="T335" s="84">
        <f t="shared" si="9"/>
        <v>1.0635647816913601E-4</v>
      </c>
      <c r="U335" s="84">
        <f>R335/'סכום נכסי הקרן'!$C$42</f>
        <v>1.3079099490803897E-5</v>
      </c>
    </row>
    <row r="336" spans="2:21" s="87" customFormat="1">
      <c r="B336" s="80" t="s">
        <v>1394</v>
      </c>
      <c r="C336" s="80" t="s">
        <v>1395</v>
      </c>
      <c r="D336" s="80" t="s">
        <v>98</v>
      </c>
      <c r="E336" s="80" t="s">
        <v>121</v>
      </c>
      <c r="F336" s="80" t="s">
        <v>1396</v>
      </c>
      <c r="G336" s="80" t="s">
        <v>130</v>
      </c>
      <c r="H336" s="80" t="s">
        <v>497</v>
      </c>
      <c r="I336" s="80" t="s">
        <v>209</v>
      </c>
      <c r="J336" s="80" t="s">
        <v>576</v>
      </c>
      <c r="K336" s="88">
        <v>0.48</v>
      </c>
      <c r="L336" s="80" t="s">
        <v>100</v>
      </c>
      <c r="M336" s="84">
        <v>2.1600000000000001E-2</v>
      </c>
      <c r="N336" s="84">
        <v>5.04E-2</v>
      </c>
      <c r="O336" s="88">
        <v>1322767.19</v>
      </c>
      <c r="P336" s="88">
        <v>98.7</v>
      </c>
      <c r="Q336" s="88">
        <v>0</v>
      </c>
      <c r="R336" s="88">
        <v>1305.5712165299999</v>
      </c>
      <c r="S336" s="84">
        <v>1.03E-2</v>
      </c>
      <c r="T336" s="84">
        <f t="shared" si="9"/>
        <v>5.0812579449250727E-4</v>
      </c>
      <c r="U336" s="84">
        <f>R336/'סכום נכסי הקרן'!$C$42</f>
        <v>6.2486347182750686E-5</v>
      </c>
    </row>
    <row r="337" spans="2:21" s="87" customFormat="1">
      <c r="B337" s="80" t="s">
        <v>1397</v>
      </c>
      <c r="C337" s="80" t="s">
        <v>1398</v>
      </c>
      <c r="D337" s="80" t="s">
        <v>98</v>
      </c>
      <c r="E337" s="80" t="s">
        <v>121</v>
      </c>
      <c r="F337" s="80" t="s">
        <v>1396</v>
      </c>
      <c r="G337" s="80" t="s">
        <v>130</v>
      </c>
      <c r="H337" s="80" t="s">
        <v>497</v>
      </c>
      <c r="I337" s="80" t="s">
        <v>209</v>
      </c>
      <c r="J337" s="80" t="s">
        <v>585</v>
      </c>
      <c r="K337" s="88">
        <v>2.46</v>
      </c>
      <c r="L337" s="80" t="s">
        <v>100</v>
      </c>
      <c r="M337" s="84">
        <v>0.04</v>
      </c>
      <c r="N337" s="84">
        <v>4.5900000000000003E-2</v>
      </c>
      <c r="O337" s="88">
        <v>316080</v>
      </c>
      <c r="P337" s="88">
        <v>100.63</v>
      </c>
      <c r="Q337" s="88">
        <v>0</v>
      </c>
      <c r="R337" s="88">
        <v>318.071304</v>
      </c>
      <c r="S337" s="84">
        <v>5.0000000000000001E-4</v>
      </c>
      <c r="T337" s="84">
        <f t="shared" si="9"/>
        <v>1.2379273685263114E-4</v>
      </c>
      <c r="U337" s="84">
        <f>R337/'סכום נכסי הקרן'!$C$42</f>
        <v>1.5223308907988275E-5</v>
      </c>
    </row>
    <row r="338" spans="2:21" s="87" customFormat="1">
      <c r="B338" s="80" t="s">
        <v>1399</v>
      </c>
      <c r="C338" s="80" t="s">
        <v>1400</v>
      </c>
      <c r="D338" s="80" t="s">
        <v>98</v>
      </c>
      <c r="E338" s="80" t="s">
        <v>121</v>
      </c>
      <c r="F338" s="80" t="s">
        <v>1401</v>
      </c>
      <c r="G338" s="80" t="s">
        <v>1402</v>
      </c>
      <c r="H338" s="80" t="s">
        <v>497</v>
      </c>
      <c r="I338" s="80" t="s">
        <v>209</v>
      </c>
      <c r="J338" s="80" t="s">
        <v>585</v>
      </c>
      <c r="K338" s="88">
        <v>6.24</v>
      </c>
      <c r="L338" s="80" t="s">
        <v>100</v>
      </c>
      <c r="M338" s="84">
        <v>2.3400000000000001E-2</v>
      </c>
      <c r="N338" s="84">
        <v>5.2400000000000002E-2</v>
      </c>
      <c r="O338" s="88">
        <v>1532389.24</v>
      </c>
      <c r="P338" s="88">
        <v>83.69</v>
      </c>
      <c r="Q338" s="88">
        <v>0</v>
      </c>
      <c r="R338" s="88">
        <v>1282.456554956</v>
      </c>
      <c r="S338" s="84">
        <v>1.6000000000000001E-3</v>
      </c>
      <c r="T338" s="84">
        <f t="shared" si="9"/>
        <v>4.9912961287636312E-4</v>
      </c>
      <c r="U338" s="84">
        <f>R338/'סכום נכסי הקרן'!$C$42</f>
        <v>6.1380049226853956E-5</v>
      </c>
    </row>
    <row r="339" spans="2:21" s="87" customFormat="1">
      <c r="B339" s="80" t="s">
        <v>1403</v>
      </c>
      <c r="C339" s="80" t="s">
        <v>1404</v>
      </c>
      <c r="D339" s="80" t="s">
        <v>98</v>
      </c>
      <c r="E339" s="80" t="s">
        <v>121</v>
      </c>
      <c r="F339" s="80" t="s">
        <v>844</v>
      </c>
      <c r="G339" s="80" t="s">
        <v>845</v>
      </c>
      <c r="H339" s="80" t="s">
        <v>905</v>
      </c>
      <c r="I339" s="80" t="s">
        <v>148</v>
      </c>
      <c r="J339" s="80" t="s">
        <v>585</v>
      </c>
      <c r="K339" s="88">
        <v>0.98</v>
      </c>
      <c r="L339" s="80" t="s">
        <v>100</v>
      </c>
      <c r="M339" s="84">
        <v>3.15E-2</v>
      </c>
      <c r="N339" s="84">
        <v>5.4100000000000002E-2</v>
      </c>
      <c r="O339" s="88">
        <v>683395.38</v>
      </c>
      <c r="P339" s="88">
        <v>97.92</v>
      </c>
      <c r="Q339" s="88">
        <v>0</v>
      </c>
      <c r="R339" s="88">
        <v>669.18075609599998</v>
      </c>
      <c r="S339" s="84">
        <v>6.0000000000000001E-3</v>
      </c>
      <c r="T339" s="84">
        <f t="shared" si="9"/>
        <v>2.6044385709890028E-4</v>
      </c>
      <c r="U339" s="84">
        <f>R339/'סכום נכסי הקרן'!$C$42</f>
        <v>3.2027866824888313E-5</v>
      </c>
    </row>
    <row r="340" spans="2:21" s="87" customFormat="1">
      <c r="B340" s="80" t="s">
        <v>1405</v>
      </c>
      <c r="C340" s="80" t="s">
        <v>1406</v>
      </c>
      <c r="D340" s="80" t="s">
        <v>98</v>
      </c>
      <c r="E340" s="80" t="s">
        <v>121</v>
      </c>
      <c r="F340" s="80" t="s">
        <v>844</v>
      </c>
      <c r="G340" s="80" t="s">
        <v>845</v>
      </c>
      <c r="H340" s="80" t="s">
        <v>905</v>
      </c>
      <c r="I340" s="80" t="s">
        <v>148</v>
      </c>
      <c r="J340" s="80" t="s">
        <v>585</v>
      </c>
      <c r="K340" s="88">
        <v>2.1</v>
      </c>
      <c r="L340" s="80" t="s">
        <v>100</v>
      </c>
      <c r="M340" s="84">
        <v>2.9499999999999998E-2</v>
      </c>
      <c r="N340" s="84">
        <v>5.3400000000000003E-2</v>
      </c>
      <c r="O340" s="88">
        <v>998364.44</v>
      </c>
      <c r="P340" s="88">
        <v>95.31</v>
      </c>
      <c r="Q340" s="88">
        <v>0</v>
      </c>
      <c r="R340" s="88">
        <v>951.54114776400002</v>
      </c>
      <c r="S340" s="84">
        <v>3.2000000000000002E-3</v>
      </c>
      <c r="T340" s="84">
        <f t="shared" si="9"/>
        <v>3.7033797588228664E-4</v>
      </c>
      <c r="U340" s="84">
        <f>R340/'סכום נכסי הקרן'!$C$42</f>
        <v>4.5542004729458679E-5</v>
      </c>
    </row>
    <row r="341" spans="2:21" s="87" customFormat="1">
      <c r="B341" s="80" t="s">
        <v>1407</v>
      </c>
      <c r="C341" s="80" t="s">
        <v>1408</v>
      </c>
      <c r="D341" s="80" t="s">
        <v>98</v>
      </c>
      <c r="E341" s="80" t="s">
        <v>121</v>
      </c>
      <c r="F341" s="80" t="s">
        <v>1409</v>
      </c>
      <c r="G341" s="80" t="s">
        <v>684</v>
      </c>
      <c r="H341" s="80" t="s">
        <v>905</v>
      </c>
      <c r="I341" s="80" t="s">
        <v>148</v>
      </c>
      <c r="J341" s="80" t="s">
        <v>560</v>
      </c>
      <c r="K341" s="88">
        <v>1.83</v>
      </c>
      <c r="L341" s="80" t="s">
        <v>100</v>
      </c>
      <c r="M341" s="84">
        <v>3.27E-2</v>
      </c>
      <c r="N341" s="84">
        <v>4.5199999999999997E-2</v>
      </c>
      <c r="O341" s="88">
        <v>6200000</v>
      </c>
      <c r="P341" s="88">
        <v>98.27</v>
      </c>
      <c r="Q341" s="88">
        <v>0</v>
      </c>
      <c r="R341" s="88">
        <v>6092.74</v>
      </c>
      <c r="S341" s="84">
        <v>1.9599999999999999E-2</v>
      </c>
      <c r="T341" s="84">
        <f t="shared" si="9"/>
        <v>2.3712826339451856E-3</v>
      </c>
      <c r="U341" s="84">
        <f>R341/'סכום נכסי הקרן'!$C$42</f>
        <v>2.9160651070885815E-4</v>
      </c>
    </row>
    <row r="342" spans="2:21" s="87" customFormat="1">
      <c r="B342" s="80" t="s">
        <v>1410</v>
      </c>
      <c r="C342" s="80" t="s">
        <v>1411</v>
      </c>
      <c r="D342" s="80" t="s">
        <v>98</v>
      </c>
      <c r="E342" s="80" t="s">
        <v>121</v>
      </c>
      <c r="F342" s="80" t="s">
        <v>1412</v>
      </c>
      <c r="G342" s="80" t="s">
        <v>1043</v>
      </c>
      <c r="H342" s="80" t="s">
        <v>905</v>
      </c>
      <c r="I342" s="80" t="s">
        <v>148</v>
      </c>
      <c r="J342" s="80" t="s">
        <v>976</v>
      </c>
      <c r="K342" s="88">
        <v>4.45</v>
      </c>
      <c r="L342" s="80" t="s">
        <v>100</v>
      </c>
      <c r="M342" s="84">
        <v>1.4999999999999999E-2</v>
      </c>
      <c r="N342" s="84">
        <v>5.33E-2</v>
      </c>
      <c r="O342" s="88">
        <v>11647087</v>
      </c>
      <c r="P342" s="88">
        <v>85.17</v>
      </c>
      <c r="Q342" s="88">
        <v>0</v>
      </c>
      <c r="R342" s="88">
        <v>9919.8239979000009</v>
      </c>
      <c r="S342" s="84">
        <v>3.0200000000000001E-2</v>
      </c>
      <c r="T342" s="84">
        <f t="shared" si="9"/>
        <v>3.8607763301918307E-3</v>
      </c>
      <c r="U342" s="84">
        <f>R342/'סכום נכסי הקרן'!$C$42</f>
        <v>4.7477575981801534E-4</v>
      </c>
    </row>
    <row r="343" spans="2:21" s="87" customFormat="1">
      <c r="B343" s="80" t="s">
        <v>1413</v>
      </c>
      <c r="C343" s="80" t="s">
        <v>1414</v>
      </c>
      <c r="D343" s="80" t="s">
        <v>98</v>
      </c>
      <c r="E343" s="80" t="s">
        <v>121</v>
      </c>
      <c r="F343" s="80" t="s">
        <v>1412</v>
      </c>
      <c r="G343" s="80" t="s">
        <v>1043</v>
      </c>
      <c r="H343" s="80" t="s">
        <v>905</v>
      </c>
      <c r="I343" s="80" t="s">
        <v>148</v>
      </c>
      <c r="J343" s="80" t="s">
        <v>376</v>
      </c>
      <c r="K343" s="88">
        <v>4.58</v>
      </c>
      <c r="L343" s="80" t="s">
        <v>100</v>
      </c>
      <c r="M343" s="84">
        <v>7.4999999999999997E-3</v>
      </c>
      <c r="N343" s="84">
        <v>5.4100000000000002E-2</v>
      </c>
      <c r="O343" s="88">
        <v>4771000</v>
      </c>
      <c r="P343" s="88">
        <v>81.5</v>
      </c>
      <c r="Q343" s="88">
        <v>0</v>
      </c>
      <c r="R343" s="88">
        <v>3888.3649999999998</v>
      </c>
      <c r="S343" s="84">
        <v>8.9999999999999993E-3</v>
      </c>
      <c r="T343" s="84">
        <f t="shared" si="9"/>
        <v>1.5133441438400902E-3</v>
      </c>
      <c r="U343" s="84">
        <f>R343/'סכום נכסי הקרן'!$C$42</f>
        <v>1.8610223807555374E-4</v>
      </c>
    </row>
    <row r="344" spans="2:21" s="87" customFormat="1">
      <c r="B344" s="80" t="s">
        <v>1415</v>
      </c>
      <c r="C344" s="80" t="s">
        <v>1416</v>
      </c>
      <c r="D344" s="80" t="s">
        <v>98</v>
      </c>
      <c r="E344" s="80" t="s">
        <v>121</v>
      </c>
      <c r="F344" s="80" t="s">
        <v>1412</v>
      </c>
      <c r="G344" s="80" t="s">
        <v>1043</v>
      </c>
      <c r="H344" s="80" t="s">
        <v>905</v>
      </c>
      <c r="I344" s="80" t="s">
        <v>148</v>
      </c>
      <c r="J344" s="80" t="s">
        <v>1417</v>
      </c>
      <c r="K344" s="88">
        <v>2.21</v>
      </c>
      <c r="L344" s="80" t="s">
        <v>100</v>
      </c>
      <c r="M344" s="84">
        <v>3.4500000000000003E-2</v>
      </c>
      <c r="N344" s="84">
        <v>5.0299999999999997E-2</v>
      </c>
      <c r="O344" s="88">
        <v>4728483.95</v>
      </c>
      <c r="P344" s="88">
        <v>97.85</v>
      </c>
      <c r="Q344" s="88">
        <v>0</v>
      </c>
      <c r="R344" s="88">
        <v>4626.8215450750004</v>
      </c>
      <c r="S344" s="84">
        <v>6.4999999999999997E-3</v>
      </c>
      <c r="T344" s="84">
        <f t="shared" si="9"/>
        <v>1.800750004136034E-3</v>
      </c>
      <c r="U344" s="84">
        <f>R344/'סכום נכסי הקרן'!$C$42</f>
        <v>2.2144573483061624E-4</v>
      </c>
    </row>
    <row r="345" spans="2:21" s="87" customFormat="1">
      <c r="B345" s="80" t="s">
        <v>1418</v>
      </c>
      <c r="C345" s="80" t="s">
        <v>1419</v>
      </c>
      <c r="D345" s="80" t="s">
        <v>98</v>
      </c>
      <c r="E345" s="80" t="s">
        <v>121</v>
      </c>
      <c r="F345" s="80" t="s">
        <v>1420</v>
      </c>
      <c r="G345" s="80" t="s">
        <v>1043</v>
      </c>
      <c r="H345" s="80" t="s">
        <v>918</v>
      </c>
      <c r="I345" s="80" t="s">
        <v>209</v>
      </c>
      <c r="J345" s="80" t="s">
        <v>1421</v>
      </c>
      <c r="K345" s="88">
        <v>3.57</v>
      </c>
      <c r="L345" s="80" t="s">
        <v>100</v>
      </c>
      <c r="M345" s="84">
        <v>2.5000000000000001E-3</v>
      </c>
      <c r="N345" s="84">
        <v>5.16E-2</v>
      </c>
      <c r="O345" s="88">
        <v>6777535</v>
      </c>
      <c r="P345" s="88">
        <v>84.4</v>
      </c>
      <c r="Q345" s="88">
        <v>0</v>
      </c>
      <c r="R345" s="88">
        <v>5720.2395399999996</v>
      </c>
      <c r="S345" s="84">
        <v>1.2E-2</v>
      </c>
      <c r="T345" s="84">
        <f t="shared" si="9"/>
        <v>2.2263061747602223E-3</v>
      </c>
      <c r="U345" s="84">
        <f>R345/'סכום נכסי הקרן'!$C$42</f>
        <v>2.7377815115666251E-4</v>
      </c>
    </row>
    <row r="346" spans="2:21" s="87" customFormat="1">
      <c r="B346" s="80" t="s">
        <v>1422</v>
      </c>
      <c r="C346" s="80" t="s">
        <v>1423</v>
      </c>
      <c r="D346" s="80" t="s">
        <v>98</v>
      </c>
      <c r="E346" s="80" t="s">
        <v>121</v>
      </c>
      <c r="F346" s="80" t="s">
        <v>1420</v>
      </c>
      <c r="G346" s="80" t="s">
        <v>1043</v>
      </c>
      <c r="H346" s="80" t="s">
        <v>918</v>
      </c>
      <c r="I346" s="80" t="s">
        <v>209</v>
      </c>
      <c r="J346" s="80" t="s">
        <v>585</v>
      </c>
      <c r="K346" s="88">
        <v>3.06</v>
      </c>
      <c r="L346" s="80" t="s">
        <v>100</v>
      </c>
      <c r="M346" s="84">
        <v>2.0500000000000001E-2</v>
      </c>
      <c r="N346" s="84">
        <v>4.9399999999999999E-2</v>
      </c>
      <c r="O346" s="88">
        <v>4697016.12</v>
      </c>
      <c r="P346" s="88">
        <v>92.46</v>
      </c>
      <c r="Q346" s="88">
        <v>0</v>
      </c>
      <c r="R346" s="88">
        <v>4342.8611045520001</v>
      </c>
      <c r="S346" s="84">
        <v>8.9999999999999993E-3</v>
      </c>
      <c r="T346" s="84">
        <f t="shared" si="9"/>
        <v>1.6902331494303327E-3</v>
      </c>
      <c r="U346" s="84">
        <f>R346/'סכום נכסי הקרן'!$C$42</f>
        <v>2.0785501649366728E-4</v>
      </c>
    </row>
    <row r="347" spans="2:21" s="87" customFormat="1">
      <c r="B347" s="80" t="s">
        <v>1424</v>
      </c>
      <c r="C347" s="80" t="s">
        <v>1425</v>
      </c>
      <c r="D347" s="80" t="s">
        <v>98</v>
      </c>
      <c r="E347" s="80" t="s">
        <v>121</v>
      </c>
      <c r="F347" s="80" t="s">
        <v>922</v>
      </c>
      <c r="G347" s="80" t="s">
        <v>639</v>
      </c>
      <c r="H347" s="80" t="s">
        <v>905</v>
      </c>
      <c r="I347" s="80" t="s">
        <v>148</v>
      </c>
      <c r="J347" s="80" t="s">
        <v>585</v>
      </c>
      <c r="K347" s="88">
        <v>3.01</v>
      </c>
      <c r="L347" s="80" t="s">
        <v>100</v>
      </c>
      <c r="M347" s="84">
        <v>3.2500000000000001E-2</v>
      </c>
      <c r="N347" s="84">
        <v>5.62E-2</v>
      </c>
      <c r="O347" s="88">
        <v>1700000</v>
      </c>
      <c r="P347" s="88">
        <v>94.06</v>
      </c>
      <c r="Q347" s="88">
        <v>0</v>
      </c>
      <c r="R347" s="88">
        <v>1599.02</v>
      </c>
      <c r="S347" s="84">
        <v>5.0000000000000001E-3</v>
      </c>
      <c r="T347" s="84">
        <f t="shared" si="9"/>
        <v>6.2233549393721558E-4</v>
      </c>
      <c r="U347" s="84">
        <f>R347/'סכום נכסי הקרן'!$C$42</f>
        <v>7.6531190031689904E-5</v>
      </c>
    </row>
    <row r="348" spans="2:21" s="87" customFormat="1">
      <c r="B348" s="80" t="s">
        <v>1426</v>
      </c>
      <c r="C348" s="80" t="s">
        <v>1427</v>
      </c>
      <c r="D348" s="80" t="s">
        <v>98</v>
      </c>
      <c r="E348" s="80" t="s">
        <v>121</v>
      </c>
      <c r="F348" s="80" t="s">
        <v>922</v>
      </c>
      <c r="G348" s="80" t="s">
        <v>639</v>
      </c>
      <c r="H348" s="80" t="s">
        <v>905</v>
      </c>
      <c r="I348" s="80" t="s">
        <v>148</v>
      </c>
      <c r="J348" s="80" t="s">
        <v>585</v>
      </c>
      <c r="K348" s="88">
        <v>3.17</v>
      </c>
      <c r="L348" s="80" t="s">
        <v>100</v>
      </c>
      <c r="M348" s="84">
        <v>2.3E-2</v>
      </c>
      <c r="N348" s="84">
        <v>5.0200000000000002E-2</v>
      </c>
      <c r="O348" s="88">
        <v>8548345.7799999993</v>
      </c>
      <c r="P348" s="88">
        <v>92.64</v>
      </c>
      <c r="Q348" s="88">
        <v>0</v>
      </c>
      <c r="R348" s="88">
        <v>7919.1875305920003</v>
      </c>
      <c r="S348" s="84">
        <v>1.5100000000000001E-2</v>
      </c>
      <c r="T348" s="84">
        <f t="shared" si="9"/>
        <v>3.0821324832912725E-3</v>
      </c>
      <c r="U348" s="84">
        <f>R348/'סכום נכסי הקרן'!$C$42</f>
        <v>3.7902268001671369E-4</v>
      </c>
    </row>
    <row r="349" spans="2:21" s="87" customFormat="1">
      <c r="B349" s="80" t="s">
        <v>1428</v>
      </c>
      <c r="C349" s="80" t="s">
        <v>1429</v>
      </c>
      <c r="D349" s="80" t="s">
        <v>98</v>
      </c>
      <c r="E349" s="80" t="s">
        <v>121</v>
      </c>
      <c r="F349" s="80" t="s">
        <v>1430</v>
      </c>
      <c r="G349" s="80" t="s">
        <v>845</v>
      </c>
      <c r="H349" s="80" t="s">
        <v>905</v>
      </c>
      <c r="I349" s="80" t="s">
        <v>148</v>
      </c>
      <c r="J349" s="80" t="s">
        <v>585</v>
      </c>
      <c r="K349" s="88">
        <v>2.38</v>
      </c>
      <c r="L349" s="80" t="s">
        <v>100</v>
      </c>
      <c r="M349" s="84">
        <v>2.4E-2</v>
      </c>
      <c r="N349" s="84">
        <v>5.04E-2</v>
      </c>
      <c r="O349" s="88">
        <v>3236285.56</v>
      </c>
      <c r="P349" s="88">
        <v>94.7</v>
      </c>
      <c r="Q349" s="88">
        <v>0</v>
      </c>
      <c r="R349" s="88">
        <v>3064.7624253200001</v>
      </c>
      <c r="S349" s="84">
        <v>1.24E-2</v>
      </c>
      <c r="T349" s="84">
        <f t="shared" si="9"/>
        <v>1.1927996133642737E-3</v>
      </c>
      <c r="U349" s="84">
        <f>R349/'סכום נכסי הקרן'!$C$42</f>
        <v>1.4668354090264523E-4</v>
      </c>
    </row>
    <row r="350" spans="2:21" s="87" customFormat="1">
      <c r="B350" s="80" t="s">
        <v>1431</v>
      </c>
      <c r="C350" s="80" t="s">
        <v>1432</v>
      </c>
      <c r="D350" s="80" t="s">
        <v>98</v>
      </c>
      <c r="E350" s="80" t="s">
        <v>121</v>
      </c>
      <c r="F350" s="80" t="s">
        <v>1433</v>
      </c>
      <c r="G350" s="80" t="s">
        <v>845</v>
      </c>
      <c r="H350" s="80" t="s">
        <v>918</v>
      </c>
      <c r="I350" s="80" t="s">
        <v>209</v>
      </c>
      <c r="J350" s="80" t="s">
        <v>585</v>
      </c>
      <c r="K350" s="88">
        <v>0.5</v>
      </c>
      <c r="L350" s="80" t="s">
        <v>100</v>
      </c>
      <c r="M350" s="84">
        <v>4.2000000000000003E-2</v>
      </c>
      <c r="N350" s="84">
        <v>5.5300000000000002E-2</v>
      </c>
      <c r="O350" s="88">
        <v>193006.96</v>
      </c>
      <c r="P350" s="88">
        <v>99.37</v>
      </c>
      <c r="Q350" s="88">
        <v>201.1103</v>
      </c>
      <c r="R350" s="88">
        <v>392.90131615199999</v>
      </c>
      <c r="S350" s="84">
        <v>4.3E-3</v>
      </c>
      <c r="T350" s="84">
        <f t="shared" si="9"/>
        <v>1.5291643297522044E-4</v>
      </c>
      <c r="U350" s="84">
        <f>R350/'סכום נכסי הקרן'!$C$42</f>
        <v>1.8804771228708702E-5</v>
      </c>
    </row>
    <row r="351" spans="2:21" s="87" customFormat="1">
      <c r="B351" s="80" t="s">
        <v>1434</v>
      </c>
      <c r="C351" s="80" t="s">
        <v>1435</v>
      </c>
      <c r="D351" s="80" t="s">
        <v>98</v>
      </c>
      <c r="E351" s="80" t="s">
        <v>121</v>
      </c>
      <c r="F351" s="80" t="s">
        <v>1433</v>
      </c>
      <c r="G351" s="80" t="s">
        <v>845</v>
      </c>
      <c r="H351" s="80" t="s">
        <v>918</v>
      </c>
      <c r="I351" s="80" t="s">
        <v>209</v>
      </c>
      <c r="J351" s="80" t="s">
        <v>585</v>
      </c>
      <c r="K351" s="88">
        <v>0.57999999999999996</v>
      </c>
      <c r="L351" s="80" t="s">
        <v>100</v>
      </c>
      <c r="M351" s="84">
        <v>3.4200000000000001E-2</v>
      </c>
      <c r="N351" s="84">
        <v>5.3199999999999997E-2</v>
      </c>
      <c r="O351" s="88">
        <v>4658196.33</v>
      </c>
      <c r="P351" s="88">
        <v>100.37</v>
      </c>
      <c r="Q351" s="88">
        <v>0</v>
      </c>
      <c r="R351" s="88">
        <v>4675.4316564210003</v>
      </c>
      <c r="S351" s="84">
        <v>2.0899999999999998E-2</v>
      </c>
      <c r="T351" s="84">
        <f t="shared" si="9"/>
        <v>1.8196689655341754E-3</v>
      </c>
      <c r="U351" s="84">
        <f>R351/'סכום נכסי הקרן'!$C$42</f>
        <v>2.2377227838159266E-4</v>
      </c>
    </row>
    <row r="352" spans="2:21" s="87" customFormat="1">
      <c r="B352" s="80" t="s">
        <v>1436</v>
      </c>
      <c r="C352" s="80" t="s">
        <v>1437</v>
      </c>
      <c r="D352" s="80" t="s">
        <v>98</v>
      </c>
      <c r="E352" s="80" t="s">
        <v>121</v>
      </c>
      <c r="F352" s="80" t="s">
        <v>936</v>
      </c>
      <c r="G352" s="80" t="s">
        <v>845</v>
      </c>
      <c r="H352" s="80" t="s">
        <v>918</v>
      </c>
      <c r="I352" s="80" t="s">
        <v>209</v>
      </c>
      <c r="J352" s="80" t="s">
        <v>585</v>
      </c>
      <c r="K352" s="88">
        <v>0.84</v>
      </c>
      <c r="L352" s="80" t="s">
        <v>100</v>
      </c>
      <c r="M352" s="84">
        <v>4.2000000000000003E-2</v>
      </c>
      <c r="N352" s="84">
        <v>5.2600000000000001E-2</v>
      </c>
      <c r="O352" s="88">
        <v>388682.87</v>
      </c>
      <c r="P352" s="88">
        <v>99.77</v>
      </c>
      <c r="Q352" s="88">
        <v>0</v>
      </c>
      <c r="R352" s="88">
        <v>387.788899399</v>
      </c>
      <c r="S352" s="84">
        <v>1.6000000000000001E-3</v>
      </c>
      <c r="T352" s="84">
        <f t="shared" si="9"/>
        <v>1.5092669025455958E-4</v>
      </c>
      <c r="U352" s="84">
        <f>R352/'סכום נכסי הקרן'!$C$42</f>
        <v>1.8560084271669367E-5</v>
      </c>
    </row>
    <row r="353" spans="2:21" s="87" customFormat="1">
      <c r="B353" s="80" t="s">
        <v>1438</v>
      </c>
      <c r="C353" s="80" t="s">
        <v>1439</v>
      </c>
      <c r="D353" s="80" t="s">
        <v>98</v>
      </c>
      <c r="E353" s="80" t="s">
        <v>121</v>
      </c>
      <c r="F353" s="80" t="s">
        <v>936</v>
      </c>
      <c r="G353" s="80" t="s">
        <v>845</v>
      </c>
      <c r="H353" s="80" t="s">
        <v>918</v>
      </c>
      <c r="I353" s="80" t="s">
        <v>209</v>
      </c>
      <c r="J353" s="80" t="s">
        <v>585</v>
      </c>
      <c r="K353" s="88">
        <v>2.3199999999999998</v>
      </c>
      <c r="L353" s="80" t="s">
        <v>100</v>
      </c>
      <c r="M353" s="84">
        <v>4.2999999999999997E-2</v>
      </c>
      <c r="N353" s="84">
        <v>5.2299999999999999E-2</v>
      </c>
      <c r="O353" s="88">
        <v>1554927.5</v>
      </c>
      <c r="P353" s="88">
        <v>99.99</v>
      </c>
      <c r="Q353" s="88">
        <v>0</v>
      </c>
      <c r="R353" s="88">
        <v>1554.7720072499999</v>
      </c>
      <c r="S353" s="84">
        <v>1.4E-3</v>
      </c>
      <c r="T353" s="84">
        <f t="shared" si="9"/>
        <v>6.0511426066696145E-4</v>
      </c>
      <c r="U353" s="84">
        <f>R353/'סכום נכסי הקרן'!$C$42</f>
        <v>7.4413423185952461E-5</v>
      </c>
    </row>
    <row r="354" spans="2:21" s="87" customFormat="1">
      <c r="B354" s="80" t="s">
        <v>1440</v>
      </c>
      <c r="C354" s="80" t="s">
        <v>1441</v>
      </c>
      <c r="D354" s="80" t="s">
        <v>98</v>
      </c>
      <c r="E354" s="80" t="s">
        <v>121</v>
      </c>
      <c r="F354" s="80" t="s">
        <v>1442</v>
      </c>
      <c r="G354" s="80" t="s">
        <v>639</v>
      </c>
      <c r="H354" s="80" t="s">
        <v>918</v>
      </c>
      <c r="I354" s="80" t="s">
        <v>209</v>
      </c>
      <c r="J354" s="80" t="s">
        <v>1252</v>
      </c>
      <c r="K354" s="88">
        <v>2.67</v>
      </c>
      <c r="L354" s="80" t="s">
        <v>100</v>
      </c>
      <c r="M354" s="84">
        <v>6.8000000000000005E-2</v>
      </c>
      <c r="N354" s="84">
        <v>6.7799999999999999E-2</v>
      </c>
      <c r="O354" s="88">
        <v>3758634.9</v>
      </c>
      <c r="P354" s="88">
        <v>100.32</v>
      </c>
      <c r="Q354" s="88">
        <v>0</v>
      </c>
      <c r="R354" s="88">
        <v>3770.66253168</v>
      </c>
      <c r="S354" s="84">
        <v>1.11E-2</v>
      </c>
      <c r="T354" s="84">
        <f t="shared" si="9"/>
        <v>1.4675345706267743E-3</v>
      </c>
      <c r="U354" s="84">
        <f>R354/'סכום נכסי הקרן'!$C$42</f>
        <v>1.804688438902422E-4</v>
      </c>
    </row>
    <row r="355" spans="2:21" s="87" customFormat="1">
      <c r="B355" s="80" t="s">
        <v>1443</v>
      </c>
      <c r="C355" s="80" t="s">
        <v>1444</v>
      </c>
      <c r="D355" s="80" t="s">
        <v>98</v>
      </c>
      <c r="E355" s="80" t="s">
        <v>121</v>
      </c>
      <c r="F355" s="80" t="s">
        <v>1445</v>
      </c>
      <c r="G355" s="80" t="s">
        <v>595</v>
      </c>
      <c r="H355" s="80" t="s">
        <v>905</v>
      </c>
      <c r="I355" s="80" t="s">
        <v>148</v>
      </c>
      <c r="J355" s="80" t="s">
        <v>976</v>
      </c>
      <c r="K355" s="88">
        <v>2.13</v>
      </c>
      <c r="L355" s="80" t="s">
        <v>100</v>
      </c>
      <c r="M355" s="84">
        <v>3.2899999999999999E-2</v>
      </c>
      <c r="N355" s="84">
        <v>4.8399999999999999E-2</v>
      </c>
      <c r="O355" s="88">
        <v>13240362.4</v>
      </c>
      <c r="P355" s="88">
        <v>97.69</v>
      </c>
      <c r="Q355" s="88">
        <v>0</v>
      </c>
      <c r="R355" s="88">
        <v>12934.51002856</v>
      </c>
      <c r="S355" s="84">
        <v>2.7199999999999998E-2</v>
      </c>
      <c r="T355" s="84">
        <f t="shared" si="9"/>
        <v>5.0340863075257073E-3</v>
      </c>
      <c r="U355" s="84">
        <f>R355/'סכום נכסי הקרן'!$C$42</f>
        <v>6.1906257893117305E-4</v>
      </c>
    </row>
    <row r="356" spans="2:21" s="87" customFormat="1">
      <c r="B356" s="80" t="s">
        <v>1446</v>
      </c>
      <c r="C356" s="80" t="s">
        <v>1447</v>
      </c>
      <c r="D356" s="80" t="s">
        <v>98</v>
      </c>
      <c r="E356" s="80" t="s">
        <v>121</v>
      </c>
      <c r="F356" s="80" t="s">
        <v>1448</v>
      </c>
      <c r="G356" s="80" t="s">
        <v>857</v>
      </c>
      <c r="H356" s="80" t="s">
        <v>918</v>
      </c>
      <c r="I356" s="80" t="s">
        <v>209</v>
      </c>
      <c r="J356" s="80" t="s">
        <v>1449</v>
      </c>
      <c r="K356" s="88">
        <v>1.47</v>
      </c>
      <c r="L356" s="80" t="s">
        <v>100</v>
      </c>
      <c r="M356" s="84">
        <v>2.63E-2</v>
      </c>
      <c r="N356" s="84">
        <v>5.33E-2</v>
      </c>
      <c r="O356" s="88">
        <v>1127973</v>
      </c>
      <c r="P356" s="88">
        <v>96.69</v>
      </c>
      <c r="Q356" s="88">
        <v>0</v>
      </c>
      <c r="R356" s="88">
        <v>1090.6370936999999</v>
      </c>
      <c r="S356" s="84">
        <v>1.5699999999999999E-2</v>
      </c>
      <c r="T356" s="84">
        <f t="shared" si="9"/>
        <v>4.2447384924143458E-4</v>
      </c>
      <c r="U356" s="84">
        <f>R356/'סכום נכסי הקרן'!$C$42</f>
        <v>5.2199318753714578E-5</v>
      </c>
    </row>
    <row r="357" spans="2:21" s="87" customFormat="1">
      <c r="B357" s="80" t="s">
        <v>1450</v>
      </c>
      <c r="C357" s="80" t="s">
        <v>1451</v>
      </c>
      <c r="D357" s="80" t="s">
        <v>98</v>
      </c>
      <c r="E357" s="80" t="s">
        <v>121</v>
      </c>
      <c r="F357" s="80" t="s">
        <v>1452</v>
      </c>
      <c r="G357" s="80" t="s">
        <v>496</v>
      </c>
      <c r="H357" s="80" t="s">
        <v>905</v>
      </c>
      <c r="I357" s="80" t="s">
        <v>148</v>
      </c>
      <c r="J357" s="80" t="s">
        <v>648</v>
      </c>
      <c r="K357" s="88">
        <v>5.95</v>
      </c>
      <c r="L357" s="80" t="s">
        <v>100</v>
      </c>
      <c r="M357" s="84">
        <v>5.4800000000000001E-2</v>
      </c>
      <c r="N357" s="84">
        <v>5.4699999999999999E-2</v>
      </c>
      <c r="O357" s="88">
        <v>36115</v>
      </c>
      <c r="P357" s="88">
        <v>100.48</v>
      </c>
      <c r="Q357" s="88">
        <v>0</v>
      </c>
      <c r="R357" s="88">
        <v>36.288352000000003</v>
      </c>
      <c r="S357" s="84">
        <v>1E-4</v>
      </c>
      <c r="T357" s="84">
        <f t="shared" si="9"/>
        <v>1.4123356472143904E-5</v>
      </c>
      <c r="U357" s="84">
        <f>R357/'סכום נכסי הקרן'!$C$42</f>
        <v>1.7368080216938219E-6</v>
      </c>
    </row>
    <row r="358" spans="2:21" s="87" customFormat="1">
      <c r="B358" s="80" t="s">
        <v>1453</v>
      </c>
      <c r="C358" s="80" t="s">
        <v>1454</v>
      </c>
      <c r="D358" s="80" t="s">
        <v>98</v>
      </c>
      <c r="E358" s="80" t="s">
        <v>121</v>
      </c>
      <c r="F358" s="80" t="s">
        <v>1455</v>
      </c>
      <c r="G358" s="80" t="s">
        <v>1186</v>
      </c>
      <c r="H358" s="80" t="s">
        <v>905</v>
      </c>
      <c r="I358" s="80" t="s">
        <v>148</v>
      </c>
      <c r="J358" s="80" t="s">
        <v>576</v>
      </c>
      <c r="K358" s="88">
        <v>1.45</v>
      </c>
      <c r="L358" s="80" t="s">
        <v>100</v>
      </c>
      <c r="M358" s="84">
        <v>1.4999999999999999E-2</v>
      </c>
      <c r="N358" s="84">
        <v>5.3499999999999999E-2</v>
      </c>
      <c r="O358" s="88">
        <v>640581</v>
      </c>
      <c r="P358" s="88">
        <v>95.4</v>
      </c>
      <c r="Q358" s="88">
        <v>0</v>
      </c>
      <c r="R358" s="88">
        <v>611.11427400000002</v>
      </c>
      <c r="S358" s="84">
        <v>1.2500000000000001E-2</v>
      </c>
      <c r="T358" s="84">
        <f t="shared" si="9"/>
        <v>2.3784449447903898E-4</v>
      </c>
      <c r="U358" s="84">
        <f>R358/'סכום נכסי הקרן'!$C$42</f>
        <v>2.9248728993115922E-5</v>
      </c>
    </row>
    <row r="359" spans="2:21" s="87" customFormat="1">
      <c r="B359" s="80" t="s">
        <v>1456</v>
      </c>
      <c r="C359" s="80" t="s">
        <v>1457</v>
      </c>
      <c r="D359" s="80" t="s">
        <v>98</v>
      </c>
      <c r="E359" s="80" t="s">
        <v>121</v>
      </c>
      <c r="F359" s="80" t="s">
        <v>954</v>
      </c>
      <c r="G359" s="80" t="s">
        <v>496</v>
      </c>
      <c r="H359" s="80" t="s">
        <v>918</v>
      </c>
      <c r="I359" s="80" t="s">
        <v>209</v>
      </c>
      <c r="J359" s="80" t="s">
        <v>939</v>
      </c>
      <c r="K359" s="88">
        <v>3.48</v>
      </c>
      <c r="L359" s="80" t="s">
        <v>100</v>
      </c>
      <c r="M359" s="84">
        <v>3.95E-2</v>
      </c>
      <c r="N359" s="84">
        <v>6.9199999999999998E-2</v>
      </c>
      <c r="O359" s="88">
        <v>4023621.59</v>
      </c>
      <c r="P359" s="88">
        <v>90.72</v>
      </c>
      <c r="Q359" s="88">
        <v>0</v>
      </c>
      <c r="R359" s="88">
        <v>3650.2295064479999</v>
      </c>
      <c r="S359" s="84">
        <v>3.2000000000000002E-3</v>
      </c>
      <c r="T359" s="84">
        <f t="shared" si="9"/>
        <v>1.420662269940035E-3</v>
      </c>
      <c r="U359" s="84">
        <f>R359/'סכום נכסי הקרן'!$C$42</f>
        <v>1.7470476167731082E-4</v>
      </c>
    </row>
    <row r="360" spans="2:21" s="87" customFormat="1">
      <c r="B360" s="80" t="s">
        <v>1458</v>
      </c>
      <c r="C360" s="80">
        <v>11970290</v>
      </c>
      <c r="D360" s="80" t="s">
        <v>98</v>
      </c>
      <c r="E360" s="80" t="s">
        <v>121</v>
      </c>
      <c r="F360" s="80" t="s">
        <v>1383</v>
      </c>
      <c r="G360" s="80" t="s">
        <v>639</v>
      </c>
      <c r="H360" s="80" t="s">
        <v>918</v>
      </c>
      <c r="I360" s="80" t="s">
        <v>209</v>
      </c>
      <c r="J360" s="80" t="s">
        <v>1459</v>
      </c>
      <c r="K360" s="88">
        <v>2.2999999999999998</v>
      </c>
      <c r="L360" s="80" t="s">
        <v>100</v>
      </c>
      <c r="M360" s="84">
        <v>9.0999999999999998E-2</v>
      </c>
      <c r="N360" s="84">
        <v>7.4200000000000002E-2</v>
      </c>
      <c r="O360" s="88">
        <v>1769000</v>
      </c>
      <c r="P360" s="88">
        <f>R360*1000/O360*100</f>
        <v>105.95131925974664</v>
      </c>
      <c r="Q360" s="88">
        <v>0</v>
      </c>
      <c r="R360" s="88">
        <f>1882.0391-7.76026229508193</f>
        <v>1874.278837704918</v>
      </c>
      <c r="S360" s="84">
        <v>1.1599999999999999E-2</v>
      </c>
      <c r="T360" s="84">
        <f t="shared" si="9"/>
        <v>7.2946570164173082E-4</v>
      </c>
      <c r="U360" s="84">
        <f>R360/'סכום נכסי הקרן'!$C$42</f>
        <v>8.9705438268920947E-5</v>
      </c>
    </row>
    <row r="361" spans="2:21" s="87" customFormat="1">
      <c r="B361" s="80" t="s">
        <v>1460</v>
      </c>
      <c r="C361" s="80" t="s">
        <v>1461</v>
      </c>
      <c r="D361" s="80" t="s">
        <v>98</v>
      </c>
      <c r="E361" s="80" t="s">
        <v>121</v>
      </c>
      <c r="F361" s="80" t="s">
        <v>1389</v>
      </c>
      <c r="G361" s="80" t="s">
        <v>639</v>
      </c>
      <c r="H361" s="80" t="s">
        <v>918</v>
      </c>
      <c r="I361" s="80" t="s">
        <v>209</v>
      </c>
      <c r="J361" s="80" t="s">
        <v>1462</v>
      </c>
      <c r="K361" s="88">
        <v>2.04</v>
      </c>
      <c r="L361" s="80" t="s">
        <v>100</v>
      </c>
      <c r="M361" s="84">
        <v>5.1499999999999997E-2</v>
      </c>
      <c r="N361" s="84">
        <v>7.0999999999999994E-2</v>
      </c>
      <c r="O361" s="88">
        <v>299944.95</v>
      </c>
      <c r="P361" s="88">
        <v>97.63</v>
      </c>
      <c r="Q361" s="88">
        <v>0</v>
      </c>
      <c r="R361" s="88">
        <v>292.83625468499997</v>
      </c>
      <c r="S361" s="84">
        <v>8.0000000000000004E-4</v>
      </c>
      <c r="T361" s="84">
        <f t="shared" si="9"/>
        <v>1.1397130442528156E-4</v>
      </c>
      <c r="U361" s="84">
        <f>R361/'סכום נכסי הקרן'!$C$42</f>
        <v>1.4015526419598302E-5</v>
      </c>
    </row>
    <row r="362" spans="2:21" s="87" customFormat="1">
      <c r="B362" s="80" t="s">
        <v>1463</v>
      </c>
      <c r="C362" s="80" t="s">
        <v>1464</v>
      </c>
      <c r="D362" s="80" t="s">
        <v>98</v>
      </c>
      <c r="E362" s="80" t="s">
        <v>121</v>
      </c>
      <c r="F362" s="80" t="s">
        <v>1465</v>
      </c>
      <c r="G362" s="80" t="s">
        <v>887</v>
      </c>
      <c r="H362" s="80" t="s">
        <v>918</v>
      </c>
      <c r="I362" s="80" t="s">
        <v>209</v>
      </c>
      <c r="J362" s="80" t="s">
        <v>572</v>
      </c>
      <c r="K362" s="88">
        <v>0.26</v>
      </c>
      <c r="L362" s="80" t="s">
        <v>100</v>
      </c>
      <c r="M362" s="84">
        <v>0.02</v>
      </c>
      <c r="N362" s="84">
        <v>7.0499999999999993E-2</v>
      </c>
      <c r="O362" s="88">
        <v>229239.5</v>
      </c>
      <c r="P362" s="88">
        <v>98.75</v>
      </c>
      <c r="Q362" s="88">
        <v>231.53192999999999</v>
      </c>
      <c r="R362" s="88">
        <v>457.90593625000002</v>
      </c>
      <c r="S362" s="84">
        <v>3.0999999999999999E-3</v>
      </c>
      <c r="T362" s="84">
        <f t="shared" si="9"/>
        <v>1.7821610549769665E-4</v>
      </c>
      <c r="U362" s="84">
        <f>R362/'סכום נכסי הקרן'!$C$42</f>
        <v>2.1915977426040725E-5</v>
      </c>
    </row>
    <row r="363" spans="2:21" s="87" customFormat="1">
      <c r="B363" s="80" t="s">
        <v>1466</v>
      </c>
      <c r="C363" s="80" t="s">
        <v>1467</v>
      </c>
      <c r="D363" s="80" t="s">
        <v>98</v>
      </c>
      <c r="E363" s="80" t="s">
        <v>121</v>
      </c>
      <c r="F363" s="80" t="s">
        <v>1468</v>
      </c>
      <c r="G363" s="80" t="s">
        <v>639</v>
      </c>
      <c r="H363" s="80" t="s">
        <v>905</v>
      </c>
      <c r="I363" s="80" t="s">
        <v>148</v>
      </c>
      <c r="J363" s="80" t="s">
        <v>433</v>
      </c>
      <c r="K363" s="88">
        <v>1.91</v>
      </c>
      <c r="L363" s="80" t="s">
        <v>100</v>
      </c>
      <c r="M363" s="84">
        <v>4.99E-2</v>
      </c>
      <c r="N363" s="84">
        <v>4.6699999999999998E-2</v>
      </c>
      <c r="O363" s="88">
        <v>855803.18</v>
      </c>
      <c r="P363" s="88">
        <v>101.94</v>
      </c>
      <c r="Q363" s="88">
        <v>0</v>
      </c>
      <c r="R363" s="88">
        <v>872.40576169200006</v>
      </c>
      <c r="S363" s="84">
        <v>2.5000000000000001E-3</v>
      </c>
      <c r="T363" s="84">
        <f t="shared" si="9"/>
        <v>3.3953863655005167E-4</v>
      </c>
      <c r="U363" s="84">
        <f>R363/'סכום נכסי הקרן'!$C$42</f>
        <v>4.1754481577961272E-5</v>
      </c>
    </row>
    <row r="364" spans="2:21" s="87" customFormat="1">
      <c r="B364" s="80" t="s">
        <v>1469</v>
      </c>
      <c r="C364" s="80" t="s">
        <v>1470</v>
      </c>
      <c r="D364" s="80" t="s">
        <v>98</v>
      </c>
      <c r="E364" s="80" t="s">
        <v>121</v>
      </c>
      <c r="F364" s="80" t="s">
        <v>959</v>
      </c>
      <c r="G364" s="80" t="s">
        <v>960</v>
      </c>
      <c r="H364" s="80" t="s">
        <v>905</v>
      </c>
      <c r="I364" s="80" t="s">
        <v>148</v>
      </c>
      <c r="J364" s="80" t="s">
        <v>585</v>
      </c>
      <c r="K364" s="88">
        <v>1.69</v>
      </c>
      <c r="L364" s="80" t="s">
        <v>100</v>
      </c>
      <c r="M364" s="84">
        <v>3.2500000000000001E-2</v>
      </c>
      <c r="N364" s="84">
        <v>5.3499999999999999E-2</v>
      </c>
      <c r="O364" s="88">
        <v>900146.24</v>
      </c>
      <c r="P364" s="88">
        <v>96.68</v>
      </c>
      <c r="Q364" s="88">
        <v>0</v>
      </c>
      <c r="R364" s="88">
        <v>870.26138483199998</v>
      </c>
      <c r="S364" s="84">
        <v>2.8E-3</v>
      </c>
      <c r="T364" s="84">
        <f t="shared" si="9"/>
        <v>3.3870404922008976E-4</v>
      </c>
      <c r="U364" s="84">
        <f>R364/'סכום נכסי הקרן'!$C$42</f>
        <v>4.1651848894835222E-5</v>
      </c>
    </row>
    <row r="365" spans="2:21" s="87" customFormat="1">
      <c r="B365" s="80" t="s">
        <v>1471</v>
      </c>
      <c r="C365" s="80" t="s">
        <v>1472</v>
      </c>
      <c r="D365" s="80" t="s">
        <v>98</v>
      </c>
      <c r="E365" s="80" t="s">
        <v>121</v>
      </c>
      <c r="F365" s="80" t="s">
        <v>959</v>
      </c>
      <c r="G365" s="80" t="s">
        <v>960</v>
      </c>
      <c r="H365" s="80" t="s">
        <v>905</v>
      </c>
      <c r="I365" s="80" t="s">
        <v>148</v>
      </c>
      <c r="J365" s="80" t="s">
        <v>976</v>
      </c>
      <c r="K365" s="88">
        <v>3.49</v>
      </c>
      <c r="L365" s="80" t="s">
        <v>100</v>
      </c>
      <c r="M365" s="84">
        <v>2.6599999999999999E-2</v>
      </c>
      <c r="N365" s="84">
        <v>6.6600000000000006E-2</v>
      </c>
      <c r="O365" s="88">
        <v>979645.81</v>
      </c>
      <c r="P365" s="88">
        <v>87.98</v>
      </c>
      <c r="Q365" s="88">
        <v>0</v>
      </c>
      <c r="R365" s="88">
        <v>861.89238363799996</v>
      </c>
      <c r="S365" s="84">
        <v>1.2999999999999999E-3</v>
      </c>
      <c r="T365" s="84">
        <f t="shared" si="9"/>
        <v>3.3544685012825277E-4</v>
      </c>
      <c r="U365" s="84">
        <f>R365/'סכום נכסי הקרן'!$C$42</f>
        <v>4.1251297544162027E-5</v>
      </c>
    </row>
    <row r="366" spans="2:21" s="87" customFormat="1">
      <c r="B366" s="80" t="s">
        <v>1473</v>
      </c>
      <c r="C366" s="80" t="s">
        <v>1474</v>
      </c>
      <c r="D366" s="80" t="s">
        <v>98</v>
      </c>
      <c r="E366" s="80" t="s">
        <v>121</v>
      </c>
      <c r="F366" s="80" t="s">
        <v>970</v>
      </c>
      <c r="G366" s="80" t="s">
        <v>845</v>
      </c>
      <c r="H366" s="80" t="s">
        <v>971</v>
      </c>
      <c r="I366" s="80" t="s">
        <v>148</v>
      </c>
      <c r="J366" s="80" t="s">
        <v>1475</v>
      </c>
      <c r="K366" s="88">
        <v>1.89</v>
      </c>
      <c r="L366" s="80" t="s">
        <v>100</v>
      </c>
      <c r="M366" s="84">
        <v>3.5000000000000003E-2</v>
      </c>
      <c r="N366" s="84">
        <v>5.62E-2</v>
      </c>
      <c r="O366" s="88">
        <v>1527800</v>
      </c>
      <c r="P366" s="88">
        <v>97.11</v>
      </c>
      <c r="Q366" s="88">
        <v>0</v>
      </c>
      <c r="R366" s="88">
        <v>1483.6465800000001</v>
      </c>
      <c r="S366" s="84">
        <v>6.8999999999999999E-3</v>
      </c>
      <c r="T366" s="84">
        <f t="shared" si="9"/>
        <v>5.7743238182922081E-4</v>
      </c>
      <c r="U366" s="84">
        <f>R366/'סכום נכסי הקרן'!$C$42</f>
        <v>7.1009267147281981E-5</v>
      </c>
    </row>
    <row r="367" spans="2:21" s="87" customFormat="1">
      <c r="B367" s="80" t="s">
        <v>1476</v>
      </c>
      <c r="C367" s="80" t="s">
        <v>1477</v>
      </c>
      <c r="D367" s="80" t="s">
        <v>98</v>
      </c>
      <c r="E367" s="80" t="s">
        <v>121</v>
      </c>
      <c r="F367" s="80" t="s">
        <v>974</v>
      </c>
      <c r="G367" s="80" t="s">
        <v>595</v>
      </c>
      <c r="H367" s="80" t="s">
        <v>975</v>
      </c>
      <c r="I367" s="80" t="s">
        <v>209</v>
      </c>
      <c r="J367" s="80" t="s">
        <v>1478</v>
      </c>
      <c r="K367" s="88">
        <v>3.54</v>
      </c>
      <c r="L367" s="80" t="s">
        <v>100</v>
      </c>
      <c r="M367" s="84">
        <v>2.5000000000000001E-2</v>
      </c>
      <c r="N367" s="84">
        <v>5.3900000000000003E-2</v>
      </c>
      <c r="O367" s="88">
        <v>10154461</v>
      </c>
      <c r="P367" s="88">
        <v>91.27</v>
      </c>
      <c r="Q367" s="88">
        <v>0</v>
      </c>
      <c r="R367" s="88">
        <v>9267.9765547000006</v>
      </c>
      <c r="S367" s="84">
        <v>1.1900000000000001E-2</v>
      </c>
      <c r="T367" s="84">
        <f t="shared" si="9"/>
        <v>3.6070785649758965E-3</v>
      </c>
      <c r="U367" s="84">
        <f>R367/'סכום נכסי הקרן'!$C$42</f>
        <v>4.4357748803454145E-4</v>
      </c>
    </row>
    <row r="368" spans="2:21" s="87" customFormat="1">
      <c r="B368" s="80" t="s">
        <v>1479</v>
      </c>
      <c r="C368" s="80" t="s">
        <v>1480</v>
      </c>
      <c r="D368" s="80" t="s">
        <v>98</v>
      </c>
      <c r="E368" s="80" t="s">
        <v>121</v>
      </c>
      <c r="F368" s="80" t="s">
        <v>1481</v>
      </c>
      <c r="G368" s="80" t="s">
        <v>566</v>
      </c>
      <c r="H368" s="80" t="s">
        <v>975</v>
      </c>
      <c r="I368" s="80" t="s">
        <v>209</v>
      </c>
      <c r="J368" s="80" t="s">
        <v>1482</v>
      </c>
      <c r="K368" s="88">
        <v>1.98</v>
      </c>
      <c r="L368" s="80" t="s">
        <v>100</v>
      </c>
      <c r="M368" s="84">
        <v>3.2500000000000001E-2</v>
      </c>
      <c r="N368" s="84">
        <v>5.4399999999999997E-2</v>
      </c>
      <c r="O368" s="88">
        <v>1957200.78</v>
      </c>
      <c r="P368" s="88">
        <v>95.95</v>
      </c>
      <c r="Q368" s="88">
        <v>0</v>
      </c>
      <c r="R368" s="88">
        <v>1877.93414841</v>
      </c>
      <c r="S368" s="84">
        <v>3.1399999999999997E-2</v>
      </c>
      <c r="T368" s="84">
        <f t="shared" si="9"/>
        <v>7.3088834150435991E-4</v>
      </c>
      <c r="U368" s="84">
        <f>R368/'סכום נכסי הקרן'!$C$42</f>
        <v>8.988038622341527E-5</v>
      </c>
    </row>
    <row r="369" spans="2:21" s="87" customFormat="1">
      <c r="B369" s="80" t="s">
        <v>1483</v>
      </c>
      <c r="C369" s="80" t="s">
        <v>1484</v>
      </c>
      <c r="D369" s="80" t="s">
        <v>98</v>
      </c>
      <c r="E369" s="80" t="s">
        <v>121</v>
      </c>
      <c r="F369" s="80" t="s">
        <v>1485</v>
      </c>
      <c r="G369" s="80" t="s">
        <v>887</v>
      </c>
      <c r="H369" s="80" t="s">
        <v>971</v>
      </c>
      <c r="I369" s="80" t="s">
        <v>148</v>
      </c>
      <c r="J369" s="80" t="s">
        <v>1142</v>
      </c>
      <c r="K369" s="88">
        <v>0.01</v>
      </c>
      <c r="L369" s="80" t="s">
        <v>100</v>
      </c>
      <c r="M369" s="84">
        <v>3.61E-2</v>
      </c>
      <c r="N369" s="84">
        <v>0.38140000000000002</v>
      </c>
      <c r="O369" s="88">
        <v>756630.75</v>
      </c>
      <c r="P369" s="88">
        <v>101.37</v>
      </c>
      <c r="Q369" s="88">
        <v>0</v>
      </c>
      <c r="R369" s="88">
        <v>766.99659127500001</v>
      </c>
      <c r="S369" s="84">
        <v>1.89E-2</v>
      </c>
      <c r="T369" s="84">
        <f t="shared" si="9"/>
        <v>2.9851359112411838E-4</v>
      </c>
      <c r="U369" s="84">
        <f>R369/'סכום נכסי הקרן'!$C$42</f>
        <v>3.6709460720019403E-5</v>
      </c>
    </row>
    <row r="370" spans="2:21" s="87" customFormat="1">
      <c r="B370" s="80" t="s">
        <v>1486</v>
      </c>
      <c r="C370" s="80" t="s">
        <v>1487</v>
      </c>
      <c r="D370" s="80" t="s">
        <v>98</v>
      </c>
      <c r="E370" s="80" t="s">
        <v>121</v>
      </c>
      <c r="F370" s="80" t="s">
        <v>1488</v>
      </c>
      <c r="G370" s="80" t="s">
        <v>639</v>
      </c>
      <c r="H370" s="80" t="s">
        <v>971</v>
      </c>
      <c r="I370" s="80" t="s">
        <v>148</v>
      </c>
      <c r="J370" s="80" t="s">
        <v>376</v>
      </c>
      <c r="K370" s="88">
        <v>0.5</v>
      </c>
      <c r="L370" s="80" t="s">
        <v>100</v>
      </c>
      <c r="M370" s="84">
        <v>4.8000000000000001E-2</v>
      </c>
      <c r="N370" s="84">
        <v>9.9000000000000005E-2</v>
      </c>
      <c r="O370" s="88">
        <v>611445.65</v>
      </c>
      <c r="P370" s="88">
        <v>99.97</v>
      </c>
      <c r="Q370" s="88">
        <v>16.96762</v>
      </c>
      <c r="R370" s="88">
        <v>628.22983630500005</v>
      </c>
      <c r="S370" s="84">
        <v>1.8100000000000002E-2</v>
      </c>
      <c r="T370" s="84">
        <f t="shared" si="9"/>
        <v>2.4450583825278501E-4</v>
      </c>
      <c r="U370" s="84">
        <f>R370/'סכום נכסי הקרן'!$C$42</f>
        <v>3.0067902206248456E-5</v>
      </c>
    </row>
    <row r="371" spans="2:21" s="87" customFormat="1">
      <c r="B371" s="80" t="s">
        <v>1489</v>
      </c>
      <c r="C371" s="80" t="s">
        <v>1490</v>
      </c>
      <c r="D371" s="80" t="s">
        <v>98</v>
      </c>
      <c r="E371" s="80" t="s">
        <v>121</v>
      </c>
      <c r="F371" s="80" t="s">
        <v>979</v>
      </c>
      <c r="G371" s="80" t="s">
        <v>887</v>
      </c>
      <c r="H371" s="80" t="s">
        <v>971</v>
      </c>
      <c r="I371" s="80" t="s">
        <v>148</v>
      </c>
      <c r="J371" s="80" t="s">
        <v>585</v>
      </c>
      <c r="K371" s="88">
        <v>0.49</v>
      </c>
      <c r="L371" s="80" t="s">
        <v>100</v>
      </c>
      <c r="M371" s="84">
        <v>3.2399999999999998E-2</v>
      </c>
      <c r="N371" s="84">
        <v>9.5500000000000002E-2</v>
      </c>
      <c r="O371" s="88">
        <v>1613818.66</v>
      </c>
      <c r="P371" s="88">
        <v>97.12</v>
      </c>
      <c r="Q371" s="88">
        <v>0</v>
      </c>
      <c r="R371" s="88">
        <v>1567.3406825919999</v>
      </c>
      <c r="S371" s="84">
        <v>1.41E-2</v>
      </c>
      <c r="T371" s="84">
        <f t="shared" si="9"/>
        <v>6.1000596482144371E-4</v>
      </c>
      <c r="U371" s="84">
        <f>R371/'סכום נכסי הקרן'!$C$42</f>
        <v>7.5014976437972589E-5</v>
      </c>
    </row>
    <row r="372" spans="2:21" s="87" customFormat="1">
      <c r="B372" s="80" t="s">
        <v>1491</v>
      </c>
      <c r="C372" s="80" t="s">
        <v>1492</v>
      </c>
      <c r="D372" s="80" t="s">
        <v>98</v>
      </c>
      <c r="E372" s="80" t="s">
        <v>121</v>
      </c>
      <c r="F372" s="80" t="s">
        <v>1493</v>
      </c>
      <c r="G372" s="80" t="s">
        <v>845</v>
      </c>
      <c r="H372" s="80" t="s">
        <v>971</v>
      </c>
      <c r="I372" s="80" t="s">
        <v>148</v>
      </c>
      <c r="J372" s="80" t="s">
        <v>1494</v>
      </c>
      <c r="K372" s="88">
        <v>1.17</v>
      </c>
      <c r="L372" s="80" t="s">
        <v>100</v>
      </c>
      <c r="M372" s="84">
        <v>7.0000000000000007E-2</v>
      </c>
      <c r="N372" s="84">
        <v>9.3399999999999997E-2</v>
      </c>
      <c r="O372" s="88">
        <v>3018000</v>
      </c>
      <c r="P372" s="88">
        <v>99.3</v>
      </c>
      <c r="Q372" s="88">
        <v>0</v>
      </c>
      <c r="R372" s="88">
        <v>2996.8739999999998</v>
      </c>
      <c r="S372" s="84">
        <v>5.0000000000000001E-3</v>
      </c>
      <c r="T372" s="84">
        <f t="shared" si="9"/>
        <v>1.1663775694222703E-3</v>
      </c>
      <c r="U372" s="84">
        <f>R372/'סכום נכסי הקרן'!$C$42</f>
        <v>1.4343431201300211E-4</v>
      </c>
    </row>
    <row r="373" spans="2:21" s="87" customFormat="1">
      <c r="B373" s="80" t="s">
        <v>1495</v>
      </c>
      <c r="C373" s="80">
        <v>11831690</v>
      </c>
      <c r="D373" s="80" t="s">
        <v>98</v>
      </c>
      <c r="E373" s="80" t="s">
        <v>121</v>
      </c>
      <c r="F373" s="80" t="s">
        <v>1493</v>
      </c>
      <c r="G373" s="80" t="s">
        <v>845</v>
      </c>
      <c r="H373" s="80" t="s">
        <v>971</v>
      </c>
      <c r="I373" s="80" t="s">
        <v>148</v>
      </c>
      <c r="J373" s="80" t="s">
        <v>307</v>
      </c>
      <c r="K373" s="88">
        <v>3.17</v>
      </c>
      <c r="L373" s="80" t="s">
        <v>100</v>
      </c>
      <c r="M373" s="84">
        <v>6.5000000000000002E-2</v>
      </c>
      <c r="N373" s="84">
        <v>8.5999999999999993E-2</v>
      </c>
      <c r="O373" s="88">
        <v>2526000</v>
      </c>
      <c r="P373" s="88">
        <f>R373*1000/O373*100</f>
        <v>89.414246978959753</v>
      </c>
      <c r="Q373" s="88">
        <v>0</v>
      </c>
      <c r="R373" s="88">
        <f>2381.0076-122.403721311476</f>
        <v>2258.6038786885238</v>
      </c>
      <c r="S373" s="84">
        <v>9.7999999999999997E-3</v>
      </c>
      <c r="T373" s="84">
        <f t="shared" si="9"/>
        <v>8.7904426489483138E-4</v>
      </c>
      <c r="U373" s="84">
        <f>R373/'סכום נכסי הקרן'!$C$42</f>
        <v>1.0809973774325732E-4</v>
      </c>
    </row>
    <row r="374" spans="2:21" s="87" customFormat="1">
      <c r="B374" s="80" t="s">
        <v>1496</v>
      </c>
      <c r="C374" s="80" t="s">
        <v>1497</v>
      </c>
      <c r="D374" s="80" t="s">
        <v>98</v>
      </c>
      <c r="E374" s="80" t="s">
        <v>121</v>
      </c>
      <c r="F374" s="80" t="s">
        <v>1498</v>
      </c>
      <c r="G374" s="80" t="s">
        <v>845</v>
      </c>
      <c r="H374" s="80" t="s">
        <v>971</v>
      </c>
      <c r="I374" s="80" t="s">
        <v>148</v>
      </c>
      <c r="J374" s="80" t="s">
        <v>585</v>
      </c>
      <c r="K374" s="88">
        <v>2.94</v>
      </c>
      <c r="L374" s="80" t="s">
        <v>100</v>
      </c>
      <c r="M374" s="84">
        <v>4.53E-2</v>
      </c>
      <c r="N374" s="84">
        <v>5.5899999999999998E-2</v>
      </c>
      <c r="O374" s="88">
        <v>10799663</v>
      </c>
      <c r="P374" s="88">
        <v>97.2</v>
      </c>
      <c r="Q374" s="88">
        <v>0</v>
      </c>
      <c r="R374" s="88">
        <v>10497.272435999999</v>
      </c>
      <c r="S374" s="84">
        <v>1.54E-2</v>
      </c>
      <c r="T374" s="84">
        <f t="shared" si="9"/>
        <v>4.0855181463969039E-3</v>
      </c>
      <c r="U374" s="84">
        <f>R374/'סכום נכסי הקרן'!$C$42</f>
        <v>5.0241319784238869E-4</v>
      </c>
    </row>
    <row r="375" spans="2:21" s="87" customFormat="1">
      <c r="B375" s="80" t="s">
        <v>1499</v>
      </c>
      <c r="C375" s="80" t="s">
        <v>1500</v>
      </c>
      <c r="D375" s="80" t="s">
        <v>98</v>
      </c>
      <c r="E375" s="80" t="s">
        <v>121</v>
      </c>
      <c r="F375" s="80" t="s">
        <v>1501</v>
      </c>
      <c r="G375" s="80" t="s">
        <v>595</v>
      </c>
      <c r="H375" s="80" t="s">
        <v>971</v>
      </c>
      <c r="I375" s="80" t="s">
        <v>148</v>
      </c>
      <c r="J375" s="80" t="s">
        <v>338</v>
      </c>
      <c r="K375" s="88">
        <v>3.34</v>
      </c>
      <c r="L375" s="80" t="s">
        <v>100</v>
      </c>
      <c r="M375" s="84">
        <v>7.4999999999999997E-2</v>
      </c>
      <c r="N375" s="84">
        <v>5.8200000000000002E-2</v>
      </c>
      <c r="O375" s="88">
        <v>34347030</v>
      </c>
      <c r="P375" s="88">
        <v>106.22</v>
      </c>
      <c r="Q375" s="88">
        <v>0</v>
      </c>
      <c r="R375" s="88">
        <v>36483.415266000004</v>
      </c>
      <c r="S375" s="84">
        <v>4.2900000000000001E-2</v>
      </c>
      <c r="T375" s="84">
        <f t="shared" si="9"/>
        <v>1.4199274718316633E-2</v>
      </c>
      <c r="U375" s="84">
        <f>R375/'סכום נכסי הקרן'!$C$42</f>
        <v>1.7461440049075703E-3</v>
      </c>
    </row>
    <row r="376" spans="2:21" s="87" customFormat="1">
      <c r="B376" s="80" t="s">
        <v>1502</v>
      </c>
      <c r="C376" s="80" t="s">
        <v>1503</v>
      </c>
      <c r="D376" s="80" t="s">
        <v>98</v>
      </c>
      <c r="E376" s="80" t="s">
        <v>121</v>
      </c>
      <c r="F376" s="80" t="s">
        <v>990</v>
      </c>
      <c r="G376" s="80" t="s">
        <v>639</v>
      </c>
      <c r="H376" s="80" t="s">
        <v>975</v>
      </c>
      <c r="I376" s="80" t="s">
        <v>209</v>
      </c>
      <c r="J376" s="80" t="s">
        <v>1504</v>
      </c>
      <c r="K376" s="88">
        <v>4.43</v>
      </c>
      <c r="L376" s="80" t="s">
        <v>100</v>
      </c>
      <c r="M376" s="84">
        <v>5.5E-2</v>
      </c>
      <c r="N376" s="84">
        <v>6.3899999999999998E-2</v>
      </c>
      <c r="O376" s="88">
        <v>1500000</v>
      </c>
      <c r="P376" s="88">
        <v>98.6</v>
      </c>
      <c r="Q376" s="88">
        <v>0</v>
      </c>
      <c r="R376" s="88">
        <v>1479</v>
      </c>
      <c r="S376" s="84">
        <v>2.5999999999999999E-3</v>
      </c>
      <c r="T376" s="84">
        <f t="shared" si="9"/>
        <v>5.7562394187261065E-4</v>
      </c>
      <c r="U376" s="84">
        <f>R376/'סכום נכסי הקרן'!$C$42</f>
        <v>7.0786875746938356E-5</v>
      </c>
    </row>
    <row r="377" spans="2:21" s="87" customFormat="1">
      <c r="B377" s="80" t="s">
        <v>1505</v>
      </c>
      <c r="C377" s="80" t="s">
        <v>1506</v>
      </c>
      <c r="D377" s="80" t="s">
        <v>98</v>
      </c>
      <c r="E377" s="80" t="s">
        <v>121</v>
      </c>
      <c r="F377" s="80" t="s">
        <v>1343</v>
      </c>
      <c r="G377" s="80" t="s">
        <v>639</v>
      </c>
      <c r="H377" s="80" t="s">
        <v>975</v>
      </c>
      <c r="I377" s="80" t="s">
        <v>209</v>
      </c>
      <c r="J377" s="80" t="s">
        <v>585</v>
      </c>
      <c r="K377" s="88">
        <v>1.33</v>
      </c>
      <c r="L377" s="80" t="s">
        <v>100</v>
      </c>
      <c r="M377" s="84">
        <v>5.6000000000000001E-2</v>
      </c>
      <c r="N377" s="84">
        <v>0.4496</v>
      </c>
      <c r="O377" s="88">
        <v>607541.68999999994</v>
      </c>
      <c r="P377" s="88">
        <v>61.75</v>
      </c>
      <c r="Q377" s="88">
        <v>0</v>
      </c>
      <c r="R377" s="88">
        <v>375.156993575</v>
      </c>
      <c r="S377" s="84">
        <v>5.9999999999999995E-4</v>
      </c>
      <c r="T377" s="84">
        <f t="shared" si="9"/>
        <v>1.4601037691867422E-4</v>
      </c>
      <c r="U377" s="84">
        <f>R377/'סכום נכסי הקרן'!$C$42</f>
        <v>1.7955504726023312E-5</v>
      </c>
    </row>
    <row r="378" spans="2:21" s="87" customFormat="1">
      <c r="B378" s="80" t="s">
        <v>1507</v>
      </c>
      <c r="C378" s="80" t="s">
        <v>1508</v>
      </c>
      <c r="D378" s="80" t="s">
        <v>98</v>
      </c>
      <c r="E378" s="80" t="s">
        <v>121</v>
      </c>
      <c r="F378" s="80" t="s">
        <v>1442</v>
      </c>
      <c r="G378" s="80" t="s">
        <v>639</v>
      </c>
      <c r="H378" s="80" t="s">
        <v>975</v>
      </c>
      <c r="I378" s="80" t="s">
        <v>209</v>
      </c>
      <c r="J378" s="80" t="s">
        <v>282</v>
      </c>
      <c r="K378" s="88">
        <v>2.2400000000000002</v>
      </c>
      <c r="L378" s="80" t="s">
        <v>100</v>
      </c>
      <c r="M378" s="84">
        <v>7.7499999999999999E-2</v>
      </c>
      <c r="N378" s="84">
        <v>8.9499999999999996E-2</v>
      </c>
      <c r="O378" s="88">
        <v>1161000</v>
      </c>
      <c r="P378" s="88">
        <v>97.83</v>
      </c>
      <c r="Q378" s="88">
        <v>0</v>
      </c>
      <c r="R378" s="88">
        <v>1135.8063</v>
      </c>
      <c r="S378" s="84">
        <v>3.0000000000000001E-3</v>
      </c>
      <c r="T378" s="84">
        <f t="shared" si="9"/>
        <v>4.420536170451284E-4</v>
      </c>
      <c r="U378" s="84">
        <f>R378/'סכום נכסי הקרן'!$C$42</f>
        <v>5.4361176085659092E-5</v>
      </c>
    </row>
    <row r="379" spans="2:21" s="87" customFormat="1">
      <c r="B379" s="80" t="s">
        <v>1509</v>
      </c>
      <c r="C379" s="80" t="s">
        <v>1510</v>
      </c>
      <c r="D379" s="80" t="s">
        <v>98</v>
      </c>
      <c r="E379" s="80" t="s">
        <v>121</v>
      </c>
      <c r="F379" s="80" t="s">
        <v>1511</v>
      </c>
      <c r="G379" s="80" t="s">
        <v>1190</v>
      </c>
      <c r="H379" s="80" t="s">
        <v>971</v>
      </c>
      <c r="I379" s="80" t="s">
        <v>148</v>
      </c>
      <c r="J379" s="80" t="s">
        <v>1512</v>
      </c>
      <c r="K379" s="88">
        <v>4.4400000000000004</v>
      </c>
      <c r="L379" s="80" t="s">
        <v>100</v>
      </c>
      <c r="M379" s="84">
        <v>6.5199999999999994E-2</v>
      </c>
      <c r="N379" s="84">
        <v>5.7599999999999998E-2</v>
      </c>
      <c r="O379" s="88">
        <v>2969000</v>
      </c>
      <c r="P379" s="88">
        <v>105.73</v>
      </c>
      <c r="Q379" s="88">
        <v>0</v>
      </c>
      <c r="R379" s="88">
        <v>3139.1237000000001</v>
      </c>
      <c r="S379" s="84">
        <v>3.5999999999999999E-3</v>
      </c>
      <c r="T379" s="84">
        <f t="shared" si="9"/>
        <v>1.2217408777685831E-3</v>
      </c>
      <c r="U379" s="84">
        <f>R379/'סכום נכסי הקרן'!$C$42</f>
        <v>1.5024256883446209E-4</v>
      </c>
    </row>
    <row r="380" spans="2:21" s="87" customFormat="1">
      <c r="B380" s="80" t="s">
        <v>1513</v>
      </c>
      <c r="C380" s="80" t="s">
        <v>1514</v>
      </c>
      <c r="D380" s="80" t="s">
        <v>98</v>
      </c>
      <c r="E380" s="80" t="s">
        <v>121</v>
      </c>
      <c r="F380" s="80" t="s">
        <v>1511</v>
      </c>
      <c r="G380" s="80" t="s">
        <v>1190</v>
      </c>
      <c r="H380" s="80" t="s">
        <v>971</v>
      </c>
      <c r="I380" s="80" t="s">
        <v>148</v>
      </c>
      <c r="J380" s="80" t="s">
        <v>1035</v>
      </c>
      <c r="K380" s="88">
        <v>3.29</v>
      </c>
      <c r="L380" s="80" t="s">
        <v>100</v>
      </c>
      <c r="M380" s="84">
        <v>6.7500000000000004E-2</v>
      </c>
      <c r="N380" s="84">
        <v>5.7000000000000002E-2</v>
      </c>
      <c r="O380" s="88">
        <v>2307036.1800000002</v>
      </c>
      <c r="P380" s="88">
        <v>106.55</v>
      </c>
      <c r="Q380" s="88">
        <v>0</v>
      </c>
      <c r="R380" s="88">
        <v>2458.14704979</v>
      </c>
      <c r="S380" s="84">
        <v>1.2999999999999999E-3</v>
      </c>
      <c r="T380" s="84">
        <f t="shared" si="9"/>
        <v>9.5670608147575939E-4</v>
      </c>
      <c r="U380" s="84">
        <f>R380/'סכום נכסי הקרן'!$C$42</f>
        <v>1.1765013507855838E-4</v>
      </c>
    </row>
    <row r="381" spans="2:21" s="87" customFormat="1">
      <c r="B381" s="80" t="s">
        <v>1515</v>
      </c>
      <c r="C381" s="80" t="s">
        <v>1516</v>
      </c>
      <c r="D381" s="80" t="s">
        <v>98</v>
      </c>
      <c r="E381" s="80" t="s">
        <v>121</v>
      </c>
      <c r="F381" s="80" t="s">
        <v>1517</v>
      </c>
      <c r="G381" s="80" t="s">
        <v>887</v>
      </c>
      <c r="H381" s="80" t="s">
        <v>971</v>
      </c>
      <c r="I381" s="80" t="s">
        <v>148</v>
      </c>
      <c r="J381" s="80" t="s">
        <v>585</v>
      </c>
      <c r="K381" s="88">
        <v>1.41</v>
      </c>
      <c r="L381" s="80" t="s">
        <v>100</v>
      </c>
      <c r="M381" s="84">
        <v>9.4500000000000001E-2</v>
      </c>
      <c r="N381" s="84">
        <v>7.3300000000000004E-2</v>
      </c>
      <c r="O381" s="88">
        <v>745500</v>
      </c>
      <c r="P381" s="88">
        <v>103.21</v>
      </c>
      <c r="Q381" s="88">
        <v>0</v>
      </c>
      <c r="R381" s="88">
        <v>769.43055000000004</v>
      </c>
      <c r="S381" s="84">
        <v>6.4000000000000003E-3</v>
      </c>
      <c r="T381" s="84">
        <f t="shared" si="9"/>
        <v>2.9946088315632914E-4</v>
      </c>
      <c r="U381" s="84">
        <f>R381/'סכום נכסי הקרן'!$C$42</f>
        <v>3.682595317021531E-5</v>
      </c>
    </row>
    <row r="382" spans="2:21" s="87" customFormat="1">
      <c r="B382" s="80" t="s">
        <v>1518</v>
      </c>
      <c r="C382" s="80" t="s">
        <v>1519</v>
      </c>
      <c r="D382" s="80" t="s">
        <v>98</v>
      </c>
      <c r="E382" s="80" t="s">
        <v>121</v>
      </c>
      <c r="F382" s="80" t="s">
        <v>1520</v>
      </c>
      <c r="G382" s="80" t="s">
        <v>887</v>
      </c>
      <c r="H382" s="80" t="s">
        <v>971</v>
      </c>
      <c r="I382" s="80" t="s">
        <v>148</v>
      </c>
      <c r="J382" s="80" t="s">
        <v>585</v>
      </c>
      <c r="K382" s="88">
        <v>1.63</v>
      </c>
      <c r="L382" s="80" t="s">
        <v>100</v>
      </c>
      <c r="M382" s="84">
        <v>7.1499999999999994E-2</v>
      </c>
      <c r="N382" s="84">
        <v>8.6199999999999999E-2</v>
      </c>
      <c r="O382" s="88">
        <v>4040286</v>
      </c>
      <c r="P382" s="88">
        <v>99.7</v>
      </c>
      <c r="Q382" s="88">
        <v>0</v>
      </c>
      <c r="R382" s="88">
        <v>4028.1651419999998</v>
      </c>
      <c r="S382" s="84">
        <v>1.26E-2</v>
      </c>
      <c r="T382" s="84">
        <f t="shared" si="9"/>
        <v>1.5677540889465073E-3</v>
      </c>
      <c r="U382" s="84">
        <f>R382/'סכום נכסי הקרן'!$C$42</f>
        <v>1.927932558450996E-4</v>
      </c>
    </row>
    <row r="383" spans="2:21" s="87" customFormat="1">
      <c r="B383" s="80" t="s">
        <v>1521</v>
      </c>
      <c r="C383" s="80" t="s">
        <v>1522</v>
      </c>
      <c r="D383" s="80" t="s">
        <v>98</v>
      </c>
      <c r="E383" s="80" t="s">
        <v>121</v>
      </c>
      <c r="F383" s="80" t="s">
        <v>1523</v>
      </c>
      <c r="G383" s="80" t="s">
        <v>1190</v>
      </c>
      <c r="H383" s="80" t="s">
        <v>975</v>
      </c>
      <c r="I383" s="80" t="s">
        <v>209</v>
      </c>
      <c r="J383" s="80" t="s">
        <v>585</v>
      </c>
      <c r="K383" s="88">
        <v>3</v>
      </c>
      <c r="L383" s="80" t="s">
        <v>100</v>
      </c>
      <c r="M383" s="84">
        <v>5.2499999999999998E-2</v>
      </c>
      <c r="N383" s="84">
        <v>6.4299999999999996E-2</v>
      </c>
      <c r="O383" s="88">
        <v>721000</v>
      </c>
      <c r="P383" s="88">
        <v>99.23</v>
      </c>
      <c r="Q383" s="88">
        <v>0</v>
      </c>
      <c r="R383" s="88">
        <v>715.44830000000002</v>
      </c>
      <c r="S383" s="84">
        <v>2.2000000000000001E-3</v>
      </c>
      <c r="T383" s="84">
        <f t="shared" si="9"/>
        <v>2.784510957755633E-4</v>
      </c>
      <c r="U383" s="84">
        <f>R383/'סכום נכסי הקרן'!$C$42</f>
        <v>3.4242292032088089E-5</v>
      </c>
    </row>
    <row r="384" spans="2:21" s="87" customFormat="1">
      <c r="B384" s="80" t="s">
        <v>1524</v>
      </c>
      <c r="C384" s="80" t="s">
        <v>1525</v>
      </c>
      <c r="D384" s="80" t="s">
        <v>98</v>
      </c>
      <c r="E384" s="80" t="s">
        <v>121</v>
      </c>
      <c r="F384" s="80" t="s">
        <v>1523</v>
      </c>
      <c r="G384" s="80" t="s">
        <v>1190</v>
      </c>
      <c r="H384" s="80" t="s">
        <v>975</v>
      </c>
      <c r="I384" s="80" t="s">
        <v>209</v>
      </c>
      <c r="J384" s="80" t="s">
        <v>939</v>
      </c>
      <c r="K384" s="88">
        <v>2.12</v>
      </c>
      <c r="L384" s="80" t="s">
        <v>100</v>
      </c>
      <c r="M384" s="84">
        <v>6.5000000000000002E-2</v>
      </c>
      <c r="N384" s="84">
        <v>5.6500000000000002E-2</v>
      </c>
      <c r="O384" s="88">
        <v>4363410</v>
      </c>
      <c r="P384" s="88">
        <v>101.9</v>
      </c>
      <c r="Q384" s="88">
        <v>0</v>
      </c>
      <c r="R384" s="88">
        <v>4446.3147900000004</v>
      </c>
      <c r="S384" s="84">
        <v>6.1999999999999998E-3</v>
      </c>
      <c r="T384" s="84">
        <f t="shared" si="9"/>
        <v>1.7304971238852529E-3</v>
      </c>
      <c r="U384" s="84">
        <f>R384/'סכום נכסי הקרן'!$C$42</f>
        <v>2.1280644528161216E-4</v>
      </c>
    </row>
    <row r="385" spans="2:21" s="87" customFormat="1">
      <c r="B385" s="80" t="s">
        <v>1526</v>
      </c>
      <c r="C385" s="80" t="s">
        <v>1527</v>
      </c>
      <c r="D385" s="80" t="s">
        <v>98</v>
      </c>
      <c r="E385" s="80" t="s">
        <v>121</v>
      </c>
      <c r="F385" s="80" t="s">
        <v>1528</v>
      </c>
      <c r="G385" s="80" t="s">
        <v>845</v>
      </c>
      <c r="H385" s="80" t="s">
        <v>975</v>
      </c>
      <c r="I385" s="80" t="s">
        <v>209</v>
      </c>
      <c r="J385" s="80" t="s">
        <v>998</v>
      </c>
      <c r="K385" s="88">
        <v>1.22</v>
      </c>
      <c r="L385" s="80" t="s">
        <v>100</v>
      </c>
      <c r="M385" s="84">
        <v>4.9500000000000002E-2</v>
      </c>
      <c r="N385" s="84">
        <v>5.57E-2</v>
      </c>
      <c r="O385" s="88">
        <v>1056000</v>
      </c>
      <c r="P385" s="88">
        <v>99.34</v>
      </c>
      <c r="Q385" s="88">
        <v>0</v>
      </c>
      <c r="R385" s="88">
        <v>1049.0304000000001</v>
      </c>
      <c r="S385" s="84">
        <v>1.2E-2</v>
      </c>
      <c r="T385" s="84">
        <f t="shared" si="9"/>
        <v>4.0828060445720181E-4</v>
      </c>
      <c r="U385" s="84">
        <f>R385/'סכום נכסי הקרן'!$C$42</f>
        <v>5.0207967937499021E-5</v>
      </c>
    </row>
    <row r="386" spans="2:21" s="87" customFormat="1">
      <c r="B386" s="80" t="s">
        <v>1529</v>
      </c>
      <c r="C386" s="80" t="s">
        <v>1530</v>
      </c>
      <c r="D386" s="80" t="s">
        <v>98</v>
      </c>
      <c r="E386" s="80" t="s">
        <v>121</v>
      </c>
      <c r="F386" s="80" t="s">
        <v>1531</v>
      </c>
      <c r="G386" s="80" t="s">
        <v>496</v>
      </c>
      <c r="H386" s="80" t="s">
        <v>971</v>
      </c>
      <c r="I386" s="80" t="s">
        <v>148</v>
      </c>
      <c r="J386" s="80" t="s">
        <v>585</v>
      </c>
      <c r="K386" s="88">
        <v>3.42</v>
      </c>
      <c r="L386" s="80" t="s">
        <v>100</v>
      </c>
      <c r="M386" s="84">
        <v>4.1000000000000002E-2</v>
      </c>
      <c r="N386" s="84">
        <v>6.0999999999999999E-2</v>
      </c>
      <c r="O386" s="88">
        <v>1944444.44</v>
      </c>
      <c r="P386" s="88">
        <v>94.37</v>
      </c>
      <c r="Q386" s="88">
        <v>0</v>
      </c>
      <c r="R386" s="88">
        <v>1834.972218028</v>
      </c>
      <c r="S386" s="84">
        <v>4.4999999999999997E-3</v>
      </c>
      <c r="T386" s="84">
        <f t="shared" si="9"/>
        <v>7.1416764122245093E-4</v>
      </c>
      <c r="U386" s="84">
        <f>R386/'סכום נכסי הקרן'!$C$42</f>
        <v>8.7824172005836323E-5</v>
      </c>
    </row>
    <row r="387" spans="2:21" s="87" customFormat="1">
      <c r="B387" s="80" t="s">
        <v>1532</v>
      </c>
      <c r="C387" s="80" t="s">
        <v>1533</v>
      </c>
      <c r="D387" s="80" t="s">
        <v>98</v>
      </c>
      <c r="E387" s="80" t="s">
        <v>121</v>
      </c>
      <c r="F387" s="80" t="s">
        <v>1534</v>
      </c>
      <c r="G387" s="80" t="s">
        <v>639</v>
      </c>
      <c r="H387" s="80" t="s">
        <v>1029</v>
      </c>
      <c r="I387" s="80" t="s">
        <v>148</v>
      </c>
      <c r="J387" s="80" t="s">
        <v>1205</v>
      </c>
      <c r="K387" s="88">
        <v>1.07</v>
      </c>
      <c r="L387" s="80" t="s">
        <v>100</v>
      </c>
      <c r="M387" s="84">
        <v>7.7499999999999999E-2</v>
      </c>
      <c r="N387" s="84">
        <v>8.5400000000000004E-2</v>
      </c>
      <c r="O387" s="88">
        <v>2286854.42</v>
      </c>
      <c r="P387" s="88">
        <v>102.25</v>
      </c>
      <c r="Q387" s="88">
        <v>0</v>
      </c>
      <c r="R387" s="88">
        <v>2338.30864445</v>
      </c>
      <c r="S387" s="84">
        <v>1.5299999999999999E-2</v>
      </c>
      <c r="T387" s="84">
        <f t="shared" si="9"/>
        <v>9.1006520570189968E-4</v>
      </c>
      <c r="U387" s="84">
        <f>R387/'סכום נכסי הקרן'!$C$42</f>
        <v>1.1191451215190941E-4</v>
      </c>
    </row>
    <row r="388" spans="2:21" s="87" customFormat="1">
      <c r="B388" s="80" t="s">
        <v>1535</v>
      </c>
      <c r="C388" s="80" t="s">
        <v>1536</v>
      </c>
      <c r="D388" s="80" t="s">
        <v>98</v>
      </c>
      <c r="E388" s="80" t="s">
        <v>121</v>
      </c>
      <c r="F388" s="80" t="s">
        <v>1047</v>
      </c>
      <c r="G388" s="80" t="s">
        <v>845</v>
      </c>
      <c r="H388" s="80" t="s">
        <v>1537</v>
      </c>
      <c r="I388" s="80" t="s">
        <v>209</v>
      </c>
      <c r="J388" s="80" t="s">
        <v>1538</v>
      </c>
      <c r="K388" s="88">
        <v>2.2599999999999998</v>
      </c>
      <c r="L388" s="80" t="s">
        <v>100</v>
      </c>
      <c r="M388" s="84">
        <v>2.9000000000000001E-2</v>
      </c>
      <c r="N388" s="84">
        <v>8.2699999999999996E-2</v>
      </c>
      <c r="O388" s="88">
        <v>1610100</v>
      </c>
      <c r="P388" s="88">
        <v>89.05</v>
      </c>
      <c r="Q388" s="88">
        <v>23.346450000000001</v>
      </c>
      <c r="R388" s="88">
        <v>1457.1405</v>
      </c>
      <c r="S388" s="84">
        <v>7.4999999999999997E-3</v>
      </c>
      <c r="T388" s="84">
        <f t="shared" si="9"/>
        <v>5.6711626671550157E-4</v>
      </c>
      <c r="U388" s="84">
        <f>R388/'סכום נכסי הקרן'!$C$42</f>
        <v>6.974065146675567E-5</v>
      </c>
    </row>
    <row r="389" spans="2:21" s="87" customFormat="1">
      <c r="B389" s="80" t="s">
        <v>1539</v>
      </c>
      <c r="C389" s="80" t="s">
        <v>1540</v>
      </c>
      <c r="D389" s="80" t="s">
        <v>98</v>
      </c>
      <c r="E389" s="80" t="s">
        <v>121</v>
      </c>
      <c r="F389" s="80" t="s">
        <v>1541</v>
      </c>
      <c r="G389" s="80" t="s">
        <v>887</v>
      </c>
      <c r="H389" s="80" t="s">
        <v>1537</v>
      </c>
      <c r="I389" s="80" t="s">
        <v>209</v>
      </c>
      <c r="J389" s="80" t="s">
        <v>585</v>
      </c>
      <c r="K389" s="88">
        <v>0.77</v>
      </c>
      <c r="L389" s="80" t="s">
        <v>100</v>
      </c>
      <c r="M389" s="84">
        <v>4.9000000000000002E-2</v>
      </c>
      <c r="N389" s="84">
        <v>0.15770000000000001</v>
      </c>
      <c r="O389" s="88">
        <v>1394273.74</v>
      </c>
      <c r="P389" s="88">
        <v>92.73</v>
      </c>
      <c r="Q389" s="88">
        <v>0</v>
      </c>
      <c r="R389" s="88">
        <v>1292.9100391019999</v>
      </c>
      <c r="S389" s="84">
        <v>1.9099999999999999E-2</v>
      </c>
      <c r="T389" s="84">
        <f t="shared" si="9"/>
        <v>5.0319808870491164E-4</v>
      </c>
      <c r="U389" s="84">
        <f>R389/'סכום נכסי הקרן'!$C$42</f>
        <v>6.1880366659825884E-5</v>
      </c>
    </row>
    <row r="390" spans="2:21" s="87" customFormat="1">
      <c r="B390" s="80" t="s">
        <v>1542</v>
      </c>
      <c r="C390" s="80" t="s">
        <v>1543</v>
      </c>
      <c r="D390" s="80" t="s">
        <v>98</v>
      </c>
      <c r="E390" s="80" t="s">
        <v>121</v>
      </c>
      <c r="F390" s="80" t="s">
        <v>1544</v>
      </c>
      <c r="G390" s="80" t="s">
        <v>845</v>
      </c>
      <c r="H390" s="80" t="s">
        <v>1029</v>
      </c>
      <c r="I390" s="80" t="s">
        <v>148</v>
      </c>
      <c r="J390" s="80" t="s">
        <v>659</v>
      </c>
      <c r="K390" s="88">
        <v>0.98</v>
      </c>
      <c r="L390" s="80" t="s">
        <v>100</v>
      </c>
      <c r="M390" s="84">
        <v>4.3999999999999997E-2</v>
      </c>
      <c r="N390" s="84">
        <v>6.2700000000000006E-2</v>
      </c>
      <c r="O390" s="88">
        <v>384052.2</v>
      </c>
      <c r="P390" s="88">
        <v>98.31</v>
      </c>
      <c r="Q390" s="88">
        <v>0</v>
      </c>
      <c r="R390" s="88">
        <v>377.56171782000001</v>
      </c>
      <c r="S390" s="84">
        <v>2.8999999999999998E-3</v>
      </c>
      <c r="T390" s="84">
        <f t="shared" si="9"/>
        <v>1.4694629094776383E-4</v>
      </c>
      <c r="U390" s="84">
        <f>R390/'סכום נכסי הקרן'!$C$42</f>
        <v>1.8070597975743708E-5</v>
      </c>
    </row>
    <row r="391" spans="2:21" s="87" customFormat="1">
      <c r="B391" s="80" t="s">
        <v>1545</v>
      </c>
      <c r="C391" s="80" t="s">
        <v>1546</v>
      </c>
      <c r="D391" s="80" t="s">
        <v>98</v>
      </c>
      <c r="E391" s="80" t="s">
        <v>121</v>
      </c>
      <c r="F391" s="80" t="s">
        <v>1544</v>
      </c>
      <c r="G391" s="80" t="s">
        <v>845</v>
      </c>
      <c r="H391" s="80" t="s">
        <v>1029</v>
      </c>
      <c r="I391" s="80" t="s">
        <v>148</v>
      </c>
      <c r="J391" s="80" t="s">
        <v>781</v>
      </c>
      <c r="K391" s="88">
        <v>2.64</v>
      </c>
      <c r="L391" s="80" t="s">
        <v>100</v>
      </c>
      <c r="M391" s="84">
        <v>5.5500000000000001E-2</v>
      </c>
      <c r="N391" s="84">
        <v>6.4899999999999999E-2</v>
      </c>
      <c r="O391" s="88">
        <v>3022975</v>
      </c>
      <c r="P391" s="88">
        <v>97.66</v>
      </c>
      <c r="Q391" s="88">
        <v>0</v>
      </c>
      <c r="R391" s="88">
        <v>2952.2373849999999</v>
      </c>
      <c r="S391" s="84">
        <v>1.89E-2</v>
      </c>
      <c r="T391" s="84">
        <f t="shared" si="9"/>
        <v>1.1490050851233184E-3</v>
      </c>
      <c r="U391" s="84">
        <f>R391/'סכום נכסי הקרן'!$C$42</f>
        <v>1.4129794519774256E-4</v>
      </c>
    </row>
    <row r="392" spans="2:21" s="87" customFormat="1">
      <c r="B392" s="80" t="s">
        <v>1547</v>
      </c>
      <c r="C392" s="80" t="s">
        <v>1548</v>
      </c>
      <c r="D392" s="80" t="s">
        <v>98</v>
      </c>
      <c r="E392" s="80" t="s">
        <v>121</v>
      </c>
      <c r="F392" s="80" t="s">
        <v>1549</v>
      </c>
      <c r="G392" s="80" t="s">
        <v>845</v>
      </c>
      <c r="H392" s="80" t="s">
        <v>221</v>
      </c>
      <c r="I392" s="80" t="s">
        <v>209</v>
      </c>
      <c r="J392" s="80" t="s">
        <v>1550</v>
      </c>
      <c r="K392" s="88">
        <v>1.21</v>
      </c>
      <c r="L392" s="80" t="s">
        <v>100</v>
      </c>
      <c r="M392" s="84">
        <v>4.8000000000000001E-2</v>
      </c>
      <c r="N392" s="84">
        <v>6.3500000000000001E-2</v>
      </c>
      <c r="O392" s="88">
        <v>497651.5</v>
      </c>
      <c r="P392" s="88">
        <v>99.47</v>
      </c>
      <c r="Q392" s="88">
        <v>0</v>
      </c>
      <c r="R392" s="88">
        <v>495.01394705000001</v>
      </c>
      <c r="S392" s="84">
        <v>4.4999999999999997E-3</v>
      </c>
      <c r="T392" s="84">
        <f t="shared" si="9"/>
        <v>1.9265847159083215E-4</v>
      </c>
      <c r="U392" s="84">
        <f>R392/'סכום נכסי הקרן'!$C$42</f>
        <v>2.369201539068957E-5</v>
      </c>
    </row>
    <row r="393" spans="2:21" s="87" customFormat="1">
      <c r="B393" s="80" t="s">
        <v>1551</v>
      </c>
      <c r="C393" s="80" t="s">
        <v>1552</v>
      </c>
      <c r="D393" s="80" t="s">
        <v>98</v>
      </c>
      <c r="E393" s="80" t="s">
        <v>121</v>
      </c>
      <c r="F393" s="80" t="s">
        <v>1059</v>
      </c>
      <c r="G393" s="80" t="s">
        <v>845</v>
      </c>
      <c r="H393" s="80" t="s">
        <v>1553</v>
      </c>
      <c r="I393" s="80" t="s">
        <v>148</v>
      </c>
      <c r="J393" s="80" t="s">
        <v>1554</v>
      </c>
      <c r="K393" s="88">
        <v>1.39</v>
      </c>
      <c r="L393" s="80" t="s">
        <v>100</v>
      </c>
      <c r="M393" s="84">
        <v>0.10349999999999999</v>
      </c>
      <c r="N393" s="84">
        <v>6.3299999999999995E-2</v>
      </c>
      <c r="O393" s="88">
        <v>250484.21</v>
      </c>
      <c r="P393" s="88">
        <v>105.51</v>
      </c>
      <c r="Q393" s="88">
        <v>71.482159999999993</v>
      </c>
      <c r="R393" s="88">
        <v>335.76804997099998</v>
      </c>
      <c r="S393" s="84">
        <v>4.7999999999999996E-3</v>
      </c>
      <c r="T393" s="84">
        <f t="shared" si="9"/>
        <v>1.3068027618606267E-4</v>
      </c>
      <c r="U393" s="84">
        <f>R393/'סכום נכסי הקרן'!$C$42</f>
        <v>1.607029833204122E-5</v>
      </c>
    </row>
    <row r="394" spans="2:21" s="87" customFormat="1">
      <c r="B394" s="80" t="s">
        <v>1555</v>
      </c>
      <c r="C394" s="80" t="s">
        <v>1556</v>
      </c>
      <c r="D394" s="80" t="s">
        <v>98</v>
      </c>
      <c r="E394" s="80" t="s">
        <v>121</v>
      </c>
      <c r="F394" s="80" t="s">
        <v>1557</v>
      </c>
      <c r="G394" s="80" t="s">
        <v>639</v>
      </c>
      <c r="H394" s="80" t="s">
        <v>1553</v>
      </c>
      <c r="I394" s="80" t="s">
        <v>148</v>
      </c>
      <c r="J394" s="80" t="s">
        <v>659</v>
      </c>
      <c r="K394" s="88">
        <v>0.99</v>
      </c>
      <c r="L394" s="80" t="s">
        <v>100</v>
      </c>
      <c r="M394" s="84">
        <v>3.0499999999999999E-2</v>
      </c>
      <c r="N394" s="84">
        <v>6.7699999999999996E-2</v>
      </c>
      <c r="O394" s="88">
        <v>151250</v>
      </c>
      <c r="P394" s="88">
        <v>96.56</v>
      </c>
      <c r="Q394" s="88">
        <v>0</v>
      </c>
      <c r="R394" s="88">
        <v>146.047</v>
      </c>
      <c r="S394" s="84">
        <v>5.0000000000000001E-4</v>
      </c>
      <c r="T394" s="84">
        <f t="shared" si="9"/>
        <v>5.6841210168133304E-5</v>
      </c>
      <c r="U394" s="84">
        <f>R394/'סכום נכסי הקרן'!$C$42</f>
        <v>6.990000569447672E-6</v>
      </c>
    </row>
    <row r="395" spans="2:21" s="87" customFormat="1">
      <c r="B395" s="80" t="s">
        <v>1558</v>
      </c>
      <c r="C395" s="80" t="s">
        <v>1559</v>
      </c>
      <c r="D395" s="80" t="s">
        <v>98</v>
      </c>
      <c r="E395" s="80" t="s">
        <v>121</v>
      </c>
      <c r="F395" s="80" t="s">
        <v>1560</v>
      </c>
      <c r="G395" s="80" t="s">
        <v>887</v>
      </c>
      <c r="H395" s="80" t="s">
        <v>1553</v>
      </c>
      <c r="I395" s="80" t="s">
        <v>148</v>
      </c>
      <c r="J395" s="80" t="s">
        <v>1561</v>
      </c>
      <c r="K395" s="88">
        <v>1.22</v>
      </c>
      <c r="L395" s="80" t="s">
        <v>100</v>
      </c>
      <c r="M395" s="84">
        <v>2.9000000000000001E-2</v>
      </c>
      <c r="N395" s="84">
        <v>8.2600000000000007E-2</v>
      </c>
      <c r="O395" s="88">
        <v>2196995.34</v>
      </c>
      <c r="P395" s="88">
        <v>93.99</v>
      </c>
      <c r="Q395" s="88">
        <v>0</v>
      </c>
      <c r="R395" s="88">
        <v>2064.9559200660001</v>
      </c>
      <c r="S395" s="84">
        <v>1.67E-2</v>
      </c>
      <c r="T395" s="84">
        <f t="shared" si="9"/>
        <v>8.0367685361837349E-4</v>
      </c>
      <c r="U395" s="84">
        <f>R395/'סכום נכסי הקרן'!$C$42</f>
        <v>9.8831492992979532E-5</v>
      </c>
    </row>
    <row r="396" spans="2:21" s="87" customFormat="1">
      <c r="B396" s="80" t="s">
        <v>1562</v>
      </c>
      <c r="C396" s="80" t="s">
        <v>1563</v>
      </c>
      <c r="D396" s="80" t="s">
        <v>98</v>
      </c>
      <c r="E396" s="80" t="s">
        <v>121</v>
      </c>
      <c r="F396" s="80" t="s">
        <v>1033</v>
      </c>
      <c r="G396" s="80" t="s">
        <v>857</v>
      </c>
      <c r="H396" s="80" t="s">
        <v>1034</v>
      </c>
      <c r="I396" s="80" t="s">
        <v>209</v>
      </c>
      <c r="J396" s="80" t="s">
        <v>1564</v>
      </c>
      <c r="K396" s="88">
        <v>1.9</v>
      </c>
      <c r="L396" s="80" t="s">
        <v>100</v>
      </c>
      <c r="M396" s="84">
        <v>4.8000000000000001E-2</v>
      </c>
      <c r="N396" s="84">
        <v>7.3200000000000001E-2</v>
      </c>
      <c r="O396" s="88">
        <v>2835709.56</v>
      </c>
      <c r="P396" s="88">
        <v>95.67</v>
      </c>
      <c r="Q396" s="88">
        <v>0</v>
      </c>
      <c r="R396" s="88">
        <v>2712.9233360520002</v>
      </c>
      <c r="S396" s="84">
        <v>3.3E-3</v>
      </c>
      <c r="T396" s="84">
        <f t="shared" ref="T396:T459" si="10">R396/$R$11</f>
        <v>1.0558645197406662E-3</v>
      </c>
      <c r="U396" s="84">
        <f>R396/'סכום נכסי הקרן'!$C$42</f>
        <v>1.2984406159572849E-4</v>
      </c>
    </row>
    <row r="397" spans="2:21" s="87" customFormat="1">
      <c r="B397" s="80" t="s">
        <v>1565</v>
      </c>
      <c r="C397" s="80" t="s">
        <v>1566</v>
      </c>
      <c r="D397" s="80" t="s">
        <v>98</v>
      </c>
      <c r="E397" s="80" t="s">
        <v>121</v>
      </c>
      <c r="F397" s="80" t="s">
        <v>1567</v>
      </c>
      <c r="G397" s="80" t="s">
        <v>639</v>
      </c>
      <c r="H397" s="80" t="s">
        <v>1568</v>
      </c>
      <c r="I397" s="80" t="s">
        <v>148</v>
      </c>
      <c r="J397" s="80" t="s">
        <v>1569</v>
      </c>
      <c r="K397" s="88">
        <v>1.96</v>
      </c>
      <c r="L397" s="80" t="s">
        <v>100</v>
      </c>
      <c r="M397" s="84">
        <v>5.1999999999999998E-2</v>
      </c>
      <c r="N397" s="84">
        <v>0.1711</v>
      </c>
      <c r="O397" s="88">
        <v>1705142.9</v>
      </c>
      <c r="P397" s="88">
        <v>82.43</v>
      </c>
      <c r="Q397" s="88">
        <v>0</v>
      </c>
      <c r="R397" s="88">
        <v>1405.54929247</v>
      </c>
      <c r="S397" s="84">
        <v>8.2000000000000007E-3</v>
      </c>
      <c r="T397" s="84">
        <f t="shared" si="10"/>
        <v>5.4703706844343495E-4</v>
      </c>
      <c r="U397" s="84">
        <f>R397/'סכום נכסי הקרן'!$C$42</f>
        <v>6.7271428750690347E-5</v>
      </c>
    </row>
    <row r="398" spans="2:21" s="87" customFormat="1">
      <c r="B398" s="80" t="s">
        <v>1570</v>
      </c>
      <c r="C398" s="80" t="s">
        <v>1571</v>
      </c>
      <c r="D398" s="80" t="s">
        <v>98</v>
      </c>
      <c r="E398" s="80" t="s">
        <v>121</v>
      </c>
      <c r="F398" s="80" t="s">
        <v>1572</v>
      </c>
      <c r="G398" s="80" t="s">
        <v>639</v>
      </c>
      <c r="H398" s="80" t="s">
        <v>266</v>
      </c>
      <c r="I398" s="80" t="s">
        <v>1036</v>
      </c>
      <c r="J398" s="80" t="s">
        <v>766</v>
      </c>
      <c r="K398" s="88">
        <v>0</v>
      </c>
      <c r="L398" s="80" t="s">
        <v>100</v>
      </c>
      <c r="M398" s="84">
        <v>0.03</v>
      </c>
      <c r="N398" s="84">
        <v>0</v>
      </c>
      <c r="O398" s="88">
        <v>811218.1</v>
      </c>
      <c r="P398" s="88">
        <v>4.51</v>
      </c>
      <c r="Q398" s="88">
        <v>0</v>
      </c>
      <c r="R398" s="88">
        <v>36.585936310000001</v>
      </c>
      <c r="S398" s="84">
        <v>9.9000000000000008E-3</v>
      </c>
      <c r="T398" s="84">
        <f t="shared" si="10"/>
        <v>1.4239175710522294E-5</v>
      </c>
      <c r="U398" s="84">
        <f>R398/'סכום נכסי הקרן'!$C$42</f>
        <v>1.7510507962551527E-6</v>
      </c>
    </row>
    <row r="399" spans="2:21" s="87" customFormat="1">
      <c r="B399" s="80" t="s">
        <v>1573</v>
      </c>
      <c r="C399" s="80" t="s">
        <v>1574</v>
      </c>
      <c r="D399" s="80" t="s">
        <v>98</v>
      </c>
      <c r="E399" s="80" t="s">
        <v>121</v>
      </c>
      <c r="F399" s="80" t="s">
        <v>1572</v>
      </c>
      <c r="G399" s="80" t="s">
        <v>639</v>
      </c>
      <c r="H399" s="80" t="s">
        <v>266</v>
      </c>
      <c r="I399" s="80" t="s">
        <v>1036</v>
      </c>
      <c r="J399" s="80" t="s">
        <v>766</v>
      </c>
      <c r="K399" s="88">
        <v>0.16</v>
      </c>
      <c r="L399" s="80" t="s">
        <v>100</v>
      </c>
      <c r="M399" s="84">
        <v>3.95E-2</v>
      </c>
      <c r="N399" s="84">
        <v>2.6143000000000001</v>
      </c>
      <c r="O399" s="88">
        <v>4559000.3099999996</v>
      </c>
      <c r="P399" s="88">
        <v>82.85</v>
      </c>
      <c r="Q399" s="88">
        <v>0</v>
      </c>
      <c r="R399" s="88">
        <v>3777.131756835</v>
      </c>
      <c r="S399" s="84">
        <v>7.9000000000000008E-3</v>
      </c>
      <c r="T399" s="84">
        <f t="shared" si="10"/>
        <v>1.470052380555498E-3</v>
      </c>
      <c r="U399" s="84">
        <f>R399/'סכום נכסי הקרן'!$C$42</f>
        <v>1.8077846947322119E-4</v>
      </c>
    </row>
    <row r="400" spans="2:21" s="87" customFormat="1">
      <c r="B400" s="80" t="s">
        <v>1575</v>
      </c>
      <c r="C400" s="80" t="s">
        <v>1576</v>
      </c>
      <c r="D400" s="80" t="s">
        <v>98</v>
      </c>
      <c r="E400" s="80" t="s">
        <v>121</v>
      </c>
      <c r="F400" s="80" t="s">
        <v>1577</v>
      </c>
      <c r="G400" s="80" t="s">
        <v>960</v>
      </c>
      <c r="H400" s="80" t="s">
        <v>266</v>
      </c>
      <c r="I400" s="80" t="s">
        <v>1036</v>
      </c>
      <c r="J400" s="80" t="s">
        <v>307</v>
      </c>
      <c r="K400" s="88">
        <v>4.09</v>
      </c>
      <c r="L400" s="80" t="s">
        <v>100</v>
      </c>
      <c r="M400" s="84">
        <v>4.8500000000000001E-2</v>
      </c>
      <c r="N400" s="84">
        <v>5.5300000000000002E-2</v>
      </c>
      <c r="O400" s="88">
        <v>2841000</v>
      </c>
      <c r="P400" s="88">
        <v>97.6</v>
      </c>
      <c r="Q400" s="88">
        <v>0</v>
      </c>
      <c r="R400" s="88">
        <v>2772.8159999999998</v>
      </c>
      <c r="S400" s="84">
        <v>1.15E-2</v>
      </c>
      <c r="T400" s="84">
        <f t="shared" si="10"/>
        <v>1.0791746288082789E-3</v>
      </c>
      <c r="U400" s="84">
        <f>R400/'סכום נכסי הקרן'!$C$42</f>
        <v>1.3271060288108359E-4</v>
      </c>
    </row>
    <row r="401" spans="2:21" s="87" customFormat="1">
      <c r="B401" s="80" t="s">
        <v>1578</v>
      </c>
      <c r="C401" s="80" t="s">
        <v>1579</v>
      </c>
      <c r="D401" s="80" t="s">
        <v>121</v>
      </c>
      <c r="E401" s="80" t="s">
        <v>121</v>
      </c>
      <c r="F401" s="80" t="s">
        <v>1580</v>
      </c>
      <c r="G401" s="80" t="s">
        <v>857</v>
      </c>
      <c r="H401" s="80" t="s">
        <v>266</v>
      </c>
      <c r="I401" s="80" t="s">
        <v>1036</v>
      </c>
      <c r="J401" s="80" t="s">
        <v>430</v>
      </c>
      <c r="K401" s="88">
        <v>2.86</v>
      </c>
      <c r="L401" s="80" t="s">
        <v>100</v>
      </c>
      <c r="M401" s="84">
        <v>8.2500000000000004E-2</v>
      </c>
      <c r="N401" s="84">
        <v>7.5499999999999998E-2</v>
      </c>
      <c r="O401" s="88">
        <v>1581349.57</v>
      </c>
      <c r="P401" s="88">
        <v>102.31</v>
      </c>
      <c r="Q401" s="88">
        <v>0</v>
      </c>
      <c r="R401" s="88">
        <v>1617.878745067</v>
      </c>
      <c r="S401" s="84">
        <v>1.9599999999999999E-2</v>
      </c>
      <c r="T401" s="84">
        <f t="shared" si="10"/>
        <v>6.2967528107327859E-4</v>
      </c>
      <c r="U401" s="84">
        <f>R401/'סכום נכסי הקרן'!$C$42</f>
        <v>7.7433794253326766E-5</v>
      </c>
    </row>
    <row r="402" spans="2:21" s="87" customFormat="1">
      <c r="B402" s="80" t="s">
        <v>1581</v>
      </c>
      <c r="C402" s="80" t="s">
        <v>1582</v>
      </c>
      <c r="D402" s="80" t="s">
        <v>98</v>
      </c>
      <c r="E402" s="80" t="s">
        <v>121</v>
      </c>
      <c r="F402" s="80" t="s">
        <v>1583</v>
      </c>
      <c r="G402" s="80" t="s">
        <v>1043</v>
      </c>
      <c r="H402" s="80" t="s">
        <v>266</v>
      </c>
      <c r="I402" s="80" t="s">
        <v>1036</v>
      </c>
      <c r="J402" s="80" t="s">
        <v>1584</v>
      </c>
      <c r="K402" s="88">
        <v>3.34</v>
      </c>
      <c r="L402" s="80" t="s">
        <v>100</v>
      </c>
      <c r="M402" s="84">
        <v>6.0499999999999998E-2</v>
      </c>
      <c r="N402" s="84">
        <v>5.8799999999999998E-2</v>
      </c>
      <c r="O402" s="88">
        <v>11276966</v>
      </c>
      <c r="P402" s="88">
        <v>102.3</v>
      </c>
      <c r="Q402" s="88">
        <v>0</v>
      </c>
      <c r="R402" s="88">
        <v>11536.336218</v>
      </c>
      <c r="S402" s="84">
        <v>5.1299999999999998E-2</v>
      </c>
      <c r="T402" s="84">
        <f t="shared" si="10"/>
        <v>4.4899197623887253E-3</v>
      </c>
      <c r="U402" s="84">
        <f>R402/'סכום נכסי הקרן'!$C$42</f>
        <v>5.5214415039788432E-4</v>
      </c>
    </row>
    <row r="403" spans="2:21" s="87" customFormat="1">
      <c r="B403" s="80" t="s">
        <v>1585</v>
      </c>
      <c r="C403" s="80" t="s">
        <v>1586</v>
      </c>
      <c r="D403" s="80" t="s">
        <v>98</v>
      </c>
      <c r="E403" s="80" t="s">
        <v>121</v>
      </c>
      <c r="F403" s="80" t="s">
        <v>1583</v>
      </c>
      <c r="G403" s="80" t="s">
        <v>1043</v>
      </c>
      <c r="H403" s="80" t="s">
        <v>266</v>
      </c>
      <c r="I403" s="80" t="s">
        <v>1036</v>
      </c>
      <c r="J403" s="80" t="s">
        <v>1587</v>
      </c>
      <c r="K403" s="88">
        <v>0.98</v>
      </c>
      <c r="L403" s="80" t="s">
        <v>100</v>
      </c>
      <c r="M403" s="84">
        <v>3.3000000000000002E-2</v>
      </c>
      <c r="N403" s="84">
        <v>6.9900000000000004E-2</v>
      </c>
      <c r="O403" s="88">
        <v>5218538.2</v>
      </c>
      <c r="P403" s="88">
        <v>96.63</v>
      </c>
      <c r="Q403" s="88">
        <v>0</v>
      </c>
      <c r="R403" s="88">
        <v>5042.67346266</v>
      </c>
      <c r="S403" s="84">
        <v>1.8200000000000001E-2</v>
      </c>
      <c r="T403" s="84">
        <f t="shared" si="10"/>
        <v>1.9625987668375634E-3</v>
      </c>
      <c r="U403" s="84">
        <f>R403/'סכום נכסי הקרן'!$C$42</f>
        <v>2.4134895188214798E-4</v>
      </c>
    </row>
    <row r="404" spans="2:21" s="87" customFormat="1">
      <c r="B404" s="80" t="s">
        <v>1588</v>
      </c>
      <c r="C404" s="80" t="s">
        <v>1589</v>
      </c>
      <c r="D404" s="80" t="s">
        <v>98</v>
      </c>
      <c r="E404" s="80" t="s">
        <v>121</v>
      </c>
      <c r="F404" s="80" t="s">
        <v>1590</v>
      </c>
      <c r="G404" s="80" t="s">
        <v>639</v>
      </c>
      <c r="H404" s="80" t="s">
        <v>266</v>
      </c>
      <c r="I404" s="80" t="s">
        <v>1036</v>
      </c>
      <c r="J404" s="80" t="s">
        <v>1591</v>
      </c>
      <c r="K404" s="88">
        <v>2.39</v>
      </c>
      <c r="L404" s="80" t="s">
        <v>100</v>
      </c>
      <c r="M404" s="84">
        <v>4.4999999999999998E-2</v>
      </c>
      <c r="N404" s="84">
        <v>6.6199999999999995E-2</v>
      </c>
      <c r="O404" s="88">
        <v>829806</v>
      </c>
      <c r="P404" s="88">
        <v>95.41</v>
      </c>
      <c r="Q404" s="88">
        <v>0</v>
      </c>
      <c r="R404" s="88">
        <v>791.7179046</v>
      </c>
      <c r="S404" s="84">
        <v>2.3E-3</v>
      </c>
      <c r="T404" s="84">
        <f t="shared" si="10"/>
        <v>3.0813507849694084E-4</v>
      </c>
      <c r="U404" s="84">
        <f>R404/'סכום נכסי הקרן'!$C$42</f>
        <v>3.7892655131539284E-5</v>
      </c>
    </row>
    <row r="405" spans="2:21" s="87" customFormat="1">
      <c r="B405" s="80" t="s">
        <v>1592</v>
      </c>
      <c r="C405" s="80" t="s">
        <v>1593</v>
      </c>
      <c r="D405" s="80" t="s">
        <v>98</v>
      </c>
      <c r="E405" s="80" t="s">
        <v>121</v>
      </c>
      <c r="F405" s="80" t="s">
        <v>1594</v>
      </c>
      <c r="G405" s="80" t="s">
        <v>639</v>
      </c>
      <c r="H405" s="80" t="s">
        <v>266</v>
      </c>
      <c r="I405" s="80" t="s">
        <v>1036</v>
      </c>
      <c r="J405" s="80" t="s">
        <v>1595</v>
      </c>
      <c r="K405" s="88">
        <v>1.1399999999999999</v>
      </c>
      <c r="L405" s="80" t="s">
        <v>100</v>
      </c>
      <c r="M405" s="84">
        <v>7.2499999999999995E-2</v>
      </c>
      <c r="N405" s="84">
        <v>7.4700000000000003E-2</v>
      </c>
      <c r="O405" s="88">
        <v>3172238.38</v>
      </c>
      <c r="P405" s="88">
        <v>101.99</v>
      </c>
      <c r="Q405" s="88">
        <v>0</v>
      </c>
      <c r="R405" s="88">
        <v>3235.365923762</v>
      </c>
      <c r="S405" s="84">
        <v>2.1000000000000001E-2</v>
      </c>
      <c r="T405" s="84">
        <f t="shared" si="10"/>
        <v>1.2591981652712661E-3</v>
      </c>
      <c r="U405" s="84">
        <f>R405/'סכום נכסי הקרן'!$C$42</f>
        <v>1.5484884762759915E-4</v>
      </c>
    </row>
    <row r="406" spans="2:21" s="87" customFormat="1">
      <c r="B406" s="80" t="s">
        <v>1596</v>
      </c>
      <c r="C406" s="80" t="s">
        <v>1597</v>
      </c>
      <c r="D406" s="80" t="s">
        <v>98</v>
      </c>
      <c r="E406" s="80" t="s">
        <v>121</v>
      </c>
      <c r="F406" s="80" t="s">
        <v>1598</v>
      </c>
      <c r="G406" s="80" t="s">
        <v>496</v>
      </c>
      <c r="H406" s="80" t="s">
        <v>266</v>
      </c>
      <c r="I406" s="80" t="s">
        <v>1036</v>
      </c>
      <c r="J406" s="80" t="s">
        <v>1263</v>
      </c>
      <c r="K406" s="88">
        <v>1.63</v>
      </c>
      <c r="L406" s="80" t="s">
        <v>100</v>
      </c>
      <c r="M406" s="84">
        <v>6.5000000000000002E-2</v>
      </c>
      <c r="N406" s="84">
        <v>0.1075</v>
      </c>
      <c r="O406" s="88">
        <v>2166000</v>
      </c>
      <c r="P406" s="88">
        <v>94.2</v>
      </c>
      <c r="Q406" s="88">
        <v>0</v>
      </c>
      <c r="R406" s="88">
        <v>2040.3720000000001</v>
      </c>
      <c r="S406" s="84">
        <v>3.6799999999999999E-2</v>
      </c>
      <c r="T406" s="84">
        <f t="shared" si="10"/>
        <v>7.9410883943644513E-4</v>
      </c>
      <c r="U406" s="84">
        <f>R406/'סכום נכסי הקרן'!$C$42</f>
        <v>9.7654874402658634E-5</v>
      </c>
    </row>
    <row r="407" spans="2:21" s="87" customFormat="1">
      <c r="B407" s="80" t="s">
        <v>1599</v>
      </c>
      <c r="C407" s="80" t="s">
        <v>1600</v>
      </c>
      <c r="D407" s="80" t="s">
        <v>98</v>
      </c>
      <c r="E407" s="80" t="s">
        <v>121</v>
      </c>
      <c r="F407" s="80" t="s">
        <v>1412</v>
      </c>
      <c r="G407" s="80" t="s">
        <v>1043</v>
      </c>
      <c r="H407" s="80" t="s">
        <v>266</v>
      </c>
      <c r="I407" s="80" t="s">
        <v>1036</v>
      </c>
      <c r="J407" s="80" t="s">
        <v>438</v>
      </c>
      <c r="K407" s="88">
        <v>1.06</v>
      </c>
      <c r="L407" s="80" t="s">
        <v>100</v>
      </c>
      <c r="M407" s="84">
        <v>4.2500000000000003E-2</v>
      </c>
      <c r="N407" s="84">
        <v>5.1900000000000002E-2</v>
      </c>
      <c r="O407" s="88">
        <v>1989834.37</v>
      </c>
      <c r="P407" s="88">
        <v>100.48</v>
      </c>
      <c r="Q407" s="88">
        <v>0</v>
      </c>
      <c r="R407" s="88">
        <v>1999.385574976</v>
      </c>
      <c r="S407" s="84">
        <v>2.2700000000000001E-2</v>
      </c>
      <c r="T407" s="84">
        <f t="shared" si="10"/>
        <v>7.7815700202225912E-4</v>
      </c>
      <c r="U407" s="84">
        <f>R407/'סכום נכסי הקרן'!$C$42</f>
        <v>9.5693210457097381E-5</v>
      </c>
    </row>
    <row r="408" spans="2:21" s="87" customFormat="1">
      <c r="B408" s="80" t="s">
        <v>1601</v>
      </c>
      <c r="C408" s="80" t="s">
        <v>1602</v>
      </c>
      <c r="D408" s="80" t="s">
        <v>98</v>
      </c>
      <c r="E408" s="80" t="s">
        <v>121</v>
      </c>
      <c r="F408" s="80" t="s">
        <v>1603</v>
      </c>
      <c r="G408" s="80" t="s">
        <v>845</v>
      </c>
      <c r="H408" s="80" t="s">
        <v>266</v>
      </c>
      <c r="I408" s="80" t="s">
        <v>1036</v>
      </c>
      <c r="J408" s="80" t="s">
        <v>291</v>
      </c>
      <c r="K408" s="88">
        <v>0.5</v>
      </c>
      <c r="L408" s="80" t="s">
        <v>100</v>
      </c>
      <c r="M408" s="84">
        <v>3.1800000000000002E-2</v>
      </c>
      <c r="N408" s="84">
        <v>2.7400000000000001E-2</v>
      </c>
      <c r="O408" s="88">
        <v>525238.53</v>
      </c>
      <c r="P408" s="88">
        <v>100.23</v>
      </c>
      <c r="Q408" s="88">
        <v>0</v>
      </c>
      <c r="R408" s="88">
        <v>526.44657861899998</v>
      </c>
      <c r="S408" s="84">
        <v>2.01E-2</v>
      </c>
      <c r="T408" s="84">
        <f t="shared" si="10"/>
        <v>2.0489199105477889E-4</v>
      </c>
      <c r="U408" s="84">
        <f>R408/'סכום נכסי הקרן'!$C$42</f>
        <v>2.5196422277284629E-5</v>
      </c>
    </row>
    <row r="409" spans="2:21" s="87" customFormat="1">
      <c r="B409" s="80" t="s">
        <v>1604</v>
      </c>
      <c r="C409" s="80" t="s">
        <v>1605</v>
      </c>
      <c r="D409" s="80" t="s">
        <v>98</v>
      </c>
      <c r="E409" s="80" t="s">
        <v>121</v>
      </c>
      <c r="F409" s="80" t="s">
        <v>1603</v>
      </c>
      <c r="G409" s="80" t="s">
        <v>845</v>
      </c>
      <c r="H409" s="80" t="s">
        <v>266</v>
      </c>
      <c r="I409" s="80" t="s">
        <v>1036</v>
      </c>
      <c r="J409" s="80" t="s">
        <v>1417</v>
      </c>
      <c r="K409" s="88">
        <v>2.65</v>
      </c>
      <c r="L409" s="80" t="s">
        <v>100</v>
      </c>
      <c r="M409" s="84">
        <v>8.5000000000000006E-2</v>
      </c>
      <c r="N409" s="84">
        <v>9.2100000000000001E-2</v>
      </c>
      <c r="O409" s="88">
        <v>3002000</v>
      </c>
      <c r="P409" s="88">
        <v>101.1</v>
      </c>
      <c r="Q409" s="88">
        <v>0</v>
      </c>
      <c r="R409" s="88">
        <v>3035.0219999999999</v>
      </c>
      <c r="S409" s="84">
        <v>3.1099999999999999E-2</v>
      </c>
      <c r="T409" s="84">
        <f t="shared" si="10"/>
        <v>1.1812246973022949E-3</v>
      </c>
      <c r="U409" s="84">
        <f>R409/'סכום נכסי הקרן'!$C$42</f>
        <v>1.4526012522192316E-4</v>
      </c>
    </row>
    <row r="410" spans="2:21" s="87" customFormat="1">
      <c r="B410" s="80" t="s">
        <v>1606</v>
      </c>
      <c r="C410" s="80" t="s">
        <v>1607</v>
      </c>
      <c r="D410" s="80" t="s">
        <v>98</v>
      </c>
      <c r="E410" s="80" t="s">
        <v>121</v>
      </c>
      <c r="F410" s="80" t="s">
        <v>1608</v>
      </c>
      <c r="G410" s="80" t="s">
        <v>1043</v>
      </c>
      <c r="H410" s="80" t="s">
        <v>266</v>
      </c>
      <c r="I410" s="80" t="s">
        <v>1036</v>
      </c>
      <c r="J410" s="80" t="s">
        <v>291</v>
      </c>
      <c r="K410" s="88">
        <v>2.4300000000000002</v>
      </c>
      <c r="L410" s="80" t="s">
        <v>100</v>
      </c>
      <c r="M410" s="84">
        <v>2.5000000000000001E-2</v>
      </c>
      <c r="N410" s="84">
        <v>9.8599999999999993E-2</v>
      </c>
      <c r="O410" s="88">
        <v>2614813</v>
      </c>
      <c r="P410" s="88">
        <v>84.5</v>
      </c>
      <c r="Q410" s="88">
        <v>0</v>
      </c>
      <c r="R410" s="88">
        <v>2209.5169850000002</v>
      </c>
      <c r="S410" s="84">
        <v>7.7999999999999996E-3</v>
      </c>
      <c r="T410" s="84">
        <f t="shared" si="10"/>
        <v>8.5993974073034891E-4</v>
      </c>
      <c r="U410" s="84">
        <f>R410/'סכום נכסי הקרן'!$C$42</f>
        <v>1.0575037476534476E-4</v>
      </c>
    </row>
    <row r="411" spans="2:21" s="87" customFormat="1">
      <c r="B411" s="80" t="s">
        <v>1609</v>
      </c>
      <c r="C411" s="80" t="s">
        <v>1610</v>
      </c>
      <c r="D411" s="80" t="s">
        <v>98</v>
      </c>
      <c r="E411" s="80" t="s">
        <v>121</v>
      </c>
      <c r="F411" s="80" t="s">
        <v>1611</v>
      </c>
      <c r="G411" s="80" t="s">
        <v>130</v>
      </c>
      <c r="H411" s="80" t="s">
        <v>266</v>
      </c>
      <c r="I411" s="80" t="s">
        <v>1036</v>
      </c>
      <c r="J411" s="80" t="s">
        <v>1612</v>
      </c>
      <c r="K411" s="88">
        <v>2.78</v>
      </c>
      <c r="L411" s="80" t="s">
        <v>100</v>
      </c>
      <c r="M411" s="84">
        <v>3.6499999999999998E-2</v>
      </c>
      <c r="N411" s="84">
        <v>5.2999999999999999E-2</v>
      </c>
      <c r="O411" s="88">
        <v>4467652</v>
      </c>
      <c r="P411" s="88">
        <v>96.07</v>
      </c>
      <c r="Q411" s="88">
        <v>0</v>
      </c>
      <c r="R411" s="88">
        <v>4292.0732764000004</v>
      </c>
      <c r="S411" s="84">
        <v>2.2000000000000001E-3</v>
      </c>
      <c r="T411" s="84">
        <f t="shared" si="10"/>
        <v>1.6704666248596749E-3</v>
      </c>
      <c r="U411" s="84">
        <f>R411/'סכום נכסי הקרן'!$C$42</f>
        <v>2.0542424456611321E-4</v>
      </c>
    </row>
    <row r="412" spans="2:21" s="87" customFormat="1">
      <c r="B412" s="80" t="s">
        <v>1613</v>
      </c>
      <c r="C412" s="80" t="s">
        <v>1614</v>
      </c>
      <c r="D412" s="80" t="s">
        <v>98</v>
      </c>
      <c r="E412" s="80" t="s">
        <v>121</v>
      </c>
      <c r="F412" s="80" t="s">
        <v>1615</v>
      </c>
      <c r="G412" s="80" t="s">
        <v>845</v>
      </c>
      <c r="H412" s="80" t="s">
        <v>266</v>
      </c>
      <c r="I412" s="80" t="s">
        <v>1036</v>
      </c>
      <c r="J412" s="80" t="s">
        <v>1616</v>
      </c>
      <c r="K412" s="88">
        <v>0</v>
      </c>
      <c r="L412" s="80" t="s">
        <v>100</v>
      </c>
      <c r="M412" s="84">
        <v>9.8500000000000004E-2</v>
      </c>
      <c r="N412" s="84">
        <v>0</v>
      </c>
      <c r="O412" s="88">
        <v>523157.55</v>
      </c>
      <c r="P412" s="88">
        <v>5.27</v>
      </c>
      <c r="Q412" s="88">
        <v>0</v>
      </c>
      <c r="R412" s="88">
        <v>27.570402885</v>
      </c>
      <c r="S412" s="84">
        <v>8.2000000000000007E-3</v>
      </c>
      <c r="T412" s="84">
        <f t="shared" si="10"/>
        <v>1.0730347523786136E-5</v>
      </c>
      <c r="U412" s="84">
        <f>R412/'סכום נכסי הקרן'!$C$42</f>
        <v>1.3195555668110385E-6</v>
      </c>
    </row>
    <row r="413" spans="2:21" s="87" customFormat="1">
      <c r="B413" s="80" t="s">
        <v>1617</v>
      </c>
      <c r="C413" s="80" t="s">
        <v>1618</v>
      </c>
      <c r="D413" s="80" t="s">
        <v>98</v>
      </c>
      <c r="E413" s="80" t="s">
        <v>121</v>
      </c>
      <c r="F413" s="80" t="s">
        <v>1619</v>
      </c>
      <c r="G413" s="80" t="s">
        <v>1402</v>
      </c>
      <c r="H413" s="80" t="s">
        <v>266</v>
      </c>
      <c r="I413" s="80" t="s">
        <v>1036</v>
      </c>
      <c r="J413" s="80" t="s">
        <v>1620</v>
      </c>
      <c r="K413" s="88">
        <v>1.45</v>
      </c>
      <c r="L413" s="80" t="s">
        <v>100</v>
      </c>
      <c r="M413" s="84">
        <v>5.6000000000000001E-2</v>
      </c>
      <c r="N413" s="84">
        <v>6.3299999999999995E-2</v>
      </c>
      <c r="O413" s="88">
        <v>3468755.33</v>
      </c>
      <c r="P413" s="88">
        <v>99.1</v>
      </c>
      <c r="Q413" s="88">
        <v>0</v>
      </c>
      <c r="R413" s="88">
        <v>3437.5365320300002</v>
      </c>
      <c r="S413" s="84">
        <v>8.6699999999999999E-2</v>
      </c>
      <c r="T413" s="84">
        <f t="shared" si="10"/>
        <v>1.3378825753199543E-3</v>
      </c>
      <c r="U413" s="84">
        <f>R413/'סכום נכסי הקרן'!$C$42</f>
        <v>1.6452499754453619E-4</v>
      </c>
    </row>
    <row r="414" spans="2:21" s="87" customFormat="1">
      <c r="B414" s="80" t="s">
        <v>1621</v>
      </c>
      <c r="C414" s="80" t="s">
        <v>1622</v>
      </c>
      <c r="D414" s="80" t="s">
        <v>98</v>
      </c>
      <c r="E414" s="80" t="s">
        <v>121</v>
      </c>
      <c r="F414" s="80" t="s">
        <v>1623</v>
      </c>
      <c r="G414" s="80" t="s">
        <v>845</v>
      </c>
      <c r="H414" s="80" t="s">
        <v>266</v>
      </c>
      <c r="I414" s="80" t="s">
        <v>1036</v>
      </c>
      <c r="J414" s="80" t="s">
        <v>1624</v>
      </c>
      <c r="K414" s="88">
        <v>2.29</v>
      </c>
      <c r="L414" s="80" t="s">
        <v>100</v>
      </c>
      <c r="M414" s="84">
        <v>3.8699999999999998E-2</v>
      </c>
      <c r="N414" s="84">
        <v>5.6500000000000002E-2</v>
      </c>
      <c r="O414" s="88">
        <v>1599304.55</v>
      </c>
      <c r="P414" s="88">
        <v>96.25</v>
      </c>
      <c r="Q414" s="88">
        <v>0</v>
      </c>
      <c r="R414" s="88">
        <v>1539.3306293749999</v>
      </c>
      <c r="S414" s="84">
        <v>4.7999999999999996E-3</v>
      </c>
      <c r="T414" s="84">
        <f t="shared" si="10"/>
        <v>5.9910450623805553E-4</v>
      </c>
      <c r="U414" s="84">
        <f>R414/'סכום נכסי הקרן'!$C$42</f>
        <v>7.3674378630848245E-5</v>
      </c>
    </row>
    <row r="415" spans="2:21" s="87" customFormat="1">
      <c r="B415" s="80" t="s">
        <v>1625</v>
      </c>
      <c r="C415" s="80" t="s">
        <v>1626</v>
      </c>
      <c r="D415" s="80" t="s">
        <v>98</v>
      </c>
      <c r="E415" s="80" t="s">
        <v>121</v>
      </c>
      <c r="F415" s="80" t="s">
        <v>1627</v>
      </c>
      <c r="G415" s="80" t="s">
        <v>887</v>
      </c>
      <c r="H415" s="80" t="s">
        <v>266</v>
      </c>
      <c r="I415" s="80" t="s">
        <v>1036</v>
      </c>
      <c r="J415" s="80" t="s">
        <v>1628</v>
      </c>
      <c r="K415" s="88">
        <v>0.85</v>
      </c>
      <c r="L415" s="80" t="s">
        <v>100</v>
      </c>
      <c r="M415" s="84">
        <v>4.1000000000000002E-2</v>
      </c>
      <c r="N415" s="84">
        <v>3.0364</v>
      </c>
      <c r="O415" s="88">
        <v>950000</v>
      </c>
      <c r="P415" s="88">
        <v>25</v>
      </c>
      <c r="Q415" s="88">
        <v>0</v>
      </c>
      <c r="R415" s="88">
        <v>237.5</v>
      </c>
      <c r="S415" s="84">
        <v>7.4999999999999997E-3</v>
      </c>
      <c r="T415" s="84">
        <f t="shared" si="10"/>
        <v>9.2434541037691024E-5</v>
      </c>
      <c r="U415" s="84">
        <f>R415/'סכום נכסי הקרן'!$C$42</f>
        <v>1.1367060845096593E-5</v>
      </c>
    </row>
    <row r="416" spans="2:21" s="87" customFormat="1">
      <c r="B416" s="80" t="s">
        <v>1629</v>
      </c>
      <c r="C416" s="80" t="s">
        <v>1630</v>
      </c>
      <c r="D416" s="80" t="s">
        <v>98</v>
      </c>
      <c r="E416" s="80" t="s">
        <v>121</v>
      </c>
      <c r="F416" s="80" t="s">
        <v>1627</v>
      </c>
      <c r="G416" s="80" t="s">
        <v>887</v>
      </c>
      <c r="H416" s="80" t="s">
        <v>266</v>
      </c>
      <c r="I416" s="80" t="s">
        <v>1036</v>
      </c>
      <c r="J416" s="80" t="s">
        <v>1631</v>
      </c>
      <c r="K416" s="88">
        <v>0</v>
      </c>
      <c r="L416" s="80" t="s">
        <v>100</v>
      </c>
      <c r="M416" s="84">
        <v>0.05</v>
      </c>
      <c r="N416" s="84">
        <v>0</v>
      </c>
      <c r="O416" s="88">
        <v>900000</v>
      </c>
      <c r="P416" s="88">
        <v>25</v>
      </c>
      <c r="Q416" s="88">
        <v>0</v>
      </c>
      <c r="R416" s="88">
        <v>225</v>
      </c>
      <c r="S416" s="84">
        <v>8.8599999999999998E-2</v>
      </c>
      <c r="T416" s="84">
        <f t="shared" si="10"/>
        <v>8.7569565193602018E-5</v>
      </c>
      <c r="U416" s="84">
        <f>R416/'סכום נכסי הקרן'!$C$42</f>
        <v>1.0768794484828352E-5</v>
      </c>
    </row>
    <row r="417" spans="2:21" s="87" customFormat="1">
      <c r="B417" s="80" t="s">
        <v>1632</v>
      </c>
      <c r="C417" s="80" t="s">
        <v>1633</v>
      </c>
      <c r="D417" s="80" t="s">
        <v>98</v>
      </c>
      <c r="E417" s="80" t="s">
        <v>121</v>
      </c>
      <c r="F417" s="80" t="s">
        <v>1634</v>
      </c>
      <c r="G417" s="80" t="s">
        <v>845</v>
      </c>
      <c r="H417" s="80" t="s">
        <v>266</v>
      </c>
      <c r="I417" s="80" t="s">
        <v>1036</v>
      </c>
      <c r="J417" s="80" t="s">
        <v>572</v>
      </c>
      <c r="K417" s="88">
        <v>4.0599999999999996</v>
      </c>
      <c r="L417" s="80" t="s">
        <v>100</v>
      </c>
      <c r="M417" s="84">
        <v>7.0000000000000007E-2</v>
      </c>
      <c r="N417" s="84">
        <v>6.6299999999999998E-2</v>
      </c>
      <c r="O417" s="88">
        <v>1023000</v>
      </c>
      <c r="P417" s="88">
        <v>103.9</v>
      </c>
      <c r="Q417" s="88">
        <v>0</v>
      </c>
      <c r="R417" s="88">
        <v>1062.8969999999999</v>
      </c>
      <c r="S417" s="84">
        <v>1.9900000000000001E-2</v>
      </c>
      <c r="T417" s="84">
        <f t="shared" si="10"/>
        <v>4.1367745838037331E-4</v>
      </c>
      <c r="U417" s="84">
        <f>R417/'סכום נכסי הקרן'!$C$42</f>
        <v>5.0871641562402665E-5</v>
      </c>
    </row>
    <row r="418" spans="2:21" s="87" customFormat="1">
      <c r="B418" s="80" t="s">
        <v>1635</v>
      </c>
      <c r="C418" s="80" t="s">
        <v>1636</v>
      </c>
      <c r="D418" s="80" t="s">
        <v>98</v>
      </c>
      <c r="E418" s="80" t="s">
        <v>121</v>
      </c>
      <c r="F418" s="80" t="s">
        <v>1511</v>
      </c>
      <c r="G418" s="80" t="s">
        <v>1190</v>
      </c>
      <c r="H418" s="80" t="s">
        <v>266</v>
      </c>
      <c r="I418" s="80" t="s">
        <v>1036</v>
      </c>
      <c r="J418" s="80" t="s">
        <v>458</v>
      </c>
      <c r="K418" s="88">
        <v>2.69</v>
      </c>
      <c r="L418" s="80" t="s">
        <v>100</v>
      </c>
      <c r="M418" s="84">
        <v>7.1999999999999995E-2</v>
      </c>
      <c r="N418" s="84">
        <v>5.6399999999999999E-2</v>
      </c>
      <c r="O418" s="88">
        <v>427364.9</v>
      </c>
      <c r="P418" s="88">
        <v>104.33</v>
      </c>
      <c r="Q418" s="88">
        <v>0</v>
      </c>
      <c r="R418" s="88">
        <v>445.86980017000002</v>
      </c>
      <c r="S418" s="84">
        <v>8.0000000000000004E-4</v>
      </c>
      <c r="T418" s="84">
        <f t="shared" si="10"/>
        <v>1.7353166459486722E-4</v>
      </c>
      <c r="U418" s="84">
        <f>R418/'סכום נכסי הקרן'!$C$42</f>
        <v>2.1339912200098735E-5</v>
      </c>
    </row>
    <row r="419" spans="2:21" s="87" customFormat="1">
      <c r="B419" s="80" t="s">
        <v>1637</v>
      </c>
      <c r="C419" s="80" t="s">
        <v>1638</v>
      </c>
      <c r="D419" s="80" t="s">
        <v>98</v>
      </c>
      <c r="E419" s="80" t="s">
        <v>121</v>
      </c>
      <c r="F419" s="80" t="s">
        <v>1511</v>
      </c>
      <c r="G419" s="80" t="s">
        <v>1190</v>
      </c>
      <c r="H419" s="80" t="s">
        <v>266</v>
      </c>
      <c r="I419" s="80" t="s">
        <v>1036</v>
      </c>
      <c r="J419" s="80" t="s">
        <v>833</v>
      </c>
      <c r="K419" s="88">
        <v>2.57</v>
      </c>
      <c r="L419" s="80" t="s">
        <v>100</v>
      </c>
      <c r="M419" s="84">
        <v>6.2E-2</v>
      </c>
      <c r="N419" s="84">
        <v>5.8799999999999998E-2</v>
      </c>
      <c r="O419" s="88">
        <v>2821984</v>
      </c>
      <c r="P419" s="88">
        <v>102.03</v>
      </c>
      <c r="Q419" s="88">
        <v>0</v>
      </c>
      <c r="R419" s="88">
        <v>2879.2702752</v>
      </c>
      <c r="S419" s="84">
        <v>4.8999999999999998E-3</v>
      </c>
      <c r="T419" s="84">
        <f t="shared" si="10"/>
        <v>1.1206064269961191E-3</v>
      </c>
      <c r="U419" s="84">
        <f>R419/'סכום נכסי הקרן'!$C$42</f>
        <v>1.3780564382179542E-4</v>
      </c>
    </row>
    <row r="420" spans="2:21" s="87" customFormat="1">
      <c r="B420" s="80" t="s">
        <v>1639</v>
      </c>
      <c r="C420" s="80" t="s">
        <v>1640</v>
      </c>
      <c r="D420" s="80" t="s">
        <v>98</v>
      </c>
      <c r="E420" s="80" t="s">
        <v>121</v>
      </c>
      <c r="F420" s="80" t="s">
        <v>1047</v>
      </c>
      <c r="G420" s="80" t="s">
        <v>845</v>
      </c>
      <c r="H420" s="80" t="s">
        <v>266</v>
      </c>
      <c r="I420" s="80" t="s">
        <v>1036</v>
      </c>
      <c r="J420" s="80" t="s">
        <v>911</v>
      </c>
      <c r="K420" s="88">
        <v>1.1100000000000001</v>
      </c>
      <c r="L420" s="80" t="s">
        <v>100</v>
      </c>
      <c r="M420" s="84">
        <v>5.62E-2</v>
      </c>
      <c r="N420" s="84">
        <v>8.6699999999999999E-2</v>
      </c>
      <c r="O420" s="88">
        <v>1779000</v>
      </c>
      <c r="P420" s="88">
        <v>96.93</v>
      </c>
      <c r="Q420" s="88">
        <v>49.989899999999999</v>
      </c>
      <c r="R420" s="88">
        <v>1774.3746000000001</v>
      </c>
      <c r="S420" s="84">
        <v>7.4999999999999997E-3</v>
      </c>
      <c r="T420" s="84">
        <f t="shared" si="10"/>
        <v>6.9058316538920671E-4</v>
      </c>
      <c r="U420" s="84">
        <f>R420/'סכום נכסי הקרן'!$C$42</f>
        <v>8.4923890695553391E-5</v>
      </c>
    </row>
    <row r="421" spans="2:21" s="87" customFormat="1">
      <c r="B421" s="80" t="s">
        <v>1641</v>
      </c>
      <c r="C421" s="80" t="s">
        <v>1642</v>
      </c>
      <c r="D421" s="80" t="s">
        <v>98</v>
      </c>
      <c r="E421" s="80" t="s">
        <v>121</v>
      </c>
      <c r="F421" s="80" t="s">
        <v>1643</v>
      </c>
      <c r="G421" s="80" t="s">
        <v>845</v>
      </c>
      <c r="H421" s="80" t="s">
        <v>266</v>
      </c>
      <c r="I421" s="80" t="s">
        <v>1036</v>
      </c>
      <c r="J421" s="80" t="s">
        <v>1148</v>
      </c>
      <c r="K421" s="88">
        <v>2.13</v>
      </c>
      <c r="L421" s="80" t="s">
        <v>100</v>
      </c>
      <c r="M421" s="84">
        <v>8.2400000000000001E-2</v>
      </c>
      <c r="N421" s="84">
        <v>0.1195</v>
      </c>
      <c r="O421" s="88">
        <v>1434000</v>
      </c>
      <c r="P421" s="88">
        <v>93.33</v>
      </c>
      <c r="Q421" s="88">
        <v>59.080800000000004</v>
      </c>
      <c r="R421" s="88">
        <v>1397.433</v>
      </c>
      <c r="S421" s="84">
        <v>3.49E-2</v>
      </c>
      <c r="T421" s="84">
        <f t="shared" si="10"/>
        <v>5.4387822309862597E-4</v>
      </c>
      <c r="U421" s="84">
        <f>R421/'סכום נכסי הקרן'!$C$42</f>
        <v>6.688297237029839E-5</v>
      </c>
    </row>
    <row r="422" spans="2:21" s="87" customFormat="1">
      <c r="B422" s="80" t="s">
        <v>1644</v>
      </c>
      <c r="C422" s="80" t="s">
        <v>1645</v>
      </c>
      <c r="D422" s="80" t="s">
        <v>98</v>
      </c>
      <c r="E422" s="80" t="s">
        <v>121</v>
      </c>
      <c r="F422" s="80" t="s">
        <v>1051</v>
      </c>
      <c r="G422" s="80" t="s">
        <v>845</v>
      </c>
      <c r="H422" s="80" t="s">
        <v>266</v>
      </c>
      <c r="I422" s="80" t="s">
        <v>1036</v>
      </c>
      <c r="J422" s="80" t="s">
        <v>793</v>
      </c>
      <c r="K422" s="88">
        <v>1.67</v>
      </c>
      <c r="L422" s="80" t="s">
        <v>100</v>
      </c>
      <c r="M422" s="84">
        <v>4.3999999999999997E-2</v>
      </c>
      <c r="N422" s="84">
        <v>0.86429999999999996</v>
      </c>
      <c r="O422" s="88">
        <v>1387818</v>
      </c>
      <c r="P422" s="88">
        <v>35.65</v>
      </c>
      <c r="Q422" s="88">
        <v>0</v>
      </c>
      <c r="R422" s="88">
        <v>494.75711699999999</v>
      </c>
      <c r="S422" s="84">
        <v>8.2000000000000007E-3</v>
      </c>
      <c r="T422" s="84">
        <f t="shared" si="10"/>
        <v>1.9255851383168926E-4</v>
      </c>
      <c r="U422" s="84">
        <f>R422/'סכום נכסי הקרן'!$C$42</f>
        <v>2.367972316835189E-5</v>
      </c>
    </row>
    <row r="423" spans="2:21" s="87" customFormat="1">
      <c r="B423" s="80" t="s">
        <v>1646</v>
      </c>
      <c r="C423" s="80" t="s">
        <v>1647</v>
      </c>
      <c r="D423" s="80" t="s">
        <v>98</v>
      </c>
      <c r="E423" s="80" t="s">
        <v>121</v>
      </c>
      <c r="F423" s="80" t="s">
        <v>1648</v>
      </c>
      <c r="G423" s="80" t="s">
        <v>845</v>
      </c>
      <c r="H423" s="80" t="s">
        <v>266</v>
      </c>
      <c r="I423" s="80" t="s">
        <v>1036</v>
      </c>
      <c r="J423" s="80" t="s">
        <v>1494</v>
      </c>
      <c r="K423" s="88">
        <v>2.23</v>
      </c>
      <c r="L423" s="80" t="s">
        <v>100</v>
      </c>
      <c r="M423" s="84">
        <v>8.8900000000000007E-2</v>
      </c>
      <c r="N423" s="84">
        <v>7.1800000000000003E-2</v>
      </c>
      <c r="O423" s="88">
        <v>1126175</v>
      </c>
      <c r="P423" s="88">
        <v>103.86</v>
      </c>
      <c r="Q423" s="88">
        <v>40.86889</v>
      </c>
      <c r="R423" s="88">
        <v>1210.5142450000001</v>
      </c>
      <c r="S423" s="84">
        <v>1.15E-2</v>
      </c>
      <c r="T423" s="84">
        <f t="shared" si="10"/>
        <v>4.7112980486805082E-4</v>
      </c>
      <c r="U423" s="84">
        <f>R423/'סכום נכסי הקרן'!$C$42</f>
        <v>5.7936796112720691E-5</v>
      </c>
    </row>
    <row r="424" spans="2:21" s="87" customFormat="1">
      <c r="B424" s="80" t="s">
        <v>1649</v>
      </c>
      <c r="C424" s="80" t="s">
        <v>1650</v>
      </c>
      <c r="D424" s="80" t="s">
        <v>98</v>
      </c>
      <c r="E424" s="80" t="s">
        <v>121</v>
      </c>
      <c r="F424" s="80" t="s">
        <v>1651</v>
      </c>
      <c r="G424" s="80" t="s">
        <v>845</v>
      </c>
      <c r="H424" s="80" t="s">
        <v>266</v>
      </c>
      <c r="I424" s="80" t="s">
        <v>1036</v>
      </c>
      <c r="J424" s="80" t="s">
        <v>1652</v>
      </c>
      <c r="K424" s="88">
        <v>2.41</v>
      </c>
      <c r="L424" s="80" t="s">
        <v>100</v>
      </c>
      <c r="M424" s="84">
        <v>3.95E-2</v>
      </c>
      <c r="N424" s="84">
        <v>7.3200000000000001E-2</v>
      </c>
      <c r="O424" s="88">
        <v>2730839</v>
      </c>
      <c r="P424" s="88">
        <v>92.62</v>
      </c>
      <c r="Q424" s="88">
        <v>0</v>
      </c>
      <c r="R424" s="88">
        <v>2529.3030818000002</v>
      </c>
      <c r="S424" s="84">
        <v>3.3E-3</v>
      </c>
      <c r="T424" s="84">
        <f t="shared" si="10"/>
        <v>9.8439987162694939E-4</v>
      </c>
      <c r="U424" s="84">
        <f>R424/'סכום נכסי הקרן'!$C$42</f>
        <v>1.2105575590109864E-4</v>
      </c>
    </row>
    <row r="425" spans="2:21" s="87" customFormat="1">
      <c r="B425" s="80" t="s">
        <v>1653</v>
      </c>
      <c r="C425" s="80" t="s">
        <v>1654</v>
      </c>
      <c r="D425" s="80" t="s">
        <v>98</v>
      </c>
      <c r="E425" s="80" t="s">
        <v>121</v>
      </c>
      <c r="F425" s="80" t="s">
        <v>1655</v>
      </c>
      <c r="G425" s="80" t="s">
        <v>845</v>
      </c>
      <c r="H425" s="80" t="s">
        <v>266</v>
      </c>
      <c r="I425" s="80" t="s">
        <v>1036</v>
      </c>
      <c r="J425" s="80" t="s">
        <v>288</v>
      </c>
      <c r="K425" s="88">
        <v>3.96</v>
      </c>
      <c r="L425" s="80" t="s">
        <v>100</v>
      </c>
      <c r="M425" s="84">
        <v>8.1500000000000003E-2</v>
      </c>
      <c r="N425" s="84">
        <v>8.4500000000000006E-2</v>
      </c>
      <c r="O425" s="88">
        <v>1056000</v>
      </c>
      <c r="P425" s="88">
        <v>99.5</v>
      </c>
      <c r="Q425" s="88">
        <v>0</v>
      </c>
      <c r="R425" s="88">
        <v>1050.72</v>
      </c>
      <c r="S425" s="84">
        <v>0</v>
      </c>
      <c r="T425" s="84">
        <f t="shared" si="10"/>
        <v>4.0893819351209564E-4</v>
      </c>
      <c r="U425" s="84">
        <f>R425/'סכום נכסי הקרן'!$C$42</f>
        <v>5.028883440488376E-5</v>
      </c>
    </row>
    <row r="426" spans="2:21" s="87" customFormat="1">
      <c r="B426" s="80" t="s">
        <v>1656</v>
      </c>
      <c r="C426" s="80" t="s">
        <v>1657</v>
      </c>
      <c r="D426" s="80" t="s">
        <v>98</v>
      </c>
      <c r="E426" s="80" t="s">
        <v>121</v>
      </c>
      <c r="F426" s="80" t="s">
        <v>1658</v>
      </c>
      <c r="G426" s="80" t="s">
        <v>845</v>
      </c>
      <c r="H426" s="80" t="s">
        <v>266</v>
      </c>
      <c r="I426" s="80" t="s">
        <v>1036</v>
      </c>
      <c r="J426" s="80" t="s">
        <v>1659</v>
      </c>
      <c r="K426" s="88">
        <v>1.87</v>
      </c>
      <c r="L426" s="80" t="s">
        <v>100</v>
      </c>
      <c r="M426" s="84">
        <v>7.0000000000000007E-2</v>
      </c>
      <c r="N426" s="84">
        <v>0.1031</v>
      </c>
      <c r="O426" s="88">
        <v>1605588</v>
      </c>
      <c r="P426" s="88">
        <v>96.23</v>
      </c>
      <c r="Q426" s="88">
        <v>0</v>
      </c>
      <c r="R426" s="88">
        <v>1545.0573324</v>
      </c>
      <c r="S426" s="84">
        <v>1.9599999999999999E-2</v>
      </c>
      <c r="T426" s="84">
        <f t="shared" si="10"/>
        <v>6.0133332798868722E-4</v>
      </c>
      <c r="U426" s="84">
        <f>R426/'סכום נכסי הקרן'!$C$42</f>
        <v>7.3948466132856547E-5</v>
      </c>
    </row>
    <row r="427" spans="2:21" s="87" customFormat="1">
      <c r="B427" s="80" t="s">
        <v>1660</v>
      </c>
      <c r="C427" s="80" t="s">
        <v>1661</v>
      </c>
      <c r="D427" s="80" t="s">
        <v>98</v>
      </c>
      <c r="E427" s="80" t="s">
        <v>121</v>
      </c>
      <c r="F427" s="80" t="s">
        <v>1662</v>
      </c>
      <c r="G427" s="80" t="s">
        <v>857</v>
      </c>
      <c r="H427" s="80" t="s">
        <v>266</v>
      </c>
      <c r="I427" s="80" t="s">
        <v>1036</v>
      </c>
      <c r="J427" s="80" t="s">
        <v>622</v>
      </c>
      <c r="K427" s="88">
        <v>1.47</v>
      </c>
      <c r="L427" s="80" t="s">
        <v>100</v>
      </c>
      <c r="M427" s="84">
        <v>3.5000000000000003E-2</v>
      </c>
      <c r="N427" s="84">
        <v>5.2200000000000003E-2</v>
      </c>
      <c r="O427" s="88">
        <v>74842</v>
      </c>
      <c r="P427" s="88">
        <v>97.64</v>
      </c>
      <c r="Q427" s="88">
        <v>0</v>
      </c>
      <c r="R427" s="88">
        <v>73.075728799999993</v>
      </c>
      <c r="S427" s="84">
        <v>8.9999999999999998E-4</v>
      </c>
      <c r="T427" s="84">
        <f t="shared" si="10"/>
        <v>2.8440932432095913E-5</v>
      </c>
      <c r="U427" s="84">
        <f>R427/'סכום נכסי הקרן'!$C$42</f>
        <v>3.4975000234500097E-6</v>
      </c>
    </row>
    <row r="428" spans="2:21" s="87" customFormat="1">
      <c r="B428" s="80" t="s">
        <v>1663</v>
      </c>
      <c r="C428" s="80" t="s">
        <v>1664</v>
      </c>
      <c r="D428" s="80" t="s">
        <v>98</v>
      </c>
      <c r="E428" s="80" t="s">
        <v>121</v>
      </c>
      <c r="F428" s="80" t="s">
        <v>1078</v>
      </c>
      <c r="G428" s="80" t="s">
        <v>1043</v>
      </c>
      <c r="H428" s="80" t="s">
        <v>266</v>
      </c>
      <c r="I428" s="80" t="s">
        <v>1036</v>
      </c>
      <c r="J428" s="80" t="s">
        <v>479</v>
      </c>
      <c r="K428" s="88">
        <v>4.5</v>
      </c>
      <c r="L428" s="80" t="s">
        <v>100</v>
      </c>
      <c r="M428" s="84">
        <v>0.05</v>
      </c>
      <c r="N428" s="84">
        <v>4.2799999999999998E-2</v>
      </c>
      <c r="O428" s="88">
        <v>2004000</v>
      </c>
      <c r="P428" s="88">
        <v>103.4</v>
      </c>
      <c r="Q428" s="88">
        <v>0</v>
      </c>
      <c r="R428" s="88">
        <v>2072.136</v>
      </c>
      <c r="S428" s="84">
        <v>4.8999999999999998E-3</v>
      </c>
      <c r="T428" s="84">
        <f t="shared" si="10"/>
        <v>8.0647132685337651E-4</v>
      </c>
      <c r="U428" s="84">
        <f>R428/'סכום נכסי הקרן'!$C$42</f>
        <v>9.9175141016063462E-5</v>
      </c>
    </row>
    <row r="429" spans="2:21" s="87" customFormat="1">
      <c r="B429" s="80" t="s">
        <v>1665</v>
      </c>
      <c r="C429" s="80" t="s">
        <v>1666</v>
      </c>
      <c r="D429" s="80" t="s">
        <v>98</v>
      </c>
      <c r="E429" s="80" t="s">
        <v>121</v>
      </c>
      <c r="F429" s="80" t="s">
        <v>1667</v>
      </c>
      <c r="G429" s="80" t="s">
        <v>845</v>
      </c>
      <c r="H429" s="80" t="s">
        <v>266</v>
      </c>
      <c r="I429" s="80" t="s">
        <v>1036</v>
      </c>
      <c r="J429" s="80" t="s">
        <v>1668</v>
      </c>
      <c r="K429" s="88">
        <v>2.41</v>
      </c>
      <c r="L429" s="80" t="s">
        <v>100</v>
      </c>
      <c r="M429" s="84">
        <v>4.4999999999999998E-2</v>
      </c>
      <c r="N429" s="84">
        <v>8.9700000000000002E-2</v>
      </c>
      <c r="O429" s="88">
        <v>1415200</v>
      </c>
      <c r="P429" s="88">
        <v>90.67</v>
      </c>
      <c r="Q429" s="88">
        <v>0</v>
      </c>
      <c r="R429" s="88">
        <v>1283.16184</v>
      </c>
      <c r="S429" s="84">
        <v>1.34E-2</v>
      </c>
      <c r="T429" s="84">
        <f t="shared" si="10"/>
        <v>4.9940410845254366E-4</v>
      </c>
      <c r="U429" s="84">
        <f>R429/'סכום נכסי הקרן'!$C$42</f>
        <v>6.1413805092151992E-5</v>
      </c>
    </row>
    <row r="430" spans="2:21" s="87" customFormat="1">
      <c r="B430" s="80" t="s">
        <v>1669</v>
      </c>
      <c r="C430" s="80" t="s">
        <v>1670</v>
      </c>
      <c r="D430" s="80" t="s">
        <v>98</v>
      </c>
      <c r="E430" s="80" t="s">
        <v>121</v>
      </c>
      <c r="F430" s="80" t="s">
        <v>1671</v>
      </c>
      <c r="G430" s="80" t="s">
        <v>845</v>
      </c>
      <c r="H430" s="80" t="s">
        <v>266</v>
      </c>
      <c r="I430" s="80" t="s">
        <v>1036</v>
      </c>
      <c r="J430" s="80" t="s">
        <v>1066</v>
      </c>
      <c r="K430" s="88">
        <v>3.6</v>
      </c>
      <c r="L430" s="80" t="s">
        <v>100</v>
      </c>
      <c r="M430" s="84">
        <v>5.5E-2</v>
      </c>
      <c r="N430" s="84">
        <v>6.59E-2</v>
      </c>
      <c r="O430" s="88">
        <v>867233</v>
      </c>
      <c r="P430" s="88">
        <v>96.6</v>
      </c>
      <c r="Q430" s="88">
        <v>0</v>
      </c>
      <c r="R430" s="88">
        <v>837.74707799999999</v>
      </c>
      <c r="S430" s="84">
        <v>1.61E-2</v>
      </c>
      <c r="T430" s="84">
        <f t="shared" si="10"/>
        <v>3.2604954383409155E-4</v>
      </c>
      <c r="U430" s="84">
        <f>R430/'סכום נכסי הקרן'!$C$42</f>
        <v>4.0095671614433184E-5</v>
      </c>
    </row>
    <row r="431" spans="2:21" s="87" customFormat="1">
      <c r="B431" s="80" t="s">
        <v>1672</v>
      </c>
      <c r="C431" s="80" t="s">
        <v>1673</v>
      </c>
      <c r="D431" s="80" t="s">
        <v>98</v>
      </c>
      <c r="E431" s="80" t="s">
        <v>121</v>
      </c>
      <c r="F431" s="80" t="s">
        <v>1674</v>
      </c>
      <c r="G431" s="80" t="s">
        <v>639</v>
      </c>
      <c r="H431" s="80" t="s">
        <v>266</v>
      </c>
      <c r="I431" s="80" t="s">
        <v>1036</v>
      </c>
      <c r="J431" s="80" t="s">
        <v>1462</v>
      </c>
      <c r="K431" s="88">
        <v>2.34</v>
      </c>
      <c r="L431" s="80" t="s">
        <v>100</v>
      </c>
      <c r="M431" s="84">
        <v>6.7500000000000004E-2</v>
      </c>
      <c r="N431" s="84">
        <v>7.9100000000000004E-2</v>
      </c>
      <c r="O431" s="88">
        <v>1021471</v>
      </c>
      <c r="P431" s="88">
        <v>97.72</v>
      </c>
      <c r="Q431" s="88">
        <v>0</v>
      </c>
      <c r="R431" s="88">
        <v>998.18146119999994</v>
      </c>
      <c r="S431" s="84">
        <v>3.2000000000000002E-3</v>
      </c>
      <c r="T431" s="84">
        <f t="shared" si="10"/>
        <v>3.8849029574043698E-4</v>
      </c>
      <c r="U431" s="84">
        <f>R431/'סכום נכסי הקרן'!$C$42</f>
        <v>4.777427117434873E-5</v>
      </c>
    </row>
    <row r="432" spans="2:21" s="87" customFormat="1">
      <c r="B432" s="80" t="s">
        <v>1675</v>
      </c>
      <c r="C432" s="80" t="s">
        <v>1676</v>
      </c>
      <c r="D432" s="80" t="s">
        <v>98</v>
      </c>
      <c r="E432" s="80" t="s">
        <v>121</v>
      </c>
      <c r="F432" s="80" t="s">
        <v>1674</v>
      </c>
      <c r="G432" s="80" t="s">
        <v>639</v>
      </c>
      <c r="H432" s="80" t="s">
        <v>266</v>
      </c>
      <c r="I432" s="80" t="s">
        <v>1036</v>
      </c>
      <c r="J432" s="80" t="s">
        <v>1677</v>
      </c>
      <c r="K432" s="88">
        <v>0.96</v>
      </c>
      <c r="L432" s="80" t="s">
        <v>100</v>
      </c>
      <c r="M432" s="84">
        <v>0.06</v>
      </c>
      <c r="N432" s="84">
        <v>0.13020000000000001</v>
      </c>
      <c r="O432" s="88">
        <v>2428204.2999999998</v>
      </c>
      <c r="P432" s="88">
        <v>94</v>
      </c>
      <c r="Q432" s="88">
        <v>0</v>
      </c>
      <c r="R432" s="88">
        <v>2282.5120419999998</v>
      </c>
      <c r="S432" s="84">
        <v>1.66E-2</v>
      </c>
      <c r="T432" s="84">
        <f t="shared" si="10"/>
        <v>8.8834927585378066E-4</v>
      </c>
      <c r="U432" s="84">
        <f>R432/'סכום נכסי הקרן'!$C$42</f>
        <v>1.0924401373086176E-4</v>
      </c>
    </row>
    <row r="433" spans="2:21" s="87" customFormat="1">
      <c r="B433" s="80" t="s">
        <v>1678</v>
      </c>
      <c r="C433" s="80">
        <v>11880440</v>
      </c>
      <c r="D433" s="80" t="s">
        <v>98</v>
      </c>
      <c r="E433" s="80" t="s">
        <v>121</v>
      </c>
      <c r="F433" s="80" t="s">
        <v>1679</v>
      </c>
      <c r="G433" s="80" t="s">
        <v>845</v>
      </c>
      <c r="H433" s="80" t="s">
        <v>266</v>
      </c>
      <c r="I433" s="80" t="s">
        <v>1036</v>
      </c>
      <c r="J433" s="80" t="s">
        <v>1550</v>
      </c>
      <c r="K433" s="88">
        <v>1.81</v>
      </c>
      <c r="L433" s="80" t="s">
        <v>100</v>
      </c>
      <c r="M433" s="84">
        <v>0.06</v>
      </c>
      <c r="N433" s="84">
        <v>7.4099999999999999E-2</v>
      </c>
      <c r="O433" s="88">
        <v>1429000</v>
      </c>
      <c r="P433" s="88">
        <f>R433*1000/O433*100</f>
        <v>98.190602240093071</v>
      </c>
      <c r="Q433" s="88">
        <v>0</v>
      </c>
      <c r="R433" s="88">
        <f>1403143.70601093/1000</f>
        <v>1403.1437060109299</v>
      </c>
      <c r="S433" s="84">
        <v>1.2800000000000001E-2</v>
      </c>
      <c r="T433" s="84">
        <f t="shared" si="10"/>
        <v>5.4610081884229539E-4</v>
      </c>
      <c r="U433" s="84">
        <f>R433/'סכום נכסי הקרן'!$C$42</f>
        <v>6.7156294234276069E-5</v>
      </c>
    </row>
    <row r="434" spans="2:21" s="87" customFormat="1">
      <c r="B434" s="80" t="s">
        <v>1678</v>
      </c>
      <c r="C434" s="80">
        <v>1188044</v>
      </c>
      <c r="D434" s="80" t="s">
        <v>98</v>
      </c>
      <c r="E434" s="80" t="s">
        <v>121</v>
      </c>
      <c r="F434" s="80" t="s">
        <v>1679</v>
      </c>
      <c r="G434" s="80" t="s">
        <v>845</v>
      </c>
      <c r="H434" s="80" t="s">
        <v>266</v>
      </c>
      <c r="I434" s="80" t="s">
        <v>1036</v>
      </c>
      <c r="J434" s="80" t="s">
        <v>1550</v>
      </c>
      <c r="K434" s="88">
        <v>0</v>
      </c>
      <c r="L434" s="80" t="s">
        <v>100</v>
      </c>
      <c r="M434" s="84">
        <v>0</v>
      </c>
      <c r="N434" s="84">
        <v>0</v>
      </c>
      <c r="O434" s="88">
        <v>1758600</v>
      </c>
      <c r="P434" s="88">
        <f>R434*1000/O434*100</f>
        <v>98.26</v>
      </c>
      <c r="Q434" s="88">
        <v>0</v>
      </c>
      <c r="R434" s="88">
        <f>1728000.36/1000</f>
        <v>1728.00036</v>
      </c>
      <c r="S434" s="84">
        <v>0</v>
      </c>
      <c r="T434" s="84">
        <f t="shared" si="10"/>
        <v>6.7253440079816779E-4</v>
      </c>
      <c r="U434" s="84">
        <f>R434/'סכום נכסי הקרן'!$C$42</f>
        <v>8.2704358873552918E-5</v>
      </c>
    </row>
    <row r="435" spans="2:21" s="87" customFormat="1">
      <c r="B435" s="80" t="s">
        <v>1680</v>
      </c>
      <c r="C435" s="80" t="s">
        <v>1681</v>
      </c>
      <c r="D435" s="80" t="s">
        <v>98</v>
      </c>
      <c r="E435" s="80" t="s">
        <v>121</v>
      </c>
      <c r="F435" s="80" t="s">
        <v>1682</v>
      </c>
      <c r="G435" s="80" t="s">
        <v>595</v>
      </c>
      <c r="H435" s="80" t="s">
        <v>266</v>
      </c>
      <c r="I435" s="80" t="s">
        <v>1036</v>
      </c>
      <c r="J435" s="80" t="s">
        <v>1683</v>
      </c>
      <c r="K435" s="88">
        <v>3.33</v>
      </c>
      <c r="L435" s="80" t="s">
        <v>100</v>
      </c>
      <c r="M435" s="84">
        <v>7.4999999999999997E-2</v>
      </c>
      <c r="N435" s="84">
        <v>7.3800000000000004E-2</v>
      </c>
      <c r="O435" s="88">
        <v>1705748.72</v>
      </c>
      <c r="P435" s="88">
        <v>110.29</v>
      </c>
      <c r="Q435" s="88">
        <v>0</v>
      </c>
      <c r="R435" s="88">
        <v>1881.270263288</v>
      </c>
      <c r="S435" s="84">
        <v>6.1000000000000004E-3</v>
      </c>
      <c r="T435" s="84">
        <f t="shared" si="10"/>
        <v>7.3218675096792599E-4</v>
      </c>
      <c r="U435" s="84">
        <f>R435/'סכום נכסי הקרן'!$C$42</f>
        <v>9.0040057047855086E-5</v>
      </c>
    </row>
    <row r="436" spans="2:21" s="87" customFormat="1">
      <c r="B436" s="80" t="s">
        <v>1684</v>
      </c>
      <c r="C436" s="80" t="s">
        <v>1685</v>
      </c>
      <c r="D436" s="80" t="s">
        <v>98</v>
      </c>
      <c r="E436" s="80" t="s">
        <v>121</v>
      </c>
      <c r="F436" s="80" t="s">
        <v>1686</v>
      </c>
      <c r="G436" s="80" t="s">
        <v>1186</v>
      </c>
      <c r="H436" s="80" t="s">
        <v>266</v>
      </c>
      <c r="I436" s="80" t="s">
        <v>1036</v>
      </c>
      <c r="J436" s="80" t="s">
        <v>1687</v>
      </c>
      <c r="K436" s="88">
        <v>0.74</v>
      </c>
      <c r="L436" s="80" t="s">
        <v>100</v>
      </c>
      <c r="M436" s="84">
        <v>4.0500000000000001E-2</v>
      </c>
      <c r="N436" s="84">
        <v>7.1999999999999995E-2</v>
      </c>
      <c r="O436" s="88">
        <v>2845000</v>
      </c>
      <c r="P436" s="88">
        <v>99.7</v>
      </c>
      <c r="Q436" s="88">
        <v>0</v>
      </c>
      <c r="R436" s="88">
        <v>2836.4650000000001</v>
      </c>
      <c r="S436" s="84">
        <v>2.35E-2</v>
      </c>
      <c r="T436" s="84">
        <f t="shared" si="10"/>
        <v>1.1039466966083127E-3</v>
      </c>
      <c r="U436" s="84">
        <f>R436/'סכום נכסי הקרן'!$C$42</f>
        <v>1.3575692732626068E-4</v>
      </c>
    </row>
    <row r="437" spans="2:21" s="87" customFormat="1">
      <c r="B437" s="80" t="s">
        <v>1688</v>
      </c>
      <c r="C437" s="80" t="s">
        <v>1689</v>
      </c>
      <c r="D437" s="80" t="s">
        <v>98</v>
      </c>
      <c r="E437" s="80" t="s">
        <v>121</v>
      </c>
      <c r="F437" s="80" t="s">
        <v>1690</v>
      </c>
      <c r="G437" s="80" t="s">
        <v>1691</v>
      </c>
      <c r="H437" s="80" t="s">
        <v>266</v>
      </c>
      <c r="I437" s="80" t="s">
        <v>1036</v>
      </c>
      <c r="J437" s="80" t="s">
        <v>1692</v>
      </c>
      <c r="K437" s="88">
        <v>1.97</v>
      </c>
      <c r="L437" s="80" t="s">
        <v>100</v>
      </c>
      <c r="M437" s="84">
        <v>1.9900000000000001E-2</v>
      </c>
      <c r="N437" s="84">
        <v>5.0900000000000001E-2</v>
      </c>
      <c r="O437" s="88">
        <v>506453</v>
      </c>
      <c r="P437" s="88">
        <v>94.28</v>
      </c>
      <c r="Q437" s="88">
        <v>0</v>
      </c>
      <c r="R437" s="88">
        <v>477.48388840000001</v>
      </c>
      <c r="S437" s="84">
        <v>3.3999999999999998E-3</v>
      </c>
      <c r="T437" s="84">
        <f t="shared" si="10"/>
        <v>1.8583580664061509E-4</v>
      </c>
      <c r="U437" s="84">
        <f>R437/'סכום נכסי הקרן'!$C$42</f>
        <v>2.2853003839983628E-5</v>
      </c>
    </row>
    <row r="438" spans="2:21" s="87" customFormat="1">
      <c r="B438" s="80" t="s">
        <v>1693</v>
      </c>
      <c r="C438" s="80" t="s">
        <v>1694</v>
      </c>
      <c r="D438" s="80" t="s">
        <v>98</v>
      </c>
      <c r="E438" s="80" t="s">
        <v>121</v>
      </c>
      <c r="F438" s="80" t="s">
        <v>1695</v>
      </c>
      <c r="G438" s="80" t="s">
        <v>845</v>
      </c>
      <c r="H438" s="80" t="s">
        <v>266</v>
      </c>
      <c r="I438" s="80" t="s">
        <v>1036</v>
      </c>
      <c r="J438" s="80" t="s">
        <v>911</v>
      </c>
      <c r="K438" s="88">
        <v>0.99</v>
      </c>
      <c r="L438" s="80" t="s">
        <v>100</v>
      </c>
      <c r="M438" s="84">
        <v>4.3499999999999997E-2</v>
      </c>
      <c r="N438" s="84">
        <v>8.5699999999999998E-2</v>
      </c>
      <c r="O438" s="88">
        <v>1127000</v>
      </c>
      <c r="P438" s="88">
        <v>98.11</v>
      </c>
      <c r="Q438" s="88">
        <v>0</v>
      </c>
      <c r="R438" s="88">
        <v>1105.6996999999999</v>
      </c>
      <c r="S438" s="84">
        <v>2.35E-2</v>
      </c>
      <c r="T438" s="84">
        <f t="shared" si="10"/>
        <v>4.3033618650531637E-4</v>
      </c>
      <c r="U438" s="84">
        <f>R438/'סכום נכסי הקרן'!$C$42</f>
        <v>5.2920234805494941E-5</v>
      </c>
    </row>
    <row r="439" spans="2:21" s="87" customFormat="1">
      <c r="B439" s="80" t="s">
        <v>1696</v>
      </c>
      <c r="C439" s="80" t="s">
        <v>1697</v>
      </c>
      <c r="D439" s="80" t="s">
        <v>98</v>
      </c>
      <c r="E439" s="80" t="s">
        <v>121</v>
      </c>
      <c r="F439" s="80" t="s">
        <v>1695</v>
      </c>
      <c r="G439" s="80" t="s">
        <v>845</v>
      </c>
      <c r="H439" s="80" t="s">
        <v>266</v>
      </c>
      <c r="I439" s="80" t="s">
        <v>1036</v>
      </c>
      <c r="J439" s="80" t="s">
        <v>1698</v>
      </c>
      <c r="K439" s="88">
        <v>1</v>
      </c>
      <c r="L439" s="80" t="s">
        <v>100</v>
      </c>
      <c r="M439" s="84">
        <v>3.56E-2</v>
      </c>
      <c r="N439" s="84">
        <v>7.4399999999999994E-2</v>
      </c>
      <c r="O439" s="88">
        <v>139371</v>
      </c>
      <c r="P439" s="88">
        <v>98</v>
      </c>
      <c r="Q439" s="88">
        <v>0</v>
      </c>
      <c r="R439" s="88">
        <v>136.58358000000001</v>
      </c>
      <c r="S439" s="84">
        <v>2.3E-3</v>
      </c>
      <c r="T439" s="84">
        <f t="shared" si="10"/>
        <v>5.3158065391935812E-5</v>
      </c>
      <c r="U439" s="84">
        <f>R439/'סכום נכסי הקרן'!$C$42</f>
        <v>6.5370689023204975E-6</v>
      </c>
    </row>
    <row r="440" spans="2:21" s="87" customFormat="1">
      <c r="B440" s="80" t="s">
        <v>1699</v>
      </c>
      <c r="C440" s="80" t="s">
        <v>1700</v>
      </c>
      <c r="D440" s="80" t="s">
        <v>98</v>
      </c>
      <c r="E440" s="80" t="s">
        <v>121</v>
      </c>
      <c r="F440" s="80" t="s">
        <v>1695</v>
      </c>
      <c r="G440" s="80" t="s">
        <v>845</v>
      </c>
      <c r="H440" s="80" t="s">
        <v>266</v>
      </c>
      <c r="I440" s="80" t="s">
        <v>1036</v>
      </c>
      <c r="J440" s="80" t="s">
        <v>1701</v>
      </c>
      <c r="K440" s="88">
        <v>1.86</v>
      </c>
      <c r="L440" s="80" t="s">
        <v>100</v>
      </c>
      <c r="M440" s="84">
        <v>4.48E-2</v>
      </c>
      <c r="N440" s="84">
        <v>8.0100000000000005E-2</v>
      </c>
      <c r="O440" s="88">
        <v>976358.2</v>
      </c>
      <c r="P440" s="88">
        <v>95.96</v>
      </c>
      <c r="Q440" s="88">
        <v>0</v>
      </c>
      <c r="R440" s="88">
        <v>936.91332871999998</v>
      </c>
      <c r="S440" s="84">
        <v>8.0999999999999996E-3</v>
      </c>
      <c r="T440" s="84">
        <f t="shared" si="10"/>
        <v>3.6464485697822543E-4</v>
      </c>
      <c r="U440" s="84">
        <f>R440/'סכום נכסי הקרן'!$C$42</f>
        <v>4.4841898164809365E-5</v>
      </c>
    </row>
    <row r="441" spans="2:21" s="87" customFormat="1">
      <c r="B441" s="80" t="s">
        <v>1702</v>
      </c>
      <c r="C441" s="80" t="s">
        <v>1703</v>
      </c>
      <c r="D441" s="80" t="s">
        <v>98</v>
      </c>
      <c r="E441" s="80" t="s">
        <v>121</v>
      </c>
      <c r="F441" s="80" t="s">
        <v>1695</v>
      </c>
      <c r="G441" s="80" t="s">
        <v>845</v>
      </c>
      <c r="H441" s="80" t="s">
        <v>266</v>
      </c>
      <c r="I441" s="80" t="s">
        <v>1036</v>
      </c>
      <c r="J441" s="80" t="s">
        <v>1704</v>
      </c>
      <c r="K441" s="88">
        <v>0.99</v>
      </c>
      <c r="L441" s="80" t="s">
        <v>100</v>
      </c>
      <c r="M441" s="84">
        <v>0.06</v>
      </c>
      <c r="N441" s="84">
        <v>6.7900000000000002E-2</v>
      </c>
      <c r="O441" s="88">
        <v>434000</v>
      </c>
      <c r="P441" s="88">
        <v>102.4</v>
      </c>
      <c r="Q441" s="88">
        <v>0</v>
      </c>
      <c r="R441" s="88">
        <v>444.416</v>
      </c>
      <c r="S441" s="84">
        <v>5.5999999999999999E-3</v>
      </c>
      <c r="T441" s="84">
        <f t="shared" si="10"/>
        <v>1.7296584837813261E-4</v>
      </c>
      <c r="U441" s="84">
        <f>R441/'סכום נכסי הקרן'!$C$42</f>
        <v>2.1270331421197674E-5</v>
      </c>
    </row>
    <row r="442" spans="2:21" s="87" customFormat="1">
      <c r="B442" s="80" t="s">
        <v>1705</v>
      </c>
      <c r="C442" s="80" t="s">
        <v>1706</v>
      </c>
      <c r="D442" s="80" t="s">
        <v>98</v>
      </c>
      <c r="E442" s="80" t="s">
        <v>121</v>
      </c>
      <c r="F442" s="80" t="s">
        <v>1707</v>
      </c>
      <c r="G442" s="80" t="s">
        <v>845</v>
      </c>
      <c r="H442" s="80" t="s">
        <v>266</v>
      </c>
      <c r="I442" s="80" t="s">
        <v>1036</v>
      </c>
      <c r="J442" s="80" t="s">
        <v>1708</v>
      </c>
      <c r="K442" s="88">
        <v>1.03</v>
      </c>
      <c r="L442" s="80" t="s">
        <v>100</v>
      </c>
      <c r="M442" s="84">
        <v>4.4900000000000002E-2</v>
      </c>
      <c r="N442" s="84">
        <v>6.6100000000000006E-2</v>
      </c>
      <c r="O442" s="88">
        <v>2124627.33</v>
      </c>
      <c r="P442" s="88">
        <v>97.99</v>
      </c>
      <c r="Q442" s="88">
        <v>0</v>
      </c>
      <c r="R442" s="88">
        <v>2081.9223206669999</v>
      </c>
      <c r="S442" s="84">
        <v>2.5000000000000001E-2</v>
      </c>
      <c r="T442" s="84">
        <f t="shared" si="10"/>
        <v>8.1028014394517363E-4</v>
      </c>
      <c r="U442" s="84">
        <f>R442/'סכום נכסי הקרן'!$C$42</f>
        <v>9.9643527131732586E-5</v>
      </c>
    </row>
    <row r="443" spans="2:21" s="87" customFormat="1">
      <c r="B443" s="92" t="s">
        <v>499</v>
      </c>
      <c r="K443" s="93">
        <v>2.17</v>
      </c>
      <c r="N443" s="90">
        <v>6.5100000000000005E-2</v>
      </c>
      <c r="O443" s="93">
        <f>SUM(O444:O462)</f>
        <v>97740372.800000012</v>
      </c>
      <c r="Q443" s="93">
        <v>2081.1406099999999</v>
      </c>
      <c r="R443" s="93">
        <v>97108.184816451889</v>
      </c>
      <c r="T443" s="90">
        <f t="shared" si="10"/>
        <v>3.7794317871629499E-2</v>
      </c>
      <c r="U443" s="90">
        <f>R443/'סכום נכסי הקרן'!$C$42</f>
        <v>4.6477248225915528E-3</v>
      </c>
    </row>
    <row r="444" spans="2:21" s="87" customFormat="1">
      <c r="B444" s="80" t="s">
        <v>1709</v>
      </c>
      <c r="C444" s="80" t="s">
        <v>1710</v>
      </c>
      <c r="D444" s="80" t="s">
        <v>98</v>
      </c>
      <c r="E444" s="80" t="s">
        <v>121</v>
      </c>
      <c r="F444" s="80" t="s">
        <v>504</v>
      </c>
      <c r="G444" s="80" t="s">
        <v>505</v>
      </c>
      <c r="H444" s="80" t="s">
        <v>208</v>
      </c>
      <c r="I444" s="80" t="s">
        <v>209</v>
      </c>
      <c r="J444" s="80" t="s">
        <v>1417</v>
      </c>
      <c r="K444" s="88">
        <v>2.13</v>
      </c>
      <c r="L444" s="80" t="s">
        <v>100</v>
      </c>
      <c r="M444" s="84">
        <v>5.8999999999999997E-2</v>
      </c>
      <c r="N444" s="84">
        <v>6.1699999999999998E-2</v>
      </c>
      <c r="O444" s="88">
        <v>10610343</v>
      </c>
      <c r="P444" s="88">
        <v>105.84</v>
      </c>
      <c r="Q444" s="88">
        <v>0</v>
      </c>
      <c r="R444" s="88">
        <v>11229.9870312</v>
      </c>
      <c r="S444" s="84">
        <v>1.61E-2</v>
      </c>
      <c r="T444" s="84">
        <f t="shared" si="10"/>
        <v>4.3706892508976608E-3</v>
      </c>
      <c r="U444" s="84">
        <f>R444/'סכום נכסי הקרן'!$C$42</f>
        <v>5.3748187736124651E-4</v>
      </c>
    </row>
    <row r="445" spans="2:21" s="87" customFormat="1">
      <c r="B445" s="80" t="s">
        <v>1711</v>
      </c>
      <c r="C445" s="80" t="s">
        <v>1712</v>
      </c>
      <c r="D445" s="80" t="s">
        <v>98</v>
      </c>
      <c r="E445" s="80" t="s">
        <v>121</v>
      </c>
      <c r="F445" s="80" t="s">
        <v>1161</v>
      </c>
      <c r="G445" s="80" t="s">
        <v>1141</v>
      </c>
      <c r="H445" s="80" t="s">
        <v>640</v>
      </c>
      <c r="I445" s="80" t="s">
        <v>209</v>
      </c>
      <c r="J445" s="80" t="s">
        <v>622</v>
      </c>
      <c r="K445" s="88">
        <v>5.2</v>
      </c>
      <c r="L445" s="80" t="s">
        <v>100</v>
      </c>
      <c r="M445" s="84">
        <v>2.6700000000000002E-2</v>
      </c>
      <c r="N445" s="84">
        <v>4.9599999999999998E-2</v>
      </c>
      <c r="O445" s="88">
        <v>3127192.26</v>
      </c>
      <c r="P445" s="88">
        <v>98.6</v>
      </c>
      <c r="Q445" s="88">
        <v>0</v>
      </c>
      <c r="R445" s="88">
        <v>3083.4115683599998</v>
      </c>
      <c r="S445" s="84">
        <v>1.8200000000000001E-2</v>
      </c>
      <c r="T445" s="84">
        <f t="shared" si="10"/>
        <v>1.2000578237964785E-3</v>
      </c>
      <c r="U445" s="84">
        <f>R445/'סכום נכסי הקרן'!$C$42</f>
        <v>1.4757611329693822E-4</v>
      </c>
    </row>
    <row r="446" spans="2:21" s="87" customFormat="1">
      <c r="B446" s="80" t="s">
        <v>1713</v>
      </c>
      <c r="C446" s="80" t="s">
        <v>1714</v>
      </c>
      <c r="D446" s="80" t="s">
        <v>98</v>
      </c>
      <c r="E446" s="80" t="s">
        <v>121</v>
      </c>
      <c r="F446" s="80" t="s">
        <v>1161</v>
      </c>
      <c r="G446" s="80" t="s">
        <v>1141</v>
      </c>
      <c r="H446" s="80" t="s">
        <v>640</v>
      </c>
      <c r="I446" s="80" t="s">
        <v>209</v>
      </c>
      <c r="J446" s="80" t="s">
        <v>1715</v>
      </c>
      <c r="K446" s="88">
        <v>2.82</v>
      </c>
      <c r="L446" s="80" t="s">
        <v>100</v>
      </c>
      <c r="M446" s="84">
        <v>2.12E-2</v>
      </c>
      <c r="N446" s="84">
        <v>4.7800000000000002E-2</v>
      </c>
      <c r="O446" s="88">
        <v>177469.72</v>
      </c>
      <c r="P446" s="88">
        <v>103</v>
      </c>
      <c r="Q446" s="88">
        <v>0</v>
      </c>
      <c r="R446" s="88">
        <v>182.7938116</v>
      </c>
      <c r="S446" s="84">
        <v>1.1999999999999999E-3</v>
      </c>
      <c r="T446" s="84">
        <f t="shared" si="10"/>
        <v>7.1142998230636461E-5</v>
      </c>
      <c r="U446" s="84">
        <f>R446/'סכום נכסי הקרן'!$C$42</f>
        <v>8.7487510676392562E-6</v>
      </c>
    </row>
    <row r="447" spans="2:21" s="87" customFormat="1">
      <c r="B447" s="80" t="s">
        <v>1716</v>
      </c>
      <c r="C447" s="80" t="s">
        <v>1717</v>
      </c>
      <c r="D447" s="80" t="s">
        <v>98</v>
      </c>
      <c r="E447" s="80" t="s">
        <v>121</v>
      </c>
      <c r="F447" s="80" t="s">
        <v>1189</v>
      </c>
      <c r="G447" s="80" t="s">
        <v>1190</v>
      </c>
      <c r="H447" s="80" t="s">
        <v>640</v>
      </c>
      <c r="I447" s="80" t="s">
        <v>209</v>
      </c>
      <c r="J447" s="80" t="s">
        <v>943</v>
      </c>
      <c r="K447" s="88">
        <v>3.7</v>
      </c>
      <c r="L447" s="80" t="s">
        <v>100</v>
      </c>
      <c r="M447" s="84">
        <v>3.7699999999999997E-2</v>
      </c>
      <c r="N447" s="84">
        <v>5.2900000000000003E-2</v>
      </c>
      <c r="O447" s="88">
        <v>352237.77</v>
      </c>
      <c r="P447" s="88">
        <v>101.87</v>
      </c>
      <c r="Q447" s="88">
        <v>0</v>
      </c>
      <c r="R447" s="88">
        <v>358.82461629900001</v>
      </c>
      <c r="S447" s="84">
        <v>1.9E-3</v>
      </c>
      <c r="T447" s="84">
        <f t="shared" si="10"/>
        <v>1.3965384724473116E-4</v>
      </c>
      <c r="U447" s="84">
        <f>R447/'סכום נכסי הקרן'!$C$42</f>
        <v>1.7173815773428091E-5</v>
      </c>
    </row>
    <row r="448" spans="2:21" s="87" customFormat="1">
      <c r="B448" s="80" t="s">
        <v>1718</v>
      </c>
      <c r="C448" s="80" t="s">
        <v>1719</v>
      </c>
      <c r="D448" s="80" t="s">
        <v>98</v>
      </c>
      <c r="E448" s="80" t="s">
        <v>121</v>
      </c>
      <c r="F448" s="80" t="s">
        <v>1189</v>
      </c>
      <c r="G448" s="80" t="s">
        <v>1190</v>
      </c>
      <c r="H448" s="80" t="s">
        <v>640</v>
      </c>
      <c r="I448" s="80" t="s">
        <v>209</v>
      </c>
      <c r="J448" s="80" t="s">
        <v>976</v>
      </c>
      <c r="K448" s="88">
        <v>1</v>
      </c>
      <c r="L448" s="80" t="s">
        <v>100</v>
      </c>
      <c r="M448" s="84">
        <v>3.49E-2</v>
      </c>
      <c r="N448" s="84">
        <v>5.6500000000000002E-2</v>
      </c>
      <c r="O448" s="88">
        <v>19906974.940000001</v>
      </c>
      <c r="P448" s="88">
        <v>99.2</v>
      </c>
      <c r="Q448" s="88">
        <v>0</v>
      </c>
      <c r="R448" s="88">
        <v>19747.71914048</v>
      </c>
      <c r="S448" s="84">
        <v>2.9600000000000001E-2</v>
      </c>
      <c r="T448" s="84">
        <f t="shared" si="10"/>
        <v>7.6857741275431369E-3</v>
      </c>
      <c r="U448" s="84">
        <f>R448/'סכום נכסי הקרן'!$C$42</f>
        <v>9.4515168430195687E-4</v>
      </c>
    </row>
    <row r="449" spans="2:21" s="87" customFormat="1">
      <c r="B449" s="80" t="s">
        <v>1720</v>
      </c>
      <c r="C449" s="80" t="s">
        <v>1721</v>
      </c>
      <c r="D449" s="80" t="s">
        <v>98</v>
      </c>
      <c r="E449" s="80" t="s">
        <v>121</v>
      </c>
      <c r="F449" s="80" t="s">
        <v>1722</v>
      </c>
      <c r="G449" s="80" t="s">
        <v>1190</v>
      </c>
      <c r="H449" s="80" t="s">
        <v>777</v>
      </c>
      <c r="I449" s="80" t="s">
        <v>148</v>
      </c>
      <c r="J449" s="80" t="s">
        <v>659</v>
      </c>
      <c r="K449" s="88">
        <v>3.05</v>
      </c>
      <c r="L449" s="80" t="s">
        <v>100</v>
      </c>
      <c r="M449" s="84">
        <v>5.4800000000000001E-2</v>
      </c>
      <c r="N449" s="84">
        <v>5.1499999999999997E-2</v>
      </c>
      <c r="O449" s="88">
        <v>206767.65</v>
      </c>
      <c r="P449" s="88">
        <v>104.5</v>
      </c>
      <c r="Q449" s="88">
        <v>0</v>
      </c>
      <c r="R449" s="88">
        <v>216.07219425</v>
      </c>
      <c r="S449" s="84">
        <v>1E-3</v>
      </c>
      <c r="T449" s="84">
        <f t="shared" si="10"/>
        <v>8.409488044844451E-5</v>
      </c>
      <c r="U449" s="84">
        <f>R449/'סכום נכסי הקרן'!$C$42</f>
        <v>1.0341498016729601E-5</v>
      </c>
    </row>
    <row r="450" spans="2:21" s="87" customFormat="1">
      <c r="B450" s="80" t="s">
        <v>1723</v>
      </c>
      <c r="C450" s="80" t="s">
        <v>1724</v>
      </c>
      <c r="D450" s="80" t="s">
        <v>98</v>
      </c>
      <c r="E450" s="80" t="s">
        <v>121</v>
      </c>
      <c r="F450" s="80" t="s">
        <v>1725</v>
      </c>
      <c r="G450" s="80" t="s">
        <v>99</v>
      </c>
      <c r="H450" s="80" t="s">
        <v>762</v>
      </c>
      <c r="I450" s="80" t="s">
        <v>209</v>
      </c>
      <c r="J450" s="80" t="s">
        <v>659</v>
      </c>
      <c r="K450" s="88">
        <v>1.92</v>
      </c>
      <c r="L450" s="80" t="s">
        <v>100</v>
      </c>
      <c r="M450" s="84">
        <v>3.85E-2</v>
      </c>
      <c r="N450" s="84">
        <v>5.45E-2</v>
      </c>
      <c r="O450" s="88">
        <v>265239.21999999997</v>
      </c>
      <c r="P450" s="88">
        <v>97.4</v>
      </c>
      <c r="Q450" s="88">
        <v>0</v>
      </c>
      <c r="R450" s="88">
        <v>258.34300028000001</v>
      </c>
      <c r="S450" s="84">
        <v>1.6000000000000001E-3</v>
      </c>
      <c r="T450" s="84">
        <f t="shared" si="10"/>
        <v>1.0054659646813425E-4</v>
      </c>
      <c r="U450" s="84">
        <f>R450/'סכום נכסי הקרן'!$C$42</f>
        <v>1.2364634118263436E-5</v>
      </c>
    </row>
    <row r="451" spans="2:21" s="87" customFormat="1">
      <c r="B451" s="80" t="s">
        <v>1726</v>
      </c>
      <c r="C451" s="80" t="s">
        <v>1727</v>
      </c>
      <c r="D451" s="80" t="s">
        <v>98</v>
      </c>
      <c r="E451" s="80" t="s">
        <v>121</v>
      </c>
      <c r="F451" s="80" t="s">
        <v>1728</v>
      </c>
      <c r="G451" s="80" t="s">
        <v>127</v>
      </c>
      <c r="H451" s="80" t="s">
        <v>762</v>
      </c>
      <c r="I451" s="80" t="s">
        <v>209</v>
      </c>
      <c r="J451" s="80" t="s">
        <v>743</v>
      </c>
      <c r="K451" s="88">
        <v>1.47</v>
      </c>
      <c r="L451" s="80" t="s">
        <v>100</v>
      </c>
      <c r="M451" s="84">
        <v>3.3700000000000001E-2</v>
      </c>
      <c r="N451" s="84">
        <v>5.7599999999999998E-2</v>
      </c>
      <c r="O451" s="88">
        <v>3862596.93</v>
      </c>
      <c r="P451" s="88">
        <v>99.6</v>
      </c>
      <c r="Q451" s="88">
        <v>2081.1406099999999</v>
      </c>
      <c r="R451" s="88">
        <v>5928.2871522799996</v>
      </c>
      <c r="S451" s="84">
        <v>2.76E-2</v>
      </c>
      <c r="T451" s="84">
        <f t="shared" si="10"/>
        <v>2.3072779034132296E-3</v>
      </c>
      <c r="U451" s="84">
        <f>R451/'סכום נכסי הקרן'!$C$42</f>
        <v>2.837355821775628E-4</v>
      </c>
    </row>
    <row r="452" spans="2:21" s="87" customFormat="1">
      <c r="B452" s="80" t="s">
        <v>1729</v>
      </c>
      <c r="C452" s="80" t="s">
        <v>1730</v>
      </c>
      <c r="D452" s="80" t="s">
        <v>98</v>
      </c>
      <c r="E452" s="80" t="s">
        <v>121</v>
      </c>
      <c r="F452" s="80" t="s">
        <v>1731</v>
      </c>
      <c r="G452" s="80" t="s">
        <v>639</v>
      </c>
      <c r="H452" s="80" t="s">
        <v>777</v>
      </c>
      <c r="I452" s="80" t="s">
        <v>148</v>
      </c>
      <c r="J452" s="80" t="s">
        <v>630</v>
      </c>
      <c r="K452" s="88">
        <v>3.38</v>
      </c>
      <c r="L452" s="80" t="s">
        <v>100</v>
      </c>
      <c r="M452" s="84">
        <v>4.2999999999999997E-2</v>
      </c>
      <c r="N452" s="84">
        <v>9.3600000000000003E-2</v>
      </c>
      <c r="O452" s="88">
        <v>18371462.32</v>
      </c>
      <c r="P452" s="88">
        <v>85.95</v>
      </c>
      <c r="Q452" s="88">
        <v>0</v>
      </c>
      <c r="R452" s="88">
        <v>15790.27186404</v>
      </c>
      <c r="S452" s="84">
        <v>1.5800000000000002E-2</v>
      </c>
      <c r="T452" s="84">
        <f t="shared" si="10"/>
        <v>6.1455432952122243E-3</v>
      </c>
      <c r="U452" s="84">
        <f>R452/'סכום נכסי הקרן'!$C$42</f>
        <v>7.5574307805961879E-4</v>
      </c>
    </row>
    <row r="453" spans="2:21" s="87" customFormat="1">
      <c r="B453" s="80" t="s">
        <v>1732</v>
      </c>
      <c r="C453" s="80" t="s">
        <v>1733</v>
      </c>
      <c r="D453" s="80" t="s">
        <v>98</v>
      </c>
      <c r="E453" s="80" t="s">
        <v>121</v>
      </c>
      <c r="F453" s="80" t="s">
        <v>1316</v>
      </c>
      <c r="G453" s="80" t="s">
        <v>1317</v>
      </c>
      <c r="H453" s="80" t="s">
        <v>497</v>
      </c>
      <c r="I453" s="80" t="s">
        <v>209</v>
      </c>
      <c r="J453" s="80" t="s">
        <v>659</v>
      </c>
      <c r="K453" s="88">
        <v>1.46</v>
      </c>
      <c r="L453" s="80" t="s">
        <v>100</v>
      </c>
      <c r="M453" s="84">
        <v>3.9E-2</v>
      </c>
      <c r="N453" s="84">
        <v>5.91E-2</v>
      </c>
      <c r="O453" s="88">
        <v>298557.59999999998</v>
      </c>
      <c r="P453" s="88">
        <v>96.5</v>
      </c>
      <c r="Q453" s="88">
        <v>0</v>
      </c>
      <c r="R453" s="88">
        <v>288.10808400000002</v>
      </c>
      <c r="S453" s="84">
        <v>3.8E-3</v>
      </c>
      <c r="T453" s="84">
        <f t="shared" si="10"/>
        <v>1.1213110953174119E-4</v>
      </c>
      <c r="U453" s="84">
        <f>R453/'סכום נכסי הקרן'!$C$42</f>
        <v>1.3789229982282949E-5</v>
      </c>
    </row>
    <row r="454" spans="2:21" s="87" customFormat="1">
      <c r="B454" s="80" t="s">
        <v>1734</v>
      </c>
      <c r="C454" s="80" t="s">
        <v>1735</v>
      </c>
      <c r="D454" s="80" t="s">
        <v>98</v>
      </c>
      <c r="E454" s="80" t="s">
        <v>121</v>
      </c>
      <c r="F454" s="80" t="s">
        <v>1336</v>
      </c>
      <c r="G454" s="80" t="s">
        <v>595</v>
      </c>
      <c r="H454" s="80" t="s">
        <v>497</v>
      </c>
      <c r="I454" s="80" t="s">
        <v>209</v>
      </c>
      <c r="J454" s="80" t="s">
        <v>976</v>
      </c>
      <c r="K454" s="88">
        <v>0.97</v>
      </c>
      <c r="L454" s="80" t="s">
        <v>100</v>
      </c>
      <c r="M454" s="84">
        <v>4.7E-2</v>
      </c>
      <c r="N454" s="84">
        <v>5.67E-2</v>
      </c>
      <c r="O454" s="88">
        <v>7569281.96</v>
      </c>
      <c r="P454" s="88">
        <v>99.7</v>
      </c>
      <c r="Q454" s="88">
        <v>0</v>
      </c>
      <c r="R454" s="88">
        <v>7546.5741141199996</v>
      </c>
      <c r="S454" s="84">
        <v>1.54E-2</v>
      </c>
      <c r="T454" s="84">
        <f t="shared" si="10"/>
        <v>2.9371120616656921E-3</v>
      </c>
      <c r="U454" s="84">
        <f>R454/'סכום נכסי הקרן'!$C$42</f>
        <v>3.6118891421992825E-4</v>
      </c>
    </row>
    <row r="455" spans="2:21" s="87" customFormat="1">
      <c r="B455" s="80" t="s">
        <v>1736</v>
      </c>
      <c r="C455" s="80" t="s">
        <v>1737</v>
      </c>
      <c r="D455" s="80" t="s">
        <v>98</v>
      </c>
      <c r="E455" s="80" t="s">
        <v>121</v>
      </c>
      <c r="F455" s="80" t="s">
        <v>1353</v>
      </c>
      <c r="G455" s="80" t="s">
        <v>857</v>
      </c>
      <c r="H455" s="80" t="s">
        <v>497</v>
      </c>
      <c r="I455" s="80" t="s">
        <v>209</v>
      </c>
      <c r="J455" s="80" t="s">
        <v>560</v>
      </c>
      <c r="K455" s="88">
        <v>0.42</v>
      </c>
      <c r="L455" s="80" t="s">
        <v>100</v>
      </c>
      <c r="M455" s="84">
        <v>5.2499999999999998E-2</v>
      </c>
      <c r="N455" s="84">
        <v>6.1100000000000002E-2</v>
      </c>
      <c r="O455" s="88">
        <v>6335758.9699999997</v>
      </c>
      <c r="P455" s="88">
        <v>94.2</v>
      </c>
      <c r="Q455" s="88">
        <v>0</v>
      </c>
      <c r="R455" s="88">
        <v>5968.2849497400002</v>
      </c>
      <c r="S455" s="84">
        <v>1.95E-2</v>
      </c>
      <c r="T455" s="84">
        <f t="shared" si="10"/>
        <v>2.3228449688900031E-3</v>
      </c>
      <c r="U455" s="84">
        <f>R455/'סכום נכסי הקרן'!$C$42</f>
        <v>2.8564992911397409E-4</v>
      </c>
    </row>
    <row r="456" spans="2:21" s="87" customFormat="1">
      <c r="B456" s="80" t="s">
        <v>1738</v>
      </c>
      <c r="C456" s="80" t="s">
        <v>1739</v>
      </c>
      <c r="D456" s="80" t="s">
        <v>98</v>
      </c>
      <c r="E456" s="80" t="s">
        <v>121</v>
      </c>
      <c r="F456" s="80" t="s">
        <v>1353</v>
      </c>
      <c r="G456" s="80" t="s">
        <v>857</v>
      </c>
      <c r="H456" s="80" t="s">
        <v>497</v>
      </c>
      <c r="I456" s="80" t="s">
        <v>209</v>
      </c>
      <c r="J456" s="80" t="s">
        <v>822</v>
      </c>
      <c r="K456" s="88">
        <v>1.7</v>
      </c>
      <c r="L456" s="80" t="s">
        <v>100</v>
      </c>
      <c r="M456" s="84">
        <v>5.6000000000000001E-2</v>
      </c>
      <c r="N456" s="84">
        <v>5.0999999999999997E-2</v>
      </c>
      <c r="O456" s="88">
        <v>1562521.71</v>
      </c>
      <c r="P456" s="88">
        <v>106.3</v>
      </c>
      <c r="Q456" s="88">
        <v>0</v>
      </c>
      <c r="R456" s="88">
        <v>1660.9605777300001</v>
      </c>
      <c r="S456" s="84">
        <v>9.9000000000000008E-3</v>
      </c>
      <c r="T456" s="84">
        <f t="shared" si="10"/>
        <v>6.4644264709124496E-4</v>
      </c>
      <c r="U456" s="84">
        <f>R456/'סכום נכסי הקרן'!$C$42</f>
        <v>7.9495747151005057E-5</v>
      </c>
    </row>
    <row r="457" spans="2:21" s="87" customFormat="1">
      <c r="B457" s="80" t="s">
        <v>1740</v>
      </c>
      <c r="C457" s="80">
        <v>11940180</v>
      </c>
      <c r="D457" s="80" t="s">
        <v>98</v>
      </c>
      <c r="E457" s="80" t="s">
        <v>121</v>
      </c>
      <c r="F457" s="80" t="s">
        <v>1741</v>
      </c>
      <c r="G457" s="80" t="s">
        <v>887</v>
      </c>
      <c r="H457" s="80" t="s">
        <v>846</v>
      </c>
      <c r="I457" s="80" t="s">
        <v>148</v>
      </c>
      <c r="J457" s="80" t="s">
        <v>1742</v>
      </c>
      <c r="K457" s="88">
        <v>2.4700000000000002</v>
      </c>
      <c r="L457" s="80" t="s">
        <v>100</v>
      </c>
      <c r="M457" s="84">
        <v>6.3600000000000004E-2</v>
      </c>
      <c r="N457" s="84">
        <v>3.7900000000000003E-2</v>
      </c>
      <c r="O457" s="88">
        <v>2953000</v>
      </c>
      <c r="P457" s="88">
        <f t="shared" ref="P457:P458" si="11">R457*1000/O457*100</f>
        <v>103.908038338339</v>
      </c>
      <c r="Q457" s="88">
        <v>0</v>
      </c>
      <c r="R457" s="88">
        <f>3068404.37213115/1000</f>
        <v>3068.40437213115</v>
      </c>
      <c r="S457" s="84">
        <v>1.5800000000000002E-2</v>
      </c>
      <c r="T457" s="84">
        <f t="shared" si="10"/>
        <v>1.1942170520252099E-3</v>
      </c>
      <c r="U457" s="84">
        <f>R457/'סכום נכסי הקרן'!$C$42</f>
        <v>1.4685784924368503E-4</v>
      </c>
    </row>
    <row r="458" spans="2:21" s="87" customFormat="1">
      <c r="B458" s="80" t="s">
        <v>1740</v>
      </c>
      <c r="C458" s="80">
        <v>1194018</v>
      </c>
      <c r="D458" s="80" t="s">
        <v>98</v>
      </c>
      <c r="E458" s="80" t="s">
        <v>121</v>
      </c>
      <c r="F458" s="80" t="s">
        <v>1741</v>
      </c>
      <c r="G458" s="80" t="s">
        <v>887</v>
      </c>
      <c r="H458" s="80" t="s">
        <v>846</v>
      </c>
      <c r="I458" s="80" t="s">
        <v>148</v>
      </c>
      <c r="J458" s="80" t="s">
        <v>1742</v>
      </c>
      <c r="K458" s="88">
        <v>0</v>
      </c>
      <c r="L458" s="80" t="s">
        <v>100</v>
      </c>
      <c r="M458" s="84">
        <v>0</v>
      </c>
      <c r="N458" s="84">
        <v>0</v>
      </c>
      <c r="O458" s="88">
        <v>3682000</v>
      </c>
      <c r="P458" s="88">
        <f t="shared" si="11"/>
        <v>105.98999999999998</v>
      </c>
      <c r="Q458" s="88">
        <v>0</v>
      </c>
      <c r="R458" s="88">
        <f>3902551.8/1000</f>
        <v>3902.5517999999997</v>
      </c>
      <c r="S458" s="84">
        <v>0</v>
      </c>
      <c r="T458" s="84">
        <f t="shared" si="10"/>
        <v>1.518865618984484E-3</v>
      </c>
      <c r="U458" s="84">
        <f>R458/'סכום נכסי הקרן'!$C$42</f>
        <v>1.8678123689154201E-4</v>
      </c>
    </row>
    <row r="459" spans="2:21" s="87" customFormat="1">
      <c r="B459" s="80" t="s">
        <v>1743</v>
      </c>
      <c r="C459" s="80" t="s">
        <v>1744</v>
      </c>
      <c r="D459" s="80" t="s">
        <v>98</v>
      </c>
      <c r="E459" s="80" t="s">
        <v>121</v>
      </c>
      <c r="F459" s="80" t="s">
        <v>1745</v>
      </c>
      <c r="G459" s="80" t="s">
        <v>1190</v>
      </c>
      <c r="H459" s="80" t="s">
        <v>846</v>
      </c>
      <c r="I459" s="80" t="s">
        <v>148</v>
      </c>
      <c r="J459" s="80" t="s">
        <v>600</v>
      </c>
      <c r="K459" s="88">
        <v>3.3</v>
      </c>
      <c r="L459" s="80" t="s">
        <v>100</v>
      </c>
      <c r="M459" s="84">
        <v>4.6899999999999997E-2</v>
      </c>
      <c r="N459" s="84">
        <v>7.3999999999999996E-2</v>
      </c>
      <c r="O459" s="88">
        <v>16228316.539999999</v>
      </c>
      <c r="P459" s="88">
        <v>96.21</v>
      </c>
      <c r="Q459" s="88">
        <v>0</v>
      </c>
      <c r="R459" s="88">
        <v>15613.263343134</v>
      </c>
      <c r="S459" s="84">
        <v>1.11E-2</v>
      </c>
      <c r="T459" s="84">
        <f t="shared" si="10"/>
        <v>6.0766519209397756E-3</v>
      </c>
      <c r="U459" s="84">
        <f>R459/'סכום נכסי הקרן'!$C$42</f>
        <v>7.4727121857650703E-4</v>
      </c>
    </row>
    <row r="460" spans="2:21" s="87" customFormat="1">
      <c r="B460" s="80" t="s">
        <v>1746</v>
      </c>
      <c r="C460" s="80" t="s">
        <v>1747</v>
      </c>
      <c r="D460" s="80" t="s">
        <v>98</v>
      </c>
      <c r="E460" s="80" t="s">
        <v>121</v>
      </c>
      <c r="F460" s="80" t="s">
        <v>1745</v>
      </c>
      <c r="G460" s="80" t="s">
        <v>1190</v>
      </c>
      <c r="H460" s="80" t="s">
        <v>846</v>
      </c>
      <c r="I460" s="80" t="s">
        <v>148</v>
      </c>
      <c r="J460" s="80" t="s">
        <v>521</v>
      </c>
      <c r="K460" s="88">
        <v>3.46</v>
      </c>
      <c r="L460" s="80" t="s">
        <v>100</v>
      </c>
      <c r="M460" s="84">
        <v>4.6899999999999997E-2</v>
      </c>
      <c r="N460" s="84">
        <v>7.4899999999999994E-2</v>
      </c>
      <c r="O460" s="88">
        <v>924607.73</v>
      </c>
      <c r="P460" s="88">
        <v>97.2</v>
      </c>
      <c r="Q460" s="88">
        <v>0</v>
      </c>
      <c r="R460" s="88">
        <v>898.71871355999997</v>
      </c>
      <c r="S460" s="84">
        <v>6.9999999999999999E-4</v>
      </c>
      <c r="T460" s="84">
        <f t="shared" ref="T460:T523" si="12">R460/$R$11</f>
        <v>3.4977958656801138E-4</v>
      </c>
      <c r="U460" s="84">
        <f>R460/'סכום נכסי הקרן'!$C$42</f>
        <v>4.3013853893319818E-5</v>
      </c>
    </row>
    <row r="461" spans="2:21" s="87" customFormat="1">
      <c r="B461" s="80" t="s">
        <v>1748</v>
      </c>
      <c r="C461" s="80">
        <v>11420330</v>
      </c>
      <c r="D461" s="80" t="s">
        <v>98</v>
      </c>
      <c r="E461" s="80" t="s">
        <v>121</v>
      </c>
      <c r="F461" s="80" t="s">
        <v>1749</v>
      </c>
      <c r="G461" s="80" t="s">
        <v>639</v>
      </c>
      <c r="H461" s="80" t="s">
        <v>1029</v>
      </c>
      <c r="I461" s="80" t="s">
        <v>148</v>
      </c>
      <c r="J461" s="80" t="s">
        <v>833</v>
      </c>
      <c r="K461" s="88">
        <v>0.5</v>
      </c>
      <c r="L461" s="80" t="s">
        <v>100</v>
      </c>
      <c r="M461" s="84">
        <v>5.6500000000000002E-2</v>
      </c>
      <c r="N461" s="84">
        <v>7.8700000000000006E-2</v>
      </c>
      <c r="O461" s="88">
        <v>1170000</v>
      </c>
      <c r="P461" s="88">
        <f>R461*1000/O461*100</f>
        <v>104.24327868852461</v>
      </c>
      <c r="Q461" s="88">
        <v>0</v>
      </c>
      <c r="R461" s="88">
        <f>1221.948-2.30163934426219</f>
        <v>1219.6463606557379</v>
      </c>
      <c r="S461" s="84">
        <v>8.3000000000000001E-3</v>
      </c>
      <c r="T461" s="84">
        <f t="shared" si="12"/>
        <v>4.7468400663369816E-4</v>
      </c>
      <c r="U461" s="84">
        <f>R461/'סכום נכסי הקרן'!$C$42</f>
        <v>5.8373871120313245E-5</v>
      </c>
    </row>
    <row r="462" spans="2:21" s="87" customFormat="1">
      <c r="B462" s="80" t="s">
        <v>1750</v>
      </c>
      <c r="C462" s="80" t="s">
        <v>1751</v>
      </c>
      <c r="D462" s="80" t="s">
        <v>98</v>
      </c>
      <c r="E462" s="80" t="s">
        <v>121</v>
      </c>
      <c r="F462" s="80" t="s">
        <v>1752</v>
      </c>
      <c r="G462" s="80" t="s">
        <v>1190</v>
      </c>
      <c r="H462" s="80" t="s">
        <v>266</v>
      </c>
      <c r="I462" s="80" t="s">
        <v>1036</v>
      </c>
      <c r="J462" s="80" t="s">
        <v>1753</v>
      </c>
      <c r="K462" s="88">
        <v>3.18</v>
      </c>
      <c r="L462" s="80" t="s">
        <v>100</v>
      </c>
      <c r="M462" s="84">
        <v>5.7000000000000002E-2</v>
      </c>
      <c r="N462" s="84">
        <v>7.2800000000000004E-2</v>
      </c>
      <c r="O462" s="88">
        <v>136044.48000000001</v>
      </c>
      <c r="P462" s="88">
        <v>107.29</v>
      </c>
      <c r="Q462" s="88">
        <v>0</v>
      </c>
      <c r="R462" s="88">
        <v>145.96212259199999</v>
      </c>
      <c r="S462" s="84">
        <v>5.0000000000000001E-4</v>
      </c>
      <c r="T462" s="84">
        <f t="shared" si="12"/>
        <v>5.6808176044962993E-5</v>
      </c>
      <c r="U462" s="84">
        <f>R462/'סכום נכסי הקרן'!$C$42</f>
        <v>6.9859382256114184E-6</v>
      </c>
    </row>
    <row r="463" spans="2:21" s="87" customFormat="1">
      <c r="B463" s="92" t="s">
        <v>1754</v>
      </c>
      <c r="K463" s="93">
        <v>0</v>
      </c>
      <c r="N463" s="90">
        <v>0</v>
      </c>
      <c r="O463" s="93">
        <v>0</v>
      </c>
      <c r="Q463" s="93">
        <v>0</v>
      </c>
      <c r="R463" s="93">
        <v>0</v>
      </c>
      <c r="T463" s="90">
        <f t="shared" si="12"/>
        <v>0</v>
      </c>
      <c r="U463" s="90">
        <f>R463/'סכום נכסי הקרן'!$C$42</f>
        <v>0</v>
      </c>
    </row>
    <row r="464" spans="2:21" s="87" customFormat="1">
      <c r="B464" s="80" t="s">
        <v>266</v>
      </c>
      <c r="C464" s="80" t="s">
        <v>266</v>
      </c>
      <c r="G464" s="80" t="s">
        <v>266</v>
      </c>
      <c r="H464" s="80" t="s">
        <v>266</v>
      </c>
      <c r="K464" s="88">
        <v>0</v>
      </c>
      <c r="L464" s="80" t="s">
        <v>266</v>
      </c>
      <c r="M464" s="84">
        <v>0</v>
      </c>
      <c r="N464" s="84">
        <v>0</v>
      </c>
      <c r="O464" s="88">
        <v>0</v>
      </c>
      <c r="P464" s="88">
        <v>0</v>
      </c>
      <c r="R464" s="88">
        <v>0</v>
      </c>
      <c r="S464" s="84">
        <v>0</v>
      </c>
      <c r="T464" s="84">
        <f t="shared" si="12"/>
        <v>0</v>
      </c>
      <c r="U464" s="84">
        <f>R464/'סכום נכסי הקרן'!$C$42</f>
        <v>0</v>
      </c>
    </row>
    <row r="465" spans="2:21" s="87" customFormat="1">
      <c r="B465" s="92" t="s">
        <v>271</v>
      </c>
      <c r="K465" s="93">
        <v>4.32</v>
      </c>
      <c r="N465" s="90">
        <v>8.5300000000000001E-2</v>
      </c>
      <c r="O465" s="93">
        <v>69498000</v>
      </c>
      <c r="Q465" s="93">
        <v>26.1144</v>
      </c>
      <c r="R465" s="93">
        <v>228014.12617726933</v>
      </c>
      <c r="T465" s="90">
        <f t="shared" si="12"/>
        <v>8.8742657277078141E-2</v>
      </c>
      <c r="U465" s="90">
        <f>R465/'סכום נכסי הקרן'!$C$42</f>
        <v>1.0913054508625482E-2</v>
      </c>
    </row>
    <row r="466" spans="2:21" s="87" customFormat="1">
      <c r="B466" s="92" t="s">
        <v>500</v>
      </c>
      <c r="K466" s="93">
        <v>6.98</v>
      </c>
      <c r="N466" s="90">
        <v>6.25E-2</v>
      </c>
      <c r="O466" s="93">
        <v>17746000</v>
      </c>
      <c r="Q466" s="93">
        <v>0</v>
      </c>
      <c r="R466" s="93">
        <v>56540.243331899219</v>
      </c>
      <c r="T466" s="90">
        <f t="shared" si="12"/>
        <v>2.2005353442288312E-2</v>
      </c>
      <c r="U466" s="90">
        <f>R466/'סכום נכסי הקרן'!$C$42</f>
        <v>2.7060900469484854E-3</v>
      </c>
    </row>
    <row r="467" spans="2:21" s="87" customFormat="1">
      <c r="B467" s="80" t="s">
        <v>1755</v>
      </c>
      <c r="C467" s="80" t="s">
        <v>1756</v>
      </c>
      <c r="D467" s="80" t="s">
        <v>98</v>
      </c>
      <c r="E467" s="80" t="s">
        <v>591</v>
      </c>
      <c r="F467" s="80" t="s">
        <v>1757</v>
      </c>
      <c r="G467" s="80" t="s">
        <v>1758</v>
      </c>
      <c r="H467" s="80" t="s">
        <v>949</v>
      </c>
      <c r="I467" s="80" t="s">
        <v>399</v>
      </c>
      <c r="J467" s="80" t="s">
        <v>755</v>
      </c>
      <c r="K467" s="88">
        <v>3.62</v>
      </c>
      <c r="L467" s="80" t="s">
        <v>104</v>
      </c>
      <c r="M467" s="84">
        <v>5.3800000000000001E-2</v>
      </c>
      <c r="N467" s="84">
        <v>6.3200000000000006E-2</v>
      </c>
      <c r="O467" s="88">
        <v>800000</v>
      </c>
      <c r="P467" s="88">
        <v>99.28730554929578</v>
      </c>
      <c r="Q467" s="88">
        <v>0</v>
      </c>
      <c r="R467" s="88">
        <v>2880.9204578387998</v>
      </c>
      <c r="S467" s="84">
        <v>1E-3</v>
      </c>
      <c r="T467" s="84">
        <f t="shared" si="12"/>
        <v>1.1212486748902069E-3</v>
      </c>
      <c r="U467" s="84">
        <f>R467/'סכום נכסי הקרן'!$C$42</f>
        <v>1.3788462372268283E-4</v>
      </c>
    </row>
    <row r="468" spans="2:21" s="87" customFormat="1">
      <c r="B468" s="80" t="s">
        <v>1759</v>
      </c>
      <c r="C468" s="80" t="s">
        <v>1760</v>
      </c>
      <c r="D468" s="80" t="s">
        <v>98</v>
      </c>
      <c r="E468" s="80" t="s">
        <v>591</v>
      </c>
      <c r="F468" s="80" t="s">
        <v>520</v>
      </c>
      <c r="G468" s="80" t="s">
        <v>1758</v>
      </c>
      <c r="H468" s="80" t="s">
        <v>949</v>
      </c>
      <c r="I468" s="80" t="s">
        <v>950</v>
      </c>
      <c r="J468" s="80" t="s">
        <v>1761</v>
      </c>
      <c r="K468" s="88">
        <v>3.17</v>
      </c>
      <c r="L468" s="80" t="s">
        <v>104</v>
      </c>
      <c r="M468" s="84">
        <v>5.1299999999999998E-2</v>
      </c>
      <c r="N468" s="84">
        <v>5.8200000000000002E-2</v>
      </c>
      <c r="O468" s="88">
        <v>1500000</v>
      </c>
      <c r="P468" s="88">
        <v>100.27312500371747</v>
      </c>
      <c r="Q468" s="88">
        <v>0</v>
      </c>
      <c r="R468" s="88">
        <v>5455.3593659876997</v>
      </c>
      <c r="S468" s="84">
        <v>3.0000000000000001E-3</v>
      </c>
      <c r="T468" s="84">
        <f t="shared" si="12"/>
        <v>2.1232153229083879E-3</v>
      </c>
      <c r="U468" s="84">
        <f>R468/'סכום נכסי הקרן'!$C$42</f>
        <v>2.6110063934757792E-4</v>
      </c>
    </row>
    <row r="469" spans="2:21" s="87" customFormat="1">
      <c r="B469" s="80" t="s">
        <v>1762</v>
      </c>
      <c r="C469" s="80" t="s">
        <v>1763</v>
      </c>
      <c r="D469" s="80" t="s">
        <v>98</v>
      </c>
      <c r="E469" s="80" t="s">
        <v>591</v>
      </c>
      <c r="F469" s="80" t="s">
        <v>520</v>
      </c>
      <c r="G469" s="80" t="s">
        <v>1758</v>
      </c>
      <c r="H469" s="80" t="s">
        <v>1764</v>
      </c>
      <c r="I469" s="80" t="s">
        <v>950</v>
      </c>
      <c r="J469" s="80" t="s">
        <v>424</v>
      </c>
      <c r="K469" s="88">
        <v>6.24</v>
      </c>
      <c r="L469" s="80" t="s">
        <v>104</v>
      </c>
      <c r="M469" s="84">
        <v>3.2800000000000003E-2</v>
      </c>
      <c r="N469" s="84">
        <v>5.0099999999999999E-2</v>
      </c>
      <c r="O469" s="88">
        <v>328000</v>
      </c>
      <c r="P469" s="88">
        <v>91.480680740740738</v>
      </c>
      <c r="Q469" s="88">
        <v>0</v>
      </c>
      <c r="R469" s="88">
        <v>1088.3054053521</v>
      </c>
      <c r="S469" s="84">
        <v>4.0000000000000002E-4</v>
      </c>
      <c r="T469" s="84">
        <f t="shared" si="12"/>
        <v>4.2356636064235642E-4</v>
      </c>
      <c r="U469" s="84">
        <f>R469/'סכום נכסי הקרן'!$C$42</f>
        <v>5.2087721097620347E-5</v>
      </c>
    </row>
    <row r="470" spans="2:21" s="87" customFormat="1">
      <c r="B470" s="80" t="s">
        <v>1765</v>
      </c>
      <c r="C470" s="80" t="s">
        <v>1766</v>
      </c>
      <c r="D470" s="80" t="s">
        <v>98</v>
      </c>
      <c r="E470" s="80" t="s">
        <v>591</v>
      </c>
      <c r="F470" s="80" t="s">
        <v>1767</v>
      </c>
      <c r="G470" s="80" t="s">
        <v>1758</v>
      </c>
      <c r="H470" s="80" t="s">
        <v>1768</v>
      </c>
      <c r="I470" s="80" t="s">
        <v>950</v>
      </c>
      <c r="J470" s="80" t="s">
        <v>424</v>
      </c>
      <c r="K470" s="88">
        <v>6.46</v>
      </c>
      <c r="L470" s="80" t="s">
        <v>104</v>
      </c>
      <c r="M470" s="84">
        <v>3.0800000000000001E-2</v>
      </c>
      <c r="N470" s="84">
        <v>5.0700000000000002E-2</v>
      </c>
      <c r="O470" s="88">
        <v>328000</v>
      </c>
      <c r="P470" s="88">
        <v>89.040419629629625</v>
      </c>
      <c r="Q470" s="88">
        <v>0</v>
      </c>
      <c r="R470" s="88">
        <v>1059.2746924266</v>
      </c>
      <c r="S470" s="84">
        <v>5.0000000000000001E-4</v>
      </c>
      <c r="T470" s="84">
        <f t="shared" si="12"/>
        <v>4.1226766327281722E-4</v>
      </c>
      <c r="U470" s="84">
        <f>R470/'סכום נכסי הקרן'!$C$42</f>
        <v>5.0698273180985857E-5</v>
      </c>
    </row>
    <row r="471" spans="2:21" s="87" customFormat="1">
      <c r="B471" s="80" t="s">
        <v>1769</v>
      </c>
      <c r="C471" s="80" t="s">
        <v>1770</v>
      </c>
      <c r="D471" s="80" t="s">
        <v>121</v>
      </c>
      <c r="E471" s="80" t="s">
        <v>591</v>
      </c>
      <c r="F471" s="80" t="s">
        <v>1771</v>
      </c>
      <c r="G471" s="80" t="s">
        <v>1772</v>
      </c>
      <c r="H471" s="80" t="s">
        <v>1773</v>
      </c>
      <c r="I471" s="80" t="s">
        <v>950</v>
      </c>
      <c r="J471" s="80" t="s">
        <v>424</v>
      </c>
      <c r="K471" s="88">
        <v>1.45</v>
      </c>
      <c r="L471" s="80" t="s">
        <v>104</v>
      </c>
      <c r="M471" s="84">
        <v>6.13E-2</v>
      </c>
      <c r="N471" s="84">
        <v>6.4699999999999994E-2</v>
      </c>
      <c r="O471" s="88">
        <v>418000</v>
      </c>
      <c r="P471" s="88">
        <v>99.666499999999999</v>
      </c>
      <c r="Q471" s="88">
        <v>0</v>
      </c>
      <c r="R471" s="88">
        <v>1511.02985319</v>
      </c>
      <c r="S471" s="84">
        <v>6.9999999999999999E-4</v>
      </c>
      <c r="T471" s="84">
        <f t="shared" si="12"/>
        <v>5.8808989883733602E-4</v>
      </c>
      <c r="U471" s="84">
        <f>R471/'סכום נכסי הקרן'!$C$42</f>
        <v>7.2319866441970956E-5</v>
      </c>
    </row>
    <row r="472" spans="2:21" s="87" customFormat="1">
      <c r="B472" s="80" t="s">
        <v>1774</v>
      </c>
      <c r="C472" s="80" t="s">
        <v>1775</v>
      </c>
      <c r="D472" s="80" t="s">
        <v>121</v>
      </c>
      <c r="E472" s="80" t="s">
        <v>591</v>
      </c>
      <c r="F472" s="80" t="s">
        <v>1771</v>
      </c>
      <c r="G472" s="80" t="s">
        <v>1772</v>
      </c>
      <c r="H472" s="80" t="s">
        <v>1773</v>
      </c>
      <c r="I472" s="80" t="s">
        <v>950</v>
      </c>
      <c r="J472" s="80" t="s">
        <v>424</v>
      </c>
      <c r="K472" s="88">
        <v>3.18</v>
      </c>
      <c r="L472" s="80" t="s">
        <v>104</v>
      </c>
      <c r="M472" s="84">
        <v>6.5000000000000002E-2</v>
      </c>
      <c r="N472" s="84">
        <v>7.5700000000000003E-2</v>
      </c>
      <c r="O472" s="88">
        <v>218000</v>
      </c>
      <c r="P472" s="88">
        <v>97.17</v>
      </c>
      <c r="Q472" s="88">
        <v>0</v>
      </c>
      <c r="R472" s="88">
        <v>768.30958620000001</v>
      </c>
      <c r="S472" s="84">
        <v>4.0000000000000002E-4</v>
      </c>
      <c r="T472" s="84">
        <f t="shared" si="12"/>
        <v>2.9902460621160132E-4</v>
      </c>
      <c r="U472" s="84">
        <f>R472/'סכום נכסי הקרן'!$C$42</f>
        <v>3.6772302375605836E-5</v>
      </c>
    </row>
    <row r="473" spans="2:21" s="87" customFormat="1">
      <c r="B473" s="80" t="s">
        <v>1776</v>
      </c>
      <c r="C473" s="80" t="s">
        <v>1777</v>
      </c>
      <c r="D473" s="80" t="s">
        <v>121</v>
      </c>
      <c r="E473" s="80" t="s">
        <v>591</v>
      </c>
      <c r="F473" s="80" t="s">
        <v>1778</v>
      </c>
      <c r="G473" s="80" t="s">
        <v>1779</v>
      </c>
      <c r="H473" s="80" t="s">
        <v>1773</v>
      </c>
      <c r="I473" s="80" t="s">
        <v>950</v>
      </c>
      <c r="J473" s="80" t="s">
        <v>1780</v>
      </c>
      <c r="K473" s="88">
        <v>3.12</v>
      </c>
      <c r="L473" s="80" t="s">
        <v>104</v>
      </c>
      <c r="M473" s="84">
        <v>4.7500000000000001E-2</v>
      </c>
      <c r="N473" s="84">
        <v>6.2300000000000001E-2</v>
      </c>
      <c r="O473" s="88">
        <v>500000</v>
      </c>
      <c r="P473" s="88">
        <v>96.537916666666661</v>
      </c>
      <c r="Q473" s="88">
        <v>0</v>
      </c>
      <c r="R473" s="88">
        <v>1750.7151186291001</v>
      </c>
      <c r="S473" s="84">
        <v>5.0000000000000001E-4</v>
      </c>
      <c r="T473" s="84">
        <f t="shared" si="12"/>
        <v>6.8137494096095856E-4</v>
      </c>
      <c r="U473" s="84">
        <f>R473/'סכום נכסי הקרן'!$C$42</f>
        <v>8.3791516951105185E-5</v>
      </c>
    </row>
    <row r="474" spans="2:21" s="87" customFormat="1">
      <c r="B474" s="80" t="s">
        <v>1781</v>
      </c>
      <c r="C474" s="80" t="s">
        <v>1782</v>
      </c>
      <c r="D474" s="80" t="s">
        <v>121</v>
      </c>
      <c r="E474" s="80" t="s">
        <v>591</v>
      </c>
      <c r="F474" s="80" t="s">
        <v>1778</v>
      </c>
      <c r="G474" s="80" t="s">
        <v>1779</v>
      </c>
      <c r="H474" s="80" t="s">
        <v>1773</v>
      </c>
      <c r="I474" s="80" t="s">
        <v>950</v>
      </c>
      <c r="J474" s="80" t="s">
        <v>1780</v>
      </c>
      <c r="K474" s="88">
        <v>4.7</v>
      </c>
      <c r="L474" s="80" t="s">
        <v>104</v>
      </c>
      <c r="M474" s="84">
        <v>5.1299999999999998E-2</v>
      </c>
      <c r="N474" s="84">
        <v>6.2199999999999998E-2</v>
      </c>
      <c r="O474" s="88">
        <v>500000</v>
      </c>
      <c r="P474" s="88">
        <v>96.201041666666669</v>
      </c>
      <c r="Q474" s="88">
        <v>0</v>
      </c>
      <c r="R474" s="88">
        <v>1744.6058905041</v>
      </c>
      <c r="S474" s="84">
        <v>5.0000000000000001E-4</v>
      </c>
      <c r="T474" s="84">
        <f t="shared" si="12"/>
        <v>6.7899724118062623E-4</v>
      </c>
      <c r="U474" s="84">
        <f>R474/'סכום נכסי הקרן'!$C$42</f>
        <v>8.3499121297153807E-5</v>
      </c>
    </row>
    <row r="475" spans="2:21" s="87" customFormat="1">
      <c r="B475" s="80" t="s">
        <v>1783</v>
      </c>
      <c r="C475" s="80" t="s">
        <v>1784</v>
      </c>
      <c r="D475" s="80" t="s">
        <v>121</v>
      </c>
      <c r="E475" s="80" t="s">
        <v>591</v>
      </c>
      <c r="F475" s="80" t="s">
        <v>1778</v>
      </c>
      <c r="G475" s="80" t="s">
        <v>1779</v>
      </c>
      <c r="H475" s="80" t="s">
        <v>1773</v>
      </c>
      <c r="I475" s="80" t="s">
        <v>950</v>
      </c>
      <c r="J475" s="80" t="s">
        <v>1785</v>
      </c>
      <c r="K475" s="88">
        <v>5.67</v>
      </c>
      <c r="L475" s="80" t="s">
        <v>108</v>
      </c>
      <c r="M475" s="84">
        <v>3.7499999999999999E-2</v>
      </c>
      <c r="N475" s="84">
        <v>4.48E-2</v>
      </c>
      <c r="O475" s="88">
        <v>1700000</v>
      </c>
      <c r="P475" s="88">
        <v>96.813249999999996</v>
      </c>
      <c r="Q475" s="88">
        <v>0</v>
      </c>
      <c r="R475" s="88">
        <v>6602.3925729000002</v>
      </c>
      <c r="S475" s="84">
        <v>1.5E-3</v>
      </c>
      <c r="T475" s="84">
        <f t="shared" si="12"/>
        <v>2.5696384304280903E-3</v>
      </c>
      <c r="U475" s="84">
        <f>R475/'סכום נכסי הקרן'!$C$42</f>
        <v>3.1599914989207642E-4</v>
      </c>
    </row>
    <row r="476" spans="2:21" s="87" customFormat="1">
      <c r="B476" s="80" t="s">
        <v>1786</v>
      </c>
      <c r="C476" s="80" t="s">
        <v>1787</v>
      </c>
      <c r="D476" s="80" t="s">
        <v>397</v>
      </c>
      <c r="E476" s="80" t="s">
        <v>591</v>
      </c>
      <c r="F476" s="80" t="s">
        <v>1778</v>
      </c>
      <c r="G476" s="80" t="s">
        <v>1779</v>
      </c>
      <c r="H476" s="80" t="s">
        <v>1773</v>
      </c>
      <c r="I476" s="80" t="s">
        <v>950</v>
      </c>
      <c r="J476" s="80" t="s">
        <v>1788</v>
      </c>
      <c r="K476" s="88">
        <v>12.92</v>
      </c>
      <c r="L476" s="80" t="s">
        <v>104</v>
      </c>
      <c r="M476" s="84">
        <v>4.1000000000000002E-2</v>
      </c>
      <c r="N476" s="84">
        <v>7.1400000000000005E-2</v>
      </c>
      <c r="O476" s="88">
        <v>7400000</v>
      </c>
      <c r="P476" s="88">
        <v>68.09261111166667</v>
      </c>
      <c r="Q476" s="88">
        <v>0</v>
      </c>
      <c r="R476" s="88">
        <v>18275.920637282099</v>
      </c>
      <c r="S476" s="84">
        <v>3.7000000000000002E-3</v>
      </c>
      <c r="T476" s="84">
        <f t="shared" si="12"/>
        <v>7.1129529943092058E-3</v>
      </c>
      <c r="U476" s="84">
        <f>R476/'סכום נכסי הקרן'!$C$42</f>
        <v>8.7470948161744047E-4</v>
      </c>
    </row>
    <row r="477" spans="2:21" s="87" customFormat="1">
      <c r="B477" s="80" t="s">
        <v>1789</v>
      </c>
      <c r="C477" s="80" t="s">
        <v>1790</v>
      </c>
      <c r="D477" s="80" t="s">
        <v>121</v>
      </c>
      <c r="E477" s="80" t="s">
        <v>591</v>
      </c>
      <c r="F477" s="80" t="s">
        <v>1778</v>
      </c>
      <c r="G477" s="80" t="s">
        <v>1779</v>
      </c>
      <c r="H477" s="80" t="s">
        <v>1773</v>
      </c>
      <c r="I477" s="80" t="s">
        <v>950</v>
      </c>
      <c r="J477" s="80" t="s">
        <v>1785</v>
      </c>
      <c r="K477" s="88">
        <v>5.55</v>
      </c>
      <c r="L477" s="80" t="s">
        <v>108</v>
      </c>
      <c r="M477" s="84">
        <v>4.3799999999999999E-2</v>
      </c>
      <c r="N477" s="84">
        <v>5.6599999999999998E-2</v>
      </c>
      <c r="O477" s="88">
        <v>650000</v>
      </c>
      <c r="P477" s="88">
        <v>94.237791660714279</v>
      </c>
      <c r="Q477" s="88">
        <v>0</v>
      </c>
      <c r="R477" s="88">
        <v>2457.2881122901199</v>
      </c>
      <c r="S477" s="84">
        <v>4.0000000000000002E-4</v>
      </c>
      <c r="T477" s="84">
        <f t="shared" si="12"/>
        <v>9.5637178466067955E-4</v>
      </c>
      <c r="U477" s="84">
        <f>R477/'סכום נכסי הקרן'!$C$42</f>
        <v>1.1760902520561828E-4</v>
      </c>
    </row>
    <row r="478" spans="2:21" s="87" customFormat="1">
      <c r="B478" s="80" t="s">
        <v>1791</v>
      </c>
      <c r="C478" s="80" t="s">
        <v>1792</v>
      </c>
      <c r="D478" s="80" t="s">
        <v>397</v>
      </c>
      <c r="E478" s="80" t="s">
        <v>591</v>
      </c>
      <c r="F478" s="80" t="s">
        <v>1778</v>
      </c>
      <c r="G478" s="80" t="s">
        <v>1779</v>
      </c>
      <c r="H478" s="80" t="s">
        <v>1773</v>
      </c>
      <c r="I478" s="80" t="s">
        <v>950</v>
      </c>
      <c r="J478" s="80" t="s">
        <v>1793</v>
      </c>
      <c r="K478" s="88">
        <v>3.63</v>
      </c>
      <c r="L478" s="80" t="s">
        <v>104</v>
      </c>
      <c r="M478" s="84">
        <v>6.7500000000000004E-2</v>
      </c>
      <c r="N478" s="84">
        <v>6.2899999999999998E-2</v>
      </c>
      <c r="O478" s="88">
        <v>3304000</v>
      </c>
      <c r="P478" s="88">
        <v>104.24225</v>
      </c>
      <c r="Q478" s="88">
        <v>0</v>
      </c>
      <c r="R478" s="88">
        <v>12491.982610380001</v>
      </c>
      <c r="S478" s="84">
        <v>2.5999999999999999E-3</v>
      </c>
      <c r="T478" s="84">
        <f t="shared" si="12"/>
        <v>4.8618554915422852E-3</v>
      </c>
      <c r="U478" s="84">
        <f>R478/'סכום נכסי הקרן'!$C$42</f>
        <v>5.9788263750769702E-4</v>
      </c>
    </row>
    <row r="479" spans="2:21" s="87" customFormat="1">
      <c r="B479" s="80" t="s">
        <v>1794</v>
      </c>
      <c r="C479" s="80" t="s">
        <v>1795</v>
      </c>
      <c r="D479" s="80" t="s">
        <v>121</v>
      </c>
      <c r="E479" s="80" t="s">
        <v>591</v>
      </c>
      <c r="F479" s="80" t="s">
        <v>1778</v>
      </c>
      <c r="G479" s="80" t="s">
        <v>1779</v>
      </c>
      <c r="H479" s="80" t="s">
        <v>1773</v>
      </c>
      <c r="I479" s="80" t="s">
        <v>950</v>
      </c>
      <c r="J479" s="80" t="s">
        <v>1015</v>
      </c>
      <c r="K479" s="88">
        <v>4.72</v>
      </c>
      <c r="L479" s="80" t="s">
        <v>108</v>
      </c>
      <c r="M479" s="84">
        <v>7.3800000000000004E-2</v>
      </c>
      <c r="N479" s="84">
        <v>5.57E-2</v>
      </c>
      <c r="O479" s="88">
        <v>50000</v>
      </c>
      <c r="P479" s="88">
        <v>111.22804173913043</v>
      </c>
      <c r="Q479" s="88">
        <v>0</v>
      </c>
      <c r="R479" s="88">
        <v>223.10120624244001</v>
      </c>
      <c r="S479" s="84">
        <v>1E-4</v>
      </c>
      <c r="T479" s="84">
        <f t="shared" si="12"/>
        <v>8.683055833252711E-5</v>
      </c>
      <c r="U479" s="84">
        <f>R479/'סכום נכסי הקרן'!$C$42</f>
        <v>1.0677915730409513E-5</v>
      </c>
    </row>
    <row r="480" spans="2:21" s="87" customFormat="1">
      <c r="B480" s="80" t="s">
        <v>1796</v>
      </c>
      <c r="C480" s="80" t="s">
        <v>1797</v>
      </c>
      <c r="D480" s="80" t="s">
        <v>121</v>
      </c>
      <c r="E480" s="80" t="s">
        <v>591</v>
      </c>
      <c r="F480" s="80" t="s">
        <v>1778</v>
      </c>
      <c r="G480" s="80" t="s">
        <v>1779</v>
      </c>
      <c r="H480" s="80" t="s">
        <v>1773</v>
      </c>
      <c r="I480" s="80" t="s">
        <v>950</v>
      </c>
      <c r="J480" s="80" t="s">
        <v>1015</v>
      </c>
      <c r="K480" s="88">
        <v>5.93</v>
      </c>
      <c r="L480" s="80" t="s">
        <v>108</v>
      </c>
      <c r="M480" s="84">
        <v>7.8799999999999995E-2</v>
      </c>
      <c r="N480" s="84">
        <v>5.8599999999999999E-2</v>
      </c>
      <c r="O480" s="88">
        <v>50000</v>
      </c>
      <c r="P480" s="88">
        <v>115.18487500000001</v>
      </c>
      <c r="Q480" s="88">
        <v>0</v>
      </c>
      <c r="R480" s="88">
        <v>231.03782267616</v>
      </c>
      <c r="S480" s="84">
        <v>1E-4</v>
      </c>
      <c r="T480" s="84">
        <f t="shared" si="12"/>
        <v>8.9919474111234922E-5</v>
      </c>
      <c r="U480" s="84">
        <f>R480/'סכום נכסי הקרן'!$C$42</f>
        <v>1.1057772580541255E-5</v>
      </c>
    </row>
    <row r="481" spans="2:21" s="87" customFormat="1">
      <c r="B481" s="92" t="s">
        <v>501</v>
      </c>
      <c r="K481" s="93">
        <v>3.44</v>
      </c>
      <c r="N481" s="90">
        <v>9.2899999999999996E-2</v>
      </c>
      <c r="O481" s="93">
        <v>51752000</v>
      </c>
      <c r="Q481" s="93">
        <v>26.1144</v>
      </c>
      <c r="R481" s="93">
        <v>171473.8828453701</v>
      </c>
      <c r="T481" s="90">
        <f t="shared" si="12"/>
        <v>6.6737303834789832E-2</v>
      </c>
      <c r="U481" s="90">
        <f>R481/'סכום נכסי הקרן'!$C$42</f>
        <v>8.2069644616769976E-3</v>
      </c>
    </row>
    <row r="482" spans="2:21" s="87" customFormat="1">
      <c r="B482" s="80" t="s">
        <v>1798</v>
      </c>
      <c r="C482" s="80" t="s">
        <v>1799</v>
      </c>
      <c r="D482" s="80" t="s">
        <v>121</v>
      </c>
      <c r="E482" s="80" t="s">
        <v>591</v>
      </c>
      <c r="F482" s="80" t="s">
        <v>1800</v>
      </c>
      <c r="G482" s="80" t="s">
        <v>1801</v>
      </c>
      <c r="H482" s="80" t="s">
        <v>1802</v>
      </c>
      <c r="I482" s="80" t="s">
        <v>950</v>
      </c>
      <c r="J482" s="80" t="s">
        <v>1803</v>
      </c>
      <c r="K482" s="88">
        <v>3.2</v>
      </c>
      <c r="L482" s="80" t="s">
        <v>104</v>
      </c>
      <c r="M482" s="84">
        <v>4.3799999999999999E-2</v>
      </c>
      <c r="N482" s="84">
        <v>4.6199999999999998E-2</v>
      </c>
      <c r="O482" s="88">
        <v>200000</v>
      </c>
      <c r="P482" s="88">
        <v>101.30413888888889</v>
      </c>
      <c r="Q482" s="88">
        <v>0</v>
      </c>
      <c r="R482" s="88">
        <v>734.86022321790006</v>
      </c>
      <c r="S482" s="84">
        <v>5.0000000000000001E-4</v>
      </c>
      <c r="T482" s="84">
        <f t="shared" si="12"/>
        <v>2.860061787789548E-4</v>
      </c>
      <c r="U482" s="84">
        <f>R482/'סכום נכסי הקרן'!$C$42</f>
        <v>3.5171372084038459E-5</v>
      </c>
    </row>
    <row r="483" spans="2:21" s="87" customFormat="1">
      <c r="B483" s="80" t="s">
        <v>1804</v>
      </c>
      <c r="C483" s="80" t="s">
        <v>1805</v>
      </c>
      <c r="D483" s="80" t="s">
        <v>121</v>
      </c>
      <c r="E483" s="80" t="s">
        <v>591</v>
      </c>
      <c r="F483" s="80" t="s">
        <v>1806</v>
      </c>
      <c r="G483" s="80" t="s">
        <v>1807</v>
      </c>
      <c r="H483" s="80" t="s">
        <v>1802</v>
      </c>
      <c r="I483" s="80" t="s">
        <v>950</v>
      </c>
      <c r="J483" s="80" t="s">
        <v>1715</v>
      </c>
      <c r="K483" s="88">
        <v>3.52</v>
      </c>
      <c r="L483" s="80" t="s">
        <v>104</v>
      </c>
      <c r="M483" s="84">
        <v>2.75E-2</v>
      </c>
      <c r="N483" s="84">
        <v>4.2099999999999999E-2</v>
      </c>
      <c r="O483" s="88">
        <v>260000</v>
      </c>
      <c r="P483" s="88">
        <v>95.986083346153848</v>
      </c>
      <c r="Q483" s="88">
        <v>0</v>
      </c>
      <c r="R483" s="88">
        <v>905.16796317089995</v>
      </c>
      <c r="S483" s="84">
        <v>2.9999999999999997E-4</v>
      </c>
      <c r="T483" s="84">
        <f t="shared" si="12"/>
        <v>3.5228962205357368E-4</v>
      </c>
      <c r="U483" s="84">
        <f>R483/'סכום נכסי הקרן'!$C$42</f>
        <v>4.3322523420613773E-5</v>
      </c>
    </row>
    <row r="484" spans="2:21" s="87" customFormat="1">
      <c r="B484" s="80" t="s">
        <v>1808</v>
      </c>
      <c r="C484" s="80" t="s">
        <v>1809</v>
      </c>
      <c r="D484" s="80" t="s">
        <v>121</v>
      </c>
      <c r="E484" s="80" t="s">
        <v>591</v>
      </c>
      <c r="F484" s="80" t="s">
        <v>1810</v>
      </c>
      <c r="G484" s="80" t="s">
        <v>1811</v>
      </c>
      <c r="H484" s="80" t="s">
        <v>392</v>
      </c>
      <c r="I484" s="80" t="s">
        <v>393</v>
      </c>
      <c r="J484" s="80" t="s">
        <v>1812</v>
      </c>
      <c r="K484" s="88">
        <v>3.99</v>
      </c>
      <c r="L484" s="80" t="s">
        <v>104</v>
      </c>
      <c r="M484" s="84">
        <v>4.5999999999999999E-2</v>
      </c>
      <c r="N484" s="84">
        <v>4.3099999999999999E-2</v>
      </c>
      <c r="O484" s="88">
        <v>150000</v>
      </c>
      <c r="P484" s="88">
        <v>101.908</v>
      </c>
      <c r="Q484" s="88">
        <v>0</v>
      </c>
      <c r="R484" s="88">
        <v>554.430474</v>
      </c>
      <c r="S484" s="84">
        <v>1E-4</v>
      </c>
      <c r="T484" s="84">
        <f t="shared" si="12"/>
        <v>2.157832690589452E-4</v>
      </c>
      <c r="U484" s="84">
        <f>R484/'סכום נכסי הקרן'!$C$42</f>
        <v>2.6535768136142081E-5</v>
      </c>
    </row>
    <row r="485" spans="2:21" s="87" customFormat="1">
      <c r="B485" s="80" t="s">
        <v>1813</v>
      </c>
      <c r="C485" s="80" t="s">
        <v>1814</v>
      </c>
      <c r="D485" s="80" t="s">
        <v>121</v>
      </c>
      <c r="E485" s="80" t="s">
        <v>591</v>
      </c>
      <c r="F485" s="80" t="s">
        <v>1815</v>
      </c>
      <c r="G485" s="80" t="s">
        <v>1816</v>
      </c>
      <c r="H485" s="80" t="s">
        <v>392</v>
      </c>
      <c r="I485" s="80" t="s">
        <v>393</v>
      </c>
      <c r="J485" s="80" t="s">
        <v>1817</v>
      </c>
      <c r="K485" s="88">
        <v>3.62</v>
      </c>
      <c r="L485" s="80" t="s">
        <v>104</v>
      </c>
      <c r="M485" s="84">
        <v>4.5499999999999999E-2</v>
      </c>
      <c r="N485" s="84">
        <v>4.2200000000000001E-2</v>
      </c>
      <c r="O485" s="88">
        <v>600000</v>
      </c>
      <c r="P485" s="88">
        <v>101.70652777570093</v>
      </c>
      <c r="Q485" s="88">
        <v>0</v>
      </c>
      <c r="R485" s="88">
        <v>2213.3374576208998</v>
      </c>
      <c r="S485" s="84">
        <v>2.9999999999999997E-4</v>
      </c>
      <c r="T485" s="84">
        <f t="shared" si="12"/>
        <v>8.6142666129144325E-4</v>
      </c>
      <c r="U485" s="84">
        <f>R485/'סכום נכסי הקרן'!$C$42</f>
        <v>1.0593322758529756E-4</v>
      </c>
    </row>
    <row r="486" spans="2:21" s="87" customFormat="1">
      <c r="B486" s="80" t="s">
        <v>1818</v>
      </c>
      <c r="C486" s="80" t="s">
        <v>1819</v>
      </c>
      <c r="D486" s="80" t="s">
        <v>121</v>
      </c>
      <c r="E486" s="80" t="s">
        <v>591</v>
      </c>
      <c r="F486" s="80" t="s">
        <v>1820</v>
      </c>
      <c r="G486" s="80" t="s">
        <v>1821</v>
      </c>
      <c r="H486" s="80" t="s">
        <v>392</v>
      </c>
      <c r="I486" s="80" t="s">
        <v>393</v>
      </c>
      <c r="J486" s="80" t="s">
        <v>1822</v>
      </c>
      <c r="K486" s="88">
        <v>9.4</v>
      </c>
      <c r="L486" s="80" t="s">
        <v>104</v>
      </c>
      <c r="M486" s="84">
        <v>2.9000000000000001E-2</v>
      </c>
      <c r="N486" s="84">
        <v>4.9599999999999998E-2</v>
      </c>
      <c r="O486" s="88">
        <v>100000</v>
      </c>
      <c r="P486" s="88">
        <v>83.180433294117648</v>
      </c>
      <c r="Q486" s="88">
        <v>0</v>
      </c>
      <c r="R486" s="88">
        <v>301.69543157909999</v>
      </c>
      <c r="S486" s="84">
        <v>2.0000000000000001E-4</v>
      </c>
      <c r="T486" s="84">
        <f t="shared" si="12"/>
        <v>1.1741927895234619E-4</v>
      </c>
      <c r="U486" s="84">
        <f>R486/'סכום נכסי הקרן'!$C$42</f>
        <v>1.4439538220830761E-5</v>
      </c>
    </row>
    <row r="487" spans="2:21" s="87" customFormat="1">
      <c r="B487" s="80" t="s">
        <v>1823</v>
      </c>
      <c r="C487" s="80" t="s">
        <v>1824</v>
      </c>
      <c r="D487" s="80" t="s">
        <v>121</v>
      </c>
      <c r="E487" s="80" t="s">
        <v>591</v>
      </c>
      <c r="F487" s="80" t="s">
        <v>1825</v>
      </c>
      <c r="G487" s="80" t="s">
        <v>1816</v>
      </c>
      <c r="H487" s="80" t="s">
        <v>398</v>
      </c>
      <c r="I487" s="80" t="s">
        <v>950</v>
      </c>
      <c r="J487" s="80" t="s">
        <v>1715</v>
      </c>
      <c r="K487" s="88">
        <v>5.97</v>
      </c>
      <c r="L487" s="80" t="s">
        <v>104</v>
      </c>
      <c r="M487" s="84">
        <v>1.6E-2</v>
      </c>
      <c r="N487" s="84">
        <v>4.2700000000000002E-2</v>
      </c>
      <c r="O487" s="88">
        <v>290000</v>
      </c>
      <c r="P487" s="88">
        <v>85.889111103448272</v>
      </c>
      <c r="Q487" s="88">
        <v>0</v>
      </c>
      <c r="R487" s="88">
        <v>903.40743731939995</v>
      </c>
      <c r="S487" s="84">
        <v>2.0000000000000001E-4</v>
      </c>
      <c r="T487" s="84">
        <f t="shared" si="12"/>
        <v>3.5160442879433835E-4</v>
      </c>
      <c r="U487" s="84">
        <f>R487/'סכום נכסי הקרן'!$C$42</f>
        <v>4.3238262349146972E-5</v>
      </c>
    </row>
    <row r="488" spans="2:21" s="87" customFormat="1">
      <c r="B488" s="80" t="s">
        <v>1826</v>
      </c>
      <c r="C488" s="80" t="s">
        <v>1827</v>
      </c>
      <c r="D488" s="80" t="s">
        <v>121</v>
      </c>
      <c r="E488" s="80" t="s">
        <v>591</v>
      </c>
      <c r="F488" s="80" t="s">
        <v>1828</v>
      </c>
      <c r="G488" s="80" t="s">
        <v>1779</v>
      </c>
      <c r="H488" s="80" t="s">
        <v>949</v>
      </c>
      <c r="I488" s="80" t="s">
        <v>950</v>
      </c>
      <c r="J488" s="80" t="s">
        <v>1715</v>
      </c>
      <c r="K488" s="88">
        <v>4.75</v>
      </c>
      <c r="L488" s="80" t="s">
        <v>104</v>
      </c>
      <c r="M488" s="84">
        <v>3.4500000000000003E-2</v>
      </c>
      <c r="N488" s="84">
        <v>4.3200000000000002E-2</v>
      </c>
      <c r="O488" s="88">
        <v>255000</v>
      </c>
      <c r="P488" s="88">
        <v>97.205250000000007</v>
      </c>
      <c r="Q488" s="88">
        <v>0</v>
      </c>
      <c r="R488" s="88">
        <v>899.03677646250003</v>
      </c>
      <c r="S488" s="84">
        <v>1E-4</v>
      </c>
      <c r="T488" s="84">
        <f t="shared" si="12"/>
        <v>3.4990337603501643E-4</v>
      </c>
      <c r="U488" s="84">
        <f>R488/'סכום נכסי הקרן'!$C$42</f>
        <v>4.3029076800121022E-5</v>
      </c>
    </row>
    <row r="489" spans="2:21" s="87" customFormat="1">
      <c r="B489" s="80" t="s">
        <v>1829</v>
      </c>
      <c r="C489" s="80" t="s">
        <v>1830</v>
      </c>
      <c r="D489" s="80" t="s">
        <v>121</v>
      </c>
      <c r="E489" s="80" t="s">
        <v>591</v>
      </c>
      <c r="F489" s="80" t="s">
        <v>1831</v>
      </c>
      <c r="G489" s="80" t="s">
        <v>1832</v>
      </c>
      <c r="H489" s="80" t="s">
        <v>949</v>
      </c>
      <c r="I489" s="80" t="s">
        <v>399</v>
      </c>
      <c r="J489" s="80" t="s">
        <v>1201</v>
      </c>
      <c r="K489" s="88">
        <v>5.23</v>
      </c>
      <c r="L489" s="80" t="s">
        <v>104</v>
      </c>
      <c r="M489" s="84">
        <v>5.2999999999999999E-2</v>
      </c>
      <c r="N489" s="84">
        <v>4.58E-2</v>
      </c>
      <c r="O489" s="88">
        <v>325000</v>
      </c>
      <c r="P489" s="88">
        <v>106.47866666666667</v>
      </c>
      <c r="Q489" s="88">
        <v>0</v>
      </c>
      <c r="R489" s="88">
        <v>1255.1439031208999</v>
      </c>
      <c r="S489" s="84">
        <v>2.9999999999999997E-4</v>
      </c>
      <c r="T489" s="84">
        <f t="shared" si="12"/>
        <v>4.8849958156310105E-4</v>
      </c>
      <c r="U489" s="84">
        <f>R489/'סכום נכסי הקרן'!$C$42</f>
        <v>6.0072829962641233E-5</v>
      </c>
    </row>
    <row r="490" spans="2:21" s="87" customFormat="1">
      <c r="B490" s="80" t="s">
        <v>1833</v>
      </c>
      <c r="C490" s="80" t="s">
        <v>1834</v>
      </c>
      <c r="D490" s="80" t="s">
        <v>121</v>
      </c>
      <c r="E490" s="80" t="s">
        <v>591</v>
      </c>
      <c r="F490" s="80" t="s">
        <v>1835</v>
      </c>
      <c r="G490" s="80" t="s">
        <v>1758</v>
      </c>
      <c r="H490" s="80" t="s">
        <v>1836</v>
      </c>
      <c r="I490" s="80" t="s">
        <v>950</v>
      </c>
      <c r="J490" s="80" t="s">
        <v>1075</v>
      </c>
      <c r="K490" s="88">
        <v>7.57</v>
      </c>
      <c r="L490" s="80" t="s">
        <v>104</v>
      </c>
      <c r="M490" s="84">
        <v>4.9099999999999998E-2</v>
      </c>
      <c r="N490" s="84">
        <v>5.16E-2</v>
      </c>
      <c r="O490" s="88">
        <v>479000</v>
      </c>
      <c r="P490" s="88">
        <v>100.70288886363636</v>
      </c>
      <c r="Q490" s="88">
        <v>0</v>
      </c>
      <c r="R490" s="88">
        <v>1749.5445207006001</v>
      </c>
      <c r="S490" s="84">
        <v>1E-4</v>
      </c>
      <c r="T490" s="84">
        <f t="shared" si="12"/>
        <v>6.809193465093351E-4</v>
      </c>
      <c r="U490" s="84">
        <f>R490/'סכום נכסי הקרן'!$C$42</f>
        <v>8.3735490602143475E-5</v>
      </c>
    </row>
    <row r="491" spans="2:21" s="87" customFormat="1">
      <c r="B491" s="80" t="s">
        <v>1837</v>
      </c>
      <c r="C491" s="80" t="s">
        <v>1838</v>
      </c>
      <c r="D491" s="80" t="s">
        <v>121</v>
      </c>
      <c r="E491" s="80" t="s">
        <v>591</v>
      </c>
      <c r="F491" s="80" t="s">
        <v>1839</v>
      </c>
      <c r="G491" s="80" t="s">
        <v>1758</v>
      </c>
      <c r="H491" s="80" t="s">
        <v>1836</v>
      </c>
      <c r="I491" s="80" t="s">
        <v>950</v>
      </c>
      <c r="J491" s="80" t="s">
        <v>1564</v>
      </c>
      <c r="K491" s="88">
        <v>2.39</v>
      </c>
      <c r="L491" s="80" t="s">
        <v>104</v>
      </c>
      <c r="M491" s="84">
        <v>4.8300000000000003E-2</v>
      </c>
      <c r="N491" s="84">
        <v>5.2200000000000003E-2</v>
      </c>
      <c r="O491" s="88">
        <v>1000000</v>
      </c>
      <c r="P491" s="88">
        <v>101.35851666666667</v>
      </c>
      <c r="Q491" s="88">
        <v>0</v>
      </c>
      <c r="R491" s="88">
        <v>3676.2733996208999</v>
      </c>
      <c r="S491" s="84">
        <v>5.0000000000000001E-4</v>
      </c>
      <c r="T491" s="84">
        <f t="shared" si="12"/>
        <v>1.4307985028338102E-3</v>
      </c>
      <c r="U491" s="84">
        <f>R491/'סכום נכסי הקרן'!$C$42</f>
        <v>1.759512564913721E-4</v>
      </c>
    </row>
    <row r="492" spans="2:21" s="87" customFormat="1">
      <c r="B492" s="80" t="s">
        <v>1840</v>
      </c>
      <c r="C492" s="80" t="s">
        <v>1841</v>
      </c>
      <c r="D492" s="80" t="s">
        <v>121</v>
      </c>
      <c r="E492" s="80" t="s">
        <v>591</v>
      </c>
      <c r="F492" s="80" t="s">
        <v>1842</v>
      </c>
      <c r="G492" s="80" t="s">
        <v>1843</v>
      </c>
      <c r="H492" s="80" t="s">
        <v>1836</v>
      </c>
      <c r="I492" s="80" t="s">
        <v>950</v>
      </c>
      <c r="J492" s="80" t="s">
        <v>465</v>
      </c>
      <c r="K492" s="88">
        <v>4.54</v>
      </c>
      <c r="L492" s="80" t="s">
        <v>108</v>
      </c>
      <c r="M492" s="84">
        <v>3.6299999999999999E-2</v>
      </c>
      <c r="N492" s="84">
        <v>3.0200000000000001E-2</v>
      </c>
      <c r="O492" s="88">
        <v>100000</v>
      </c>
      <c r="P492" s="88">
        <v>103.17733333333334</v>
      </c>
      <c r="Q492" s="88">
        <v>0</v>
      </c>
      <c r="R492" s="88">
        <v>413.90619066744</v>
      </c>
      <c r="S492" s="84">
        <v>2.0000000000000001E-4</v>
      </c>
      <c r="T492" s="84">
        <f t="shared" si="12"/>
        <v>1.6109148954527935E-4</v>
      </c>
      <c r="U492" s="84">
        <f>R492/'סכום נכסי הקרן'!$C$42</f>
        <v>1.9810092014648178E-5</v>
      </c>
    </row>
    <row r="493" spans="2:21" s="87" customFormat="1">
      <c r="B493" s="80" t="s">
        <v>1844</v>
      </c>
      <c r="C493" s="80" t="s">
        <v>1845</v>
      </c>
      <c r="D493" s="80" t="s">
        <v>121</v>
      </c>
      <c r="E493" s="80" t="s">
        <v>591</v>
      </c>
      <c r="F493" s="80" t="s">
        <v>1846</v>
      </c>
      <c r="G493" s="80" t="s">
        <v>1811</v>
      </c>
      <c r="H493" s="80" t="s">
        <v>1836</v>
      </c>
      <c r="I493" s="80" t="s">
        <v>950</v>
      </c>
      <c r="J493" s="80" t="s">
        <v>1847</v>
      </c>
      <c r="K493" s="88">
        <v>1.21</v>
      </c>
      <c r="L493" s="80" t="s">
        <v>104</v>
      </c>
      <c r="M493" s="84">
        <v>3.3500000000000002E-2</v>
      </c>
      <c r="N493" s="84">
        <v>5.04E-2</v>
      </c>
      <c r="O493" s="88">
        <v>300000</v>
      </c>
      <c r="P493" s="88">
        <v>98.977333345454539</v>
      </c>
      <c r="Q493" s="88">
        <v>0</v>
      </c>
      <c r="R493" s="88">
        <v>1076.972364</v>
      </c>
      <c r="S493" s="84">
        <v>2.0000000000000001E-4</v>
      </c>
      <c r="T493" s="84">
        <f t="shared" si="12"/>
        <v>4.1915556284891412E-4</v>
      </c>
      <c r="U493" s="84">
        <f>R493/'סכום נכסי הקרן'!$C$42</f>
        <v>5.1545306905581117E-5</v>
      </c>
    </row>
    <row r="494" spans="2:21" s="87" customFormat="1">
      <c r="B494" s="80" t="s">
        <v>1848</v>
      </c>
      <c r="C494" s="80" t="s">
        <v>1849</v>
      </c>
      <c r="D494" s="80" t="s">
        <v>121</v>
      </c>
      <c r="E494" s="80" t="s">
        <v>591</v>
      </c>
      <c r="F494" s="80" t="s">
        <v>1850</v>
      </c>
      <c r="G494" s="80" t="s">
        <v>1801</v>
      </c>
      <c r="H494" s="80" t="s">
        <v>1836</v>
      </c>
      <c r="I494" s="80" t="s">
        <v>399</v>
      </c>
      <c r="J494" s="80" t="s">
        <v>1847</v>
      </c>
      <c r="K494" s="88">
        <v>2</v>
      </c>
      <c r="L494" s="80" t="s">
        <v>104</v>
      </c>
      <c r="M494" s="84">
        <v>4.8800000000000003E-2</v>
      </c>
      <c r="N494" s="84">
        <v>4.58E-2</v>
      </c>
      <c r="O494" s="88">
        <v>300000</v>
      </c>
      <c r="P494" s="88">
        <v>102.56483334545455</v>
      </c>
      <c r="Q494" s="88">
        <v>0</v>
      </c>
      <c r="R494" s="88">
        <v>1116.0079515</v>
      </c>
      <c r="S494" s="84">
        <v>2.0000000000000001E-4</v>
      </c>
      <c r="T494" s="84">
        <f t="shared" si="12"/>
        <v>4.3434813806869996E-4</v>
      </c>
      <c r="U494" s="84">
        <f>R494/'סכום נכסי הקרן'!$C$42</f>
        <v>5.3413601213945712E-5</v>
      </c>
    </row>
    <row r="495" spans="2:21" s="87" customFormat="1">
      <c r="B495" s="80" t="s">
        <v>1851</v>
      </c>
      <c r="C495" s="80" t="s">
        <v>1852</v>
      </c>
      <c r="D495" s="80" t="s">
        <v>121</v>
      </c>
      <c r="E495" s="80" t="s">
        <v>591</v>
      </c>
      <c r="F495" s="80" t="s">
        <v>1853</v>
      </c>
      <c r="G495" s="80" t="s">
        <v>1816</v>
      </c>
      <c r="H495" s="80" t="s">
        <v>1854</v>
      </c>
      <c r="I495" s="80" t="s">
        <v>950</v>
      </c>
      <c r="J495" s="80" t="s">
        <v>1855</v>
      </c>
      <c r="K495" s="88">
        <v>5.66</v>
      </c>
      <c r="L495" s="80" t="s">
        <v>104</v>
      </c>
      <c r="M495" s="84">
        <v>2.7E-2</v>
      </c>
      <c r="N495" s="84">
        <v>4.8599999999999997E-2</v>
      </c>
      <c r="O495" s="88">
        <v>400000</v>
      </c>
      <c r="P495" s="88">
        <v>89.655500000000004</v>
      </c>
      <c r="Q495" s="88">
        <v>0</v>
      </c>
      <c r="R495" s="88">
        <v>1300.721994</v>
      </c>
      <c r="S495" s="84">
        <v>4.0000000000000002E-4</v>
      </c>
      <c r="T495" s="84">
        <f t="shared" si="12"/>
        <v>5.0623848645482228E-4</v>
      </c>
      <c r="U495" s="84">
        <f>R495/'סכום נכסי הקרן'!$C$42</f>
        <v>6.2254257045698383E-5</v>
      </c>
    </row>
    <row r="496" spans="2:21" s="87" customFormat="1">
      <c r="B496" s="80" t="s">
        <v>1856</v>
      </c>
      <c r="C496" s="80" t="s">
        <v>1857</v>
      </c>
      <c r="D496" s="80" t="s">
        <v>121</v>
      </c>
      <c r="E496" s="80" t="s">
        <v>591</v>
      </c>
      <c r="F496" s="80" t="s">
        <v>1858</v>
      </c>
      <c r="G496" s="80" t="s">
        <v>1859</v>
      </c>
      <c r="H496" s="80" t="s">
        <v>1854</v>
      </c>
      <c r="I496" s="80" t="s">
        <v>950</v>
      </c>
      <c r="J496" s="80" t="s">
        <v>1860</v>
      </c>
      <c r="K496" s="88">
        <v>4.0199999999999996</v>
      </c>
      <c r="L496" s="80" t="s">
        <v>108</v>
      </c>
      <c r="M496" s="84">
        <v>1.2999999999999999E-3</v>
      </c>
      <c r="N496" s="84">
        <v>4.6399999999999997E-2</v>
      </c>
      <c r="O496" s="88">
        <v>600000</v>
      </c>
      <c r="P496" s="88">
        <v>83.868180563636358</v>
      </c>
      <c r="Q496" s="88">
        <v>0</v>
      </c>
      <c r="R496" s="88">
        <v>2018.6735589674399</v>
      </c>
      <c r="S496" s="84">
        <v>5.9999999999999995E-4</v>
      </c>
      <c r="T496" s="84">
        <f t="shared" si="12"/>
        <v>7.8566384811822152E-4</v>
      </c>
      <c r="U496" s="84">
        <f>R496/'סכום נכסי הקרן'!$C$42</f>
        <v>9.6616358615455051E-5</v>
      </c>
    </row>
    <row r="497" spans="2:21" s="87" customFormat="1">
      <c r="B497" s="80" t="s">
        <v>1861</v>
      </c>
      <c r="C497" s="80" t="s">
        <v>1862</v>
      </c>
      <c r="D497" s="80" t="s">
        <v>121</v>
      </c>
      <c r="E497" s="80" t="s">
        <v>591</v>
      </c>
      <c r="F497" s="80" t="s">
        <v>1863</v>
      </c>
      <c r="G497" s="80" t="s">
        <v>1864</v>
      </c>
      <c r="H497" s="80" t="s">
        <v>1854</v>
      </c>
      <c r="I497" s="80" t="s">
        <v>950</v>
      </c>
      <c r="J497" s="80" t="s">
        <v>1069</v>
      </c>
      <c r="K497" s="88">
        <v>3.79</v>
      </c>
      <c r="L497" s="80" t="s">
        <v>104</v>
      </c>
      <c r="M497" s="84">
        <v>5.6000000000000001E-2</v>
      </c>
      <c r="N497" s="84">
        <v>5.3100000000000001E-2</v>
      </c>
      <c r="O497" s="88">
        <v>629000</v>
      </c>
      <c r="P497" s="88">
        <v>102.736</v>
      </c>
      <c r="Q497" s="88">
        <v>0</v>
      </c>
      <c r="R497" s="88">
        <v>2343.8016388800002</v>
      </c>
      <c r="S497" s="84">
        <v>8.0000000000000004E-4</v>
      </c>
      <c r="T497" s="84">
        <f t="shared" si="12"/>
        <v>9.1220306851899299E-4</v>
      </c>
      <c r="U497" s="84">
        <f>R497/'סכום נכסי הקרן'!$C$42</f>
        <v>1.1217741405467821E-4</v>
      </c>
    </row>
    <row r="498" spans="2:21" s="87" customFormat="1">
      <c r="B498" s="80" t="s">
        <v>1865</v>
      </c>
      <c r="C498" s="80" t="s">
        <v>1866</v>
      </c>
      <c r="D498" s="80" t="s">
        <v>121</v>
      </c>
      <c r="E498" s="80" t="s">
        <v>591</v>
      </c>
      <c r="F498" s="80" t="s">
        <v>1867</v>
      </c>
      <c r="G498" s="80" t="s">
        <v>1868</v>
      </c>
      <c r="H498" s="80" t="s">
        <v>1854</v>
      </c>
      <c r="I498" s="80" t="s">
        <v>950</v>
      </c>
      <c r="J498" s="80" t="s">
        <v>1869</v>
      </c>
      <c r="K498" s="88">
        <v>5.71</v>
      </c>
      <c r="L498" s="80" t="s">
        <v>104</v>
      </c>
      <c r="M498" s="84">
        <v>3.5999999999999997E-2</v>
      </c>
      <c r="N498" s="84">
        <v>4.99E-2</v>
      </c>
      <c r="O498" s="88">
        <v>400000</v>
      </c>
      <c r="P498" s="88">
        <v>94.783000000000001</v>
      </c>
      <c r="Q498" s="88">
        <v>26.1144</v>
      </c>
      <c r="R498" s="88">
        <v>1401.2261639999999</v>
      </c>
      <c r="S498" s="84">
        <v>4.0000000000000002E-4</v>
      </c>
      <c r="T498" s="84">
        <f t="shared" si="12"/>
        <v>5.4535451519723943E-4</v>
      </c>
      <c r="U498" s="84">
        <f>R498/'סכום נכסי הקרן'!$C$42</f>
        <v>6.7064518163912826E-5</v>
      </c>
    </row>
    <row r="499" spans="2:21" s="87" customFormat="1">
      <c r="B499" s="80" t="s">
        <v>1870</v>
      </c>
      <c r="C499" s="80" t="s">
        <v>1871</v>
      </c>
      <c r="D499" s="80" t="s">
        <v>121</v>
      </c>
      <c r="E499" s="80" t="s">
        <v>591</v>
      </c>
      <c r="F499" s="80" t="s">
        <v>1872</v>
      </c>
      <c r="G499" s="80" t="s">
        <v>1758</v>
      </c>
      <c r="H499" s="80" t="s">
        <v>1854</v>
      </c>
      <c r="I499" s="80" t="s">
        <v>950</v>
      </c>
      <c r="J499" s="80" t="s">
        <v>1069</v>
      </c>
      <c r="K499" s="88">
        <v>7.98</v>
      </c>
      <c r="L499" s="80" t="s">
        <v>104</v>
      </c>
      <c r="M499" s="84">
        <v>5.8900000000000001E-2</v>
      </c>
      <c r="N499" s="84">
        <v>5.57E-2</v>
      </c>
      <c r="O499" s="88">
        <v>646000</v>
      </c>
      <c r="P499" s="88">
        <v>103.35129166666667</v>
      </c>
      <c r="Q499" s="88">
        <v>0</v>
      </c>
      <c r="R499" s="88">
        <v>2421.5641714133999</v>
      </c>
      <c r="S499" s="84">
        <v>8.9999999999999998E-4</v>
      </c>
      <c r="T499" s="84">
        <f t="shared" si="12"/>
        <v>9.4246809590700696E-4</v>
      </c>
      <c r="U499" s="84">
        <f>R499/'סכום נכסי הקרן'!$C$42</f>
        <v>1.1589923063899804E-4</v>
      </c>
    </row>
    <row r="500" spans="2:21" s="87" customFormat="1">
      <c r="B500" s="80" t="s">
        <v>1873</v>
      </c>
      <c r="C500" s="80" t="s">
        <v>1874</v>
      </c>
      <c r="D500" s="80" t="s">
        <v>121</v>
      </c>
      <c r="E500" s="80" t="s">
        <v>591</v>
      </c>
      <c r="F500" s="80" t="s">
        <v>1875</v>
      </c>
      <c r="G500" s="80" t="s">
        <v>1876</v>
      </c>
      <c r="H500" s="80" t="s">
        <v>1854</v>
      </c>
      <c r="I500" s="80" t="s">
        <v>950</v>
      </c>
      <c r="J500" s="80" t="s">
        <v>1085</v>
      </c>
      <c r="K500" s="88">
        <v>5.31</v>
      </c>
      <c r="L500" s="80" t="s">
        <v>104</v>
      </c>
      <c r="M500" s="84">
        <v>4.02E-2</v>
      </c>
      <c r="N500" s="84">
        <v>4.7399999999999998E-2</v>
      </c>
      <c r="O500" s="88">
        <v>400000</v>
      </c>
      <c r="P500" s="88">
        <v>96.860200000000006</v>
      </c>
      <c r="Q500" s="88">
        <v>0</v>
      </c>
      <c r="R500" s="88">
        <v>1405.2477816000001</v>
      </c>
      <c r="S500" s="84">
        <v>1E-4</v>
      </c>
      <c r="T500" s="84">
        <f t="shared" si="12"/>
        <v>5.4691972099549257E-4</v>
      </c>
      <c r="U500" s="84">
        <f>R500/'סכום נכסי הקרן'!$C$42</f>
        <v>6.7256998045828255E-5</v>
      </c>
    </row>
    <row r="501" spans="2:21" s="87" customFormat="1">
      <c r="B501" s="80" t="s">
        <v>1877</v>
      </c>
      <c r="C501" s="80" t="s">
        <v>1878</v>
      </c>
      <c r="D501" s="80" t="s">
        <v>121</v>
      </c>
      <c r="E501" s="80" t="s">
        <v>591</v>
      </c>
      <c r="F501" s="80" t="s">
        <v>1879</v>
      </c>
      <c r="G501" s="80" t="s">
        <v>1864</v>
      </c>
      <c r="H501" s="80" t="s">
        <v>1854</v>
      </c>
      <c r="I501" s="80" t="s">
        <v>950</v>
      </c>
      <c r="J501" s="80" t="s">
        <v>1880</v>
      </c>
      <c r="K501" s="88">
        <v>4.38</v>
      </c>
      <c r="L501" s="80" t="s">
        <v>104</v>
      </c>
      <c r="M501" s="84">
        <v>4.7500000000000001E-2</v>
      </c>
      <c r="N501" s="84">
        <v>5.0700000000000002E-2</v>
      </c>
      <c r="O501" s="88">
        <v>1000000</v>
      </c>
      <c r="P501" s="88">
        <v>99.482138888888883</v>
      </c>
      <c r="Q501" s="88">
        <v>0</v>
      </c>
      <c r="R501" s="88">
        <v>3608.2171775402999</v>
      </c>
      <c r="S501" s="84">
        <v>8.0000000000000004E-4</v>
      </c>
      <c r="T501" s="84">
        <f t="shared" si="12"/>
        <v>1.4043111527168443E-3</v>
      </c>
      <c r="U501" s="84">
        <f>R501/'סכום נכסי הקרן'!$C$42</f>
        <v>1.7269399662915068E-4</v>
      </c>
    </row>
    <row r="502" spans="2:21" s="87" customFormat="1">
      <c r="B502" s="80" t="s">
        <v>1881</v>
      </c>
      <c r="C502" s="80" t="s">
        <v>1882</v>
      </c>
      <c r="D502" s="80" t="s">
        <v>121</v>
      </c>
      <c r="E502" s="80" t="s">
        <v>591</v>
      </c>
      <c r="F502" s="80" t="s">
        <v>1883</v>
      </c>
      <c r="G502" s="80" t="s">
        <v>1779</v>
      </c>
      <c r="H502" s="80" t="s">
        <v>1764</v>
      </c>
      <c r="I502" s="80" t="s">
        <v>950</v>
      </c>
      <c r="J502" s="80" t="s">
        <v>597</v>
      </c>
      <c r="K502" s="88">
        <v>4.49</v>
      </c>
      <c r="L502" s="80" t="s">
        <v>104</v>
      </c>
      <c r="M502" s="84">
        <v>4.3799999999999999E-2</v>
      </c>
      <c r="N502" s="84">
        <v>5.6000000000000001E-2</v>
      </c>
      <c r="O502" s="88">
        <v>700000</v>
      </c>
      <c r="P502" s="88">
        <v>95.230291661538459</v>
      </c>
      <c r="Q502" s="88">
        <v>0</v>
      </c>
      <c r="R502" s="88">
        <v>2417.8018752459002</v>
      </c>
      <c r="S502" s="84">
        <v>2.0000000000000001E-4</v>
      </c>
      <c r="T502" s="84">
        <f t="shared" si="12"/>
        <v>9.4100381750915145E-4</v>
      </c>
      <c r="U502" s="84">
        <f>R502/'סכום נכסי הקרן'!$C$42</f>
        <v>1.1571916222024754E-4</v>
      </c>
    </row>
    <row r="503" spans="2:21" s="87" customFormat="1">
      <c r="B503" s="80" t="s">
        <v>1884</v>
      </c>
      <c r="C503" s="80" t="s">
        <v>1885</v>
      </c>
      <c r="D503" s="80" t="s">
        <v>121</v>
      </c>
      <c r="E503" s="80" t="s">
        <v>591</v>
      </c>
      <c r="F503" s="80" t="s">
        <v>1886</v>
      </c>
      <c r="G503" s="80" t="s">
        <v>1816</v>
      </c>
      <c r="H503" s="80" t="s">
        <v>1764</v>
      </c>
      <c r="I503" s="80" t="s">
        <v>950</v>
      </c>
      <c r="J503" s="80" t="s">
        <v>1887</v>
      </c>
      <c r="K503" s="88">
        <v>3.97</v>
      </c>
      <c r="L503" s="80" t="s">
        <v>104</v>
      </c>
      <c r="M503" s="84">
        <v>5.1999999999999998E-2</v>
      </c>
      <c r="N503" s="84">
        <v>4.9399999999999999E-2</v>
      </c>
      <c r="O503" s="88">
        <v>300000</v>
      </c>
      <c r="P503" s="88">
        <v>104.24168</v>
      </c>
      <c r="Q503" s="88">
        <v>0</v>
      </c>
      <c r="R503" s="88">
        <v>1134.25372008</v>
      </c>
      <c r="S503" s="84">
        <v>5.9999999999999995E-4</v>
      </c>
      <c r="T503" s="84">
        <f t="shared" si="12"/>
        <v>4.4144935594058301E-4</v>
      </c>
      <c r="U503" s="84">
        <f>R503/'סכום נכסי הקרן'!$C$42</f>
        <v>5.4286867578637974E-5</v>
      </c>
    </row>
    <row r="504" spans="2:21" s="87" customFormat="1">
      <c r="B504" s="80" t="s">
        <v>1888</v>
      </c>
      <c r="C504" s="80" t="s">
        <v>1889</v>
      </c>
      <c r="D504" s="80" t="s">
        <v>121</v>
      </c>
      <c r="E504" s="80" t="s">
        <v>591</v>
      </c>
      <c r="F504" s="80" t="s">
        <v>1886</v>
      </c>
      <c r="G504" s="80" t="s">
        <v>1816</v>
      </c>
      <c r="H504" s="80" t="s">
        <v>1764</v>
      </c>
      <c r="I504" s="80" t="s">
        <v>950</v>
      </c>
      <c r="J504" s="80" t="s">
        <v>1887</v>
      </c>
      <c r="K504" s="88">
        <v>7.35</v>
      </c>
      <c r="L504" s="80" t="s">
        <v>104</v>
      </c>
      <c r="M504" s="84">
        <v>5.45E-2</v>
      </c>
      <c r="N504" s="84">
        <v>5.2900000000000003E-2</v>
      </c>
      <c r="O504" s="88">
        <v>300000</v>
      </c>
      <c r="P504" s="88">
        <v>104.76123418181818</v>
      </c>
      <c r="Q504" s="88">
        <v>0</v>
      </c>
      <c r="R504" s="88">
        <v>1139.9069889675</v>
      </c>
      <c r="S504" s="84">
        <v>2.9999999999999997E-4</v>
      </c>
      <c r="T504" s="84">
        <f t="shared" si="12"/>
        <v>4.4364959726680921E-4</v>
      </c>
      <c r="U504" s="84">
        <f>R504/'סכום נכסי הקרן'!$C$42</f>
        <v>5.4557440426713355E-5</v>
      </c>
    </row>
    <row r="505" spans="2:21" s="87" customFormat="1">
      <c r="B505" s="80" t="s">
        <v>1890</v>
      </c>
      <c r="C505" s="80" t="s">
        <v>1891</v>
      </c>
      <c r="D505" s="80" t="s">
        <v>121</v>
      </c>
      <c r="E505" s="80" t="s">
        <v>591</v>
      </c>
      <c r="F505" s="80" t="s">
        <v>1892</v>
      </c>
      <c r="G505" s="80" t="s">
        <v>1893</v>
      </c>
      <c r="H505" s="80" t="s">
        <v>1764</v>
      </c>
      <c r="I505" s="80" t="s">
        <v>950</v>
      </c>
      <c r="J505" s="80" t="s">
        <v>1894</v>
      </c>
      <c r="K505" s="88">
        <v>3.94</v>
      </c>
      <c r="L505" s="80" t="s">
        <v>104</v>
      </c>
      <c r="M505" s="84">
        <v>5.7000000000000002E-2</v>
      </c>
      <c r="N505" s="84">
        <v>4.9099999999999998E-2</v>
      </c>
      <c r="O505" s="88">
        <v>400000</v>
      </c>
      <c r="P505" s="88">
        <v>103.92383332432432</v>
      </c>
      <c r="Q505" s="88">
        <v>0</v>
      </c>
      <c r="R505" s="88">
        <v>1507.7269738790999</v>
      </c>
      <c r="S505" s="84">
        <v>4.0000000000000002E-4</v>
      </c>
      <c r="T505" s="84">
        <f t="shared" si="12"/>
        <v>5.8680442459225839E-4</v>
      </c>
      <c r="U505" s="84">
        <f>R505/'סכום נכסי הקרן'!$C$42</f>
        <v>7.2161786315271957E-5</v>
      </c>
    </row>
    <row r="506" spans="2:21" s="87" customFormat="1">
      <c r="B506" s="80" t="s">
        <v>1890</v>
      </c>
      <c r="C506" s="80" t="s">
        <v>1895</v>
      </c>
      <c r="D506" s="80" t="s">
        <v>121</v>
      </c>
      <c r="E506" s="80" t="s">
        <v>591</v>
      </c>
      <c r="F506" s="80" t="s">
        <v>1892</v>
      </c>
      <c r="G506" s="80" t="s">
        <v>1893</v>
      </c>
      <c r="H506" s="80" t="s">
        <v>1764</v>
      </c>
      <c r="I506" s="80" t="s">
        <v>950</v>
      </c>
      <c r="J506" s="80" t="s">
        <v>597</v>
      </c>
      <c r="K506" s="88">
        <v>3.94</v>
      </c>
      <c r="L506" s="80" t="s">
        <v>104</v>
      </c>
      <c r="M506" s="84">
        <v>5.7000000000000002E-2</v>
      </c>
      <c r="N506" s="84">
        <v>4.9099999999999998E-2</v>
      </c>
      <c r="O506" s="88">
        <v>300000</v>
      </c>
      <c r="P506" s="88">
        <v>103.90083332142858</v>
      </c>
      <c r="Q506" s="88">
        <v>0</v>
      </c>
      <c r="R506" s="88">
        <v>1130.5449675</v>
      </c>
      <c r="S506" s="84">
        <v>2.9999999999999997E-4</v>
      </c>
      <c r="T506" s="84">
        <f t="shared" si="12"/>
        <v>4.400059166035108E-4</v>
      </c>
      <c r="U506" s="84">
        <f>R506/'סכום נכסי הקרן'!$C$42</f>
        <v>5.4109361826064214E-5</v>
      </c>
    </row>
    <row r="507" spans="2:21" s="87" customFormat="1">
      <c r="B507" s="80" t="s">
        <v>1896</v>
      </c>
      <c r="C507" s="80" t="s">
        <v>1897</v>
      </c>
      <c r="D507" s="80" t="s">
        <v>121</v>
      </c>
      <c r="E507" s="80" t="s">
        <v>591</v>
      </c>
      <c r="F507" s="80" t="s">
        <v>1898</v>
      </c>
      <c r="G507" s="80" t="s">
        <v>1899</v>
      </c>
      <c r="H507" s="80" t="s">
        <v>1764</v>
      </c>
      <c r="I507" s="80" t="s">
        <v>950</v>
      </c>
      <c r="J507" s="80" t="s">
        <v>1085</v>
      </c>
      <c r="K507" s="88">
        <v>5.61</v>
      </c>
      <c r="L507" s="80" t="s">
        <v>104</v>
      </c>
      <c r="M507" s="84">
        <v>4.2500000000000003E-2</v>
      </c>
      <c r="N507" s="84">
        <v>4.7399999999999998E-2</v>
      </c>
      <c r="O507" s="88">
        <v>400000</v>
      </c>
      <c r="P507" s="88">
        <v>98.148250000000004</v>
      </c>
      <c r="Q507" s="88">
        <v>0</v>
      </c>
      <c r="R507" s="88">
        <v>1423.9348110000001</v>
      </c>
      <c r="S507" s="84">
        <v>5.0000000000000001E-4</v>
      </c>
      <c r="T507" s="84">
        <f t="shared" si="12"/>
        <v>5.5419267672579499E-4</v>
      </c>
      <c r="U507" s="84">
        <f>R507/'סכום נכסי הקרן'!$C$42</f>
        <v>6.8151383730897337E-5</v>
      </c>
    </row>
    <row r="508" spans="2:21" s="87" customFormat="1">
      <c r="B508" s="80" t="s">
        <v>1900</v>
      </c>
      <c r="C508" s="80" t="s">
        <v>1901</v>
      </c>
      <c r="D508" s="80" t="s">
        <v>121</v>
      </c>
      <c r="E508" s="80" t="s">
        <v>591</v>
      </c>
      <c r="F508" s="80" t="s">
        <v>1902</v>
      </c>
      <c r="G508" s="80" t="s">
        <v>1868</v>
      </c>
      <c r="H508" s="80" t="s">
        <v>1764</v>
      </c>
      <c r="I508" s="80" t="s">
        <v>950</v>
      </c>
      <c r="J508" s="80" t="s">
        <v>1855</v>
      </c>
      <c r="K508" s="88">
        <v>5.56</v>
      </c>
      <c r="L508" s="80" t="s">
        <v>104</v>
      </c>
      <c r="M508" s="84">
        <v>3.7499999999999999E-2</v>
      </c>
      <c r="N508" s="84">
        <v>4.6699999999999998E-2</v>
      </c>
      <c r="O508" s="88">
        <v>400000</v>
      </c>
      <c r="P508" s="88">
        <v>96.247083342105256</v>
      </c>
      <c r="Q508" s="88">
        <v>0</v>
      </c>
      <c r="R508" s="88">
        <v>1396.3526852417999</v>
      </c>
      <c r="S508" s="84">
        <v>5.0000000000000001E-4</v>
      </c>
      <c r="T508" s="84">
        <f t="shared" si="12"/>
        <v>5.4345776668241353E-4</v>
      </c>
      <c r="U508" s="84">
        <f>R508/'סכום נכסי הקרן'!$C$42</f>
        <v>6.6831267092031798E-5</v>
      </c>
    </row>
    <row r="509" spans="2:21" s="87" customFormat="1">
      <c r="B509" s="80" t="s">
        <v>1903</v>
      </c>
      <c r="C509" s="80" t="s">
        <v>1904</v>
      </c>
      <c r="D509" s="80" t="s">
        <v>121</v>
      </c>
      <c r="E509" s="80" t="s">
        <v>591</v>
      </c>
      <c r="F509" s="80" t="s">
        <v>1905</v>
      </c>
      <c r="G509" s="80" t="s">
        <v>1899</v>
      </c>
      <c r="H509" s="80" t="s">
        <v>1906</v>
      </c>
      <c r="I509" s="80" t="s">
        <v>393</v>
      </c>
      <c r="J509" s="80" t="s">
        <v>588</v>
      </c>
      <c r="K509" s="88">
        <v>7.46</v>
      </c>
      <c r="L509" s="80" t="s">
        <v>104</v>
      </c>
      <c r="M509" s="84">
        <v>5.8799999999999998E-2</v>
      </c>
      <c r="N509" s="84">
        <v>5.4199999999999998E-2</v>
      </c>
      <c r="O509" s="88">
        <v>57000</v>
      </c>
      <c r="P509" s="88">
        <v>105.65518052631579</v>
      </c>
      <c r="Q509" s="88">
        <v>0</v>
      </c>
      <c r="R509" s="88">
        <v>218.43046366830001</v>
      </c>
      <c r="S509" s="84">
        <v>1E-4</v>
      </c>
      <c r="T509" s="84">
        <f t="shared" si="12"/>
        <v>8.5012714348755176E-5</v>
      </c>
      <c r="U509" s="84">
        <f>R509/'סכום נכסי הקרן'!$C$42</f>
        <v>1.045436787764306E-5</v>
      </c>
    </row>
    <row r="510" spans="2:21" s="87" customFormat="1">
      <c r="B510" s="80" t="s">
        <v>1907</v>
      </c>
      <c r="C510" s="80" t="s">
        <v>1908</v>
      </c>
      <c r="D510" s="80" t="s">
        <v>1909</v>
      </c>
      <c r="E510" s="80" t="s">
        <v>591</v>
      </c>
      <c r="F510" s="80" t="s">
        <v>1910</v>
      </c>
      <c r="G510" s="80" t="s">
        <v>1807</v>
      </c>
      <c r="H510" s="80" t="s">
        <v>1764</v>
      </c>
      <c r="I510" s="80" t="s">
        <v>950</v>
      </c>
      <c r="J510" s="80" t="s">
        <v>1911</v>
      </c>
      <c r="K510" s="88">
        <v>4.75</v>
      </c>
      <c r="L510" s="80" t="s">
        <v>108</v>
      </c>
      <c r="M510" s="84">
        <v>1.7500000000000002E-2</v>
      </c>
      <c r="N510" s="84">
        <v>3.3799999999999997E-2</v>
      </c>
      <c r="O510" s="88">
        <v>1660000</v>
      </c>
      <c r="P510" s="88">
        <v>94.098388885714286</v>
      </c>
      <c r="Q510" s="88">
        <v>0</v>
      </c>
      <c r="R510" s="88">
        <v>6266.2526077638004</v>
      </c>
      <c r="S510" s="84">
        <v>2.8E-3</v>
      </c>
      <c r="T510" s="84">
        <f t="shared" si="12"/>
        <v>2.4388134055784477E-3</v>
      </c>
      <c r="U510" s="84">
        <f>R510/'סכום נכסי הקרן'!$C$42</f>
        <v>2.9991105121345815E-4</v>
      </c>
    </row>
    <row r="511" spans="2:21" s="87" customFormat="1">
      <c r="B511" s="80" t="s">
        <v>1912</v>
      </c>
      <c r="C511" s="80" t="s">
        <v>1913</v>
      </c>
      <c r="D511" s="80" t="s">
        <v>121</v>
      </c>
      <c r="E511" s="80" t="s">
        <v>591</v>
      </c>
      <c r="F511" s="80" t="s">
        <v>1914</v>
      </c>
      <c r="G511" s="80" t="s">
        <v>1915</v>
      </c>
      <c r="H511" s="80" t="s">
        <v>1764</v>
      </c>
      <c r="I511" s="80" t="s">
        <v>950</v>
      </c>
      <c r="J511" s="80" t="s">
        <v>1869</v>
      </c>
      <c r="K511" s="88">
        <v>3.65</v>
      </c>
      <c r="L511" s="80" t="s">
        <v>104</v>
      </c>
      <c r="M511" s="84">
        <v>3.2500000000000001E-2</v>
      </c>
      <c r="N511" s="84">
        <v>4.7699999999999999E-2</v>
      </c>
      <c r="O511" s="88">
        <v>400000</v>
      </c>
      <c r="P511" s="88">
        <v>95.276250000000005</v>
      </c>
      <c r="Q511" s="88">
        <v>0</v>
      </c>
      <c r="R511" s="88">
        <v>1382.2678350000001</v>
      </c>
      <c r="S511" s="84">
        <v>1E-4</v>
      </c>
      <c r="T511" s="84">
        <f t="shared" si="12"/>
        <v>5.379759701868961E-4</v>
      </c>
      <c r="U511" s="84">
        <f>R511/'סכום נכסי הקרן'!$C$42</f>
        <v>6.6157147724905005E-5</v>
      </c>
    </row>
    <row r="512" spans="2:21" s="87" customFormat="1">
      <c r="B512" s="80" t="s">
        <v>1916</v>
      </c>
      <c r="C512" s="80" t="s">
        <v>1917</v>
      </c>
      <c r="D512" s="80" t="s">
        <v>121</v>
      </c>
      <c r="E512" s="80" t="s">
        <v>591</v>
      </c>
      <c r="F512" s="80" t="s">
        <v>1918</v>
      </c>
      <c r="G512" s="80" t="s">
        <v>1758</v>
      </c>
      <c r="H512" s="80" t="s">
        <v>1906</v>
      </c>
      <c r="I512" s="80" t="s">
        <v>393</v>
      </c>
      <c r="J512" s="80" t="s">
        <v>1919</v>
      </c>
      <c r="K512" s="88">
        <v>4.67</v>
      </c>
      <c r="L512" s="80" t="s">
        <v>104</v>
      </c>
      <c r="M512" s="84">
        <v>6.5699999999999995E-2</v>
      </c>
      <c r="N512" s="84">
        <v>5.9799999999999999E-2</v>
      </c>
      <c r="O512" s="88">
        <v>385000</v>
      </c>
      <c r="P512" s="88">
        <v>103.38525</v>
      </c>
      <c r="Q512" s="88">
        <v>0</v>
      </c>
      <c r="R512" s="88">
        <v>1443.6664617375</v>
      </c>
      <c r="S512" s="84">
        <v>8.0000000000000004E-4</v>
      </c>
      <c r="T512" s="84">
        <f t="shared" si="12"/>
        <v>5.6187219706195003E-4</v>
      </c>
      <c r="U512" s="84">
        <f>R512/'סכום נכסי הקרן'!$C$42</f>
        <v>6.9095766360401993E-5</v>
      </c>
    </row>
    <row r="513" spans="2:21" s="87" customFormat="1">
      <c r="B513" s="80" t="s">
        <v>1920</v>
      </c>
      <c r="C513" s="80" t="s">
        <v>1921</v>
      </c>
      <c r="D513" s="80" t="s">
        <v>121</v>
      </c>
      <c r="E513" s="80" t="s">
        <v>591</v>
      </c>
      <c r="F513" s="80" t="s">
        <v>1922</v>
      </c>
      <c r="G513" s="80" t="s">
        <v>1923</v>
      </c>
      <c r="H513" s="80" t="s">
        <v>1764</v>
      </c>
      <c r="I513" s="80" t="s">
        <v>950</v>
      </c>
      <c r="J513" s="80" t="s">
        <v>549</v>
      </c>
      <c r="K513" s="88">
        <v>6.75</v>
      </c>
      <c r="L513" s="80" t="s">
        <v>104</v>
      </c>
      <c r="M513" s="84">
        <v>7.3800000000000004E-2</v>
      </c>
      <c r="N513" s="84">
        <v>5.8000000000000003E-2</v>
      </c>
      <c r="O513" s="88">
        <v>300000</v>
      </c>
      <c r="P513" s="88">
        <v>112.29874444444444</v>
      </c>
      <c r="Q513" s="88">
        <v>0</v>
      </c>
      <c r="R513" s="88">
        <v>1221.9226381791</v>
      </c>
      <c r="S513" s="84">
        <v>5.0000000000000001E-4</v>
      </c>
      <c r="T513" s="84">
        <f t="shared" si="12"/>
        <v>4.7556992944694607E-4</v>
      </c>
      <c r="U513" s="84">
        <f>R513/'סכום נכסי הקרן'!$C$42</f>
        <v>5.8482816741822225E-5</v>
      </c>
    </row>
    <row r="514" spans="2:21" s="87" customFormat="1">
      <c r="B514" s="80" t="s">
        <v>1924</v>
      </c>
      <c r="C514" s="80" t="s">
        <v>1925</v>
      </c>
      <c r="D514" s="80" t="s">
        <v>121</v>
      </c>
      <c r="E514" s="80" t="s">
        <v>591</v>
      </c>
      <c r="F514" s="80" t="s">
        <v>1926</v>
      </c>
      <c r="G514" s="80" t="s">
        <v>1807</v>
      </c>
      <c r="H514" s="80" t="s">
        <v>1768</v>
      </c>
      <c r="I514" s="80" t="s">
        <v>399</v>
      </c>
      <c r="J514" s="80" t="s">
        <v>1927</v>
      </c>
      <c r="K514" s="88">
        <v>1.96</v>
      </c>
      <c r="L514" s="80" t="s">
        <v>104</v>
      </c>
      <c r="M514" s="84">
        <v>3.4000000000000002E-2</v>
      </c>
      <c r="N514" s="84">
        <v>6.3299999999999995E-2</v>
      </c>
      <c r="O514" s="88">
        <v>800000</v>
      </c>
      <c r="P514" s="88">
        <v>96.198333337500003</v>
      </c>
      <c r="Q514" s="88">
        <v>0</v>
      </c>
      <c r="R514" s="88">
        <v>2791.2908401209002</v>
      </c>
      <c r="S514" s="84">
        <v>8.0000000000000004E-4</v>
      </c>
      <c r="T514" s="84">
        <f t="shared" si="12"/>
        <v>1.0863650008812059E-3</v>
      </c>
      <c r="U514" s="84">
        <f>R514/'סכום נכסי הקרן'!$C$42</f>
        <v>1.3359483290953709E-4</v>
      </c>
    </row>
    <row r="515" spans="2:21" s="87" customFormat="1">
      <c r="B515" s="80" t="s">
        <v>1928</v>
      </c>
      <c r="C515" s="80" t="s">
        <v>1929</v>
      </c>
      <c r="D515" s="80" t="s">
        <v>397</v>
      </c>
      <c r="E515" s="80" t="s">
        <v>591</v>
      </c>
      <c r="F515" s="80" t="s">
        <v>1926</v>
      </c>
      <c r="G515" s="80" t="s">
        <v>1807</v>
      </c>
      <c r="H515" s="80" t="s">
        <v>1930</v>
      </c>
      <c r="I515" s="80" t="s">
        <v>393</v>
      </c>
      <c r="J515" s="80" t="s">
        <v>1931</v>
      </c>
      <c r="K515" s="88">
        <v>0.53</v>
      </c>
      <c r="L515" s="80" t="s">
        <v>104</v>
      </c>
      <c r="M515" s="84">
        <v>4.6300000000000001E-2</v>
      </c>
      <c r="N515" s="84">
        <v>6.6299999999999998E-2</v>
      </c>
      <c r="O515" s="88">
        <v>2000000</v>
      </c>
      <c r="P515" s="88">
        <v>101.13279166567165</v>
      </c>
      <c r="Q515" s="88">
        <v>0</v>
      </c>
      <c r="R515" s="88">
        <v>7336.1727073790998</v>
      </c>
      <c r="S515" s="84">
        <v>5.0000000000000001E-3</v>
      </c>
      <c r="T515" s="84">
        <f t="shared" si="12"/>
        <v>2.8552242407571464E-3</v>
      </c>
      <c r="U515" s="84">
        <f>R515/'סכום נכסי הקרן'!$C$42</f>
        <v>3.5111882751543257E-4</v>
      </c>
    </row>
    <row r="516" spans="2:21" s="87" customFormat="1">
      <c r="B516" s="80" t="s">
        <v>1932</v>
      </c>
      <c r="C516" s="80" t="s">
        <v>1933</v>
      </c>
      <c r="D516" s="80" t="s">
        <v>121</v>
      </c>
      <c r="E516" s="80" t="s">
        <v>591</v>
      </c>
      <c r="F516" s="80" t="s">
        <v>1934</v>
      </c>
      <c r="G516" s="80" t="s">
        <v>1807</v>
      </c>
      <c r="H516" s="80" t="s">
        <v>1930</v>
      </c>
      <c r="I516" s="80" t="s">
        <v>393</v>
      </c>
      <c r="J516" s="80" t="s">
        <v>1935</v>
      </c>
      <c r="K516" s="88">
        <v>1.0900000000000001</v>
      </c>
      <c r="L516" s="80" t="s">
        <v>104</v>
      </c>
      <c r="M516" s="84">
        <v>3.7499999999999999E-2</v>
      </c>
      <c r="N516" s="84">
        <v>5.8799999999999998E-2</v>
      </c>
      <c r="O516" s="88">
        <v>1550000</v>
      </c>
      <c r="P516" s="88">
        <v>99.265333330798484</v>
      </c>
      <c r="Q516" s="88">
        <v>0</v>
      </c>
      <c r="R516" s="88">
        <v>5580.5481417581996</v>
      </c>
      <c r="S516" s="84">
        <v>4.3E-3</v>
      </c>
      <c r="T516" s="84">
        <f t="shared" si="12"/>
        <v>2.1719385525143524E-3</v>
      </c>
      <c r="U516" s="84">
        <f>R516/'סכום נכסי הקרן'!$C$42</f>
        <v>2.6709233800571025E-4</v>
      </c>
    </row>
    <row r="517" spans="2:21" s="87" customFormat="1">
      <c r="B517" s="80" t="s">
        <v>1936</v>
      </c>
      <c r="C517" s="80" t="s">
        <v>1937</v>
      </c>
      <c r="D517" s="80" t="s">
        <v>1909</v>
      </c>
      <c r="E517" s="80" t="s">
        <v>591</v>
      </c>
      <c r="F517" s="80" t="s">
        <v>1938</v>
      </c>
      <c r="G517" s="80" t="s">
        <v>1859</v>
      </c>
      <c r="H517" s="80" t="s">
        <v>1768</v>
      </c>
      <c r="I517" s="80" t="s">
        <v>950</v>
      </c>
      <c r="J517" s="80" t="s">
        <v>1939</v>
      </c>
      <c r="K517" s="88">
        <v>0.56000000000000005</v>
      </c>
      <c r="L517" s="80" t="s">
        <v>104</v>
      </c>
      <c r="M517" s="84">
        <v>7.7499999999999999E-2</v>
      </c>
      <c r="N517" s="84">
        <v>3.3349000000000002</v>
      </c>
      <c r="O517" s="88">
        <v>250000</v>
      </c>
      <c r="P517" s="88">
        <v>47.658591680000001</v>
      </c>
      <c r="Q517" s="88">
        <v>0</v>
      </c>
      <c r="R517" s="88">
        <v>432.1442800584</v>
      </c>
      <c r="S517" s="84">
        <v>4.0000000000000002E-4</v>
      </c>
      <c r="T517" s="84">
        <f t="shared" si="12"/>
        <v>1.6818971869162787E-4</v>
      </c>
      <c r="U517" s="84">
        <f>R517/'סכום נכסי הקרן'!$C$42</f>
        <v>2.0682990843302293E-5</v>
      </c>
    </row>
    <row r="518" spans="2:21" s="87" customFormat="1">
      <c r="B518" s="80" t="s">
        <v>1940</v>
      </c>
      <c r="C518" s="80" t="s">
        <v>1941</v>
      </c>
      <c r="D518" s="80" t="s">
        <v>121</v>
      </c>
      <c r="E518" s="80" t="s">
        <v>591</v>
      </c>
      <c r="F518" s="80" t="s">
        <v>1942</v>
      </c>
      <c r="G518" s="80" t="s">
        <v>1807</v>
      </c>
      <c r="H518" s="80" t="s">
        <v>1768</v>
      </c>
      <c r="I518" s="80" t="s">
        <v>950</v>
      </c>
      <c r="J518" s="80" t="s">
        <v>394</v>
      </c>
      <c r="K518" s="88">
        <v>1.49</v>
      </c>
      <c r="L518" s="80" t="s">
        <v>104</v>
      </c>
      <c r="M518" s="84">
        <v>3.2500000000000001E-2</v>
      </c>
      <c r="N518" s="84">
        <v>6.3600000000000004E-2</v>
      </c>
      <c r="O518" s="88">
        <v>1585000</v>
      </c>
      <c r="P518" s="88">
        <v>97.140583336000006</v>
      </c>
      <c r="Q518" s="88">
        <v>0</v>
      </c>
      <c r="R518" s="88">
        <v>5584.4129978792998</v>
      </c>
      <c r="S518" s="84">
        <v>1.2999999999999999E-3</v>
      </c>
      <c r="T518" s="84">
        <f t="shared" si="12"/>
        <v>2.173442747047955E-3</v>
      </c>
      <c r="U518" s="84">
        <f>R518/'סכום נכסי הקרן'!$C$42</f>
        <v>2.6727731507807275E-4</v>
      </c>
    </row>
    <row r="519" spans="2:21" s="87" customFormat="1">
      <c r="B519" s="80" t="s">
        <v>1943</v>
      </c>
      <c r="C519" s="80" t="s">
        <v>1944</v>
      </c>
      <c r="D519" s="80" t="s">
        <v>121</v>
      </c>
      <c r="E519" s="80" t="s">
        <v>591</v>
      </c>
      <c r="F519" s="80" t="s">
        <v>1945</v>
      </c>
      <c r="G519" s="80" t="s">
        <v>1946</v>
      </c>
      <c r="H519" s="80" t="s">
        <v>1768</v>
      </c>
      <c r="I519" s="80" t="s">
        <v>399</v>
      </c>
      <c r="J519" s="80" t="s">
        <v>1947</v>
      </c>
      <c r="K519" s="88">
        <v>6.46</v>
      </c>
      <c r="L519" s="80" t="s">
        <v>104</v>
      </c>
      <c r="M519" s="84">
        <v>2.4500000000000001E-2</v>
      </c>
      <c r="N519" s="84">
        <v>4.9599999999999998E-2</v>
      </c>
      <c r="O519" s="88">
        <v>150000</v>
      </c>
      <c r="P519" s="88">
        <v>86.311750000000004</v>
      </c>
      <c r="Q519" s="88">
        <v>0</v>
      </c>
      <c r="R519" s="88">
        <v>469.579075875</v>
      </c>
      <c r="S519" s="84">
        <v>1E-4</v>
      </c>
      <c r="T519" s="84">
        <f t="shared" si="12"/>
        <v>1.827592688817209E-4</v>
      </c>
      <c r="U519" s="84">
        <f>R519/'סכום נכסי הקרן'!$C$42</f>
        <v>2.2474669166548862E-5</v>
      </c>
    </row>
    <row r="520" spans="2:21" s="87" customFormat="1">
      <c r="B520" s="80" t="s">
        <v>1948</v>
      </c>
      <c r="C520" s="80" t="s">
        <v>1949</v>
      </c>
      <c r="D520" s="80" t="s">
        <v>1950</v>
      </c>
      <c r="E520" s="80" t="s">
        <v>591</v>
      </c>
      <c r="F520" s="80" t="s">
        <v>1951</v>
      </c>
      <c r="G520" s="80" t="s">
        <v>1859</v>
      </c>
      <c r="H520" s="80" t="s">
        <v>1768</v>
      </c>
      <c r="I520" s="80" t="s">
        <v>950</v>
      </c>
      <c r="J520" s="80" t="s">
        <v>1952</v>
      </c>
      <c r="K520" s="88">
        <v>4.0199999999999996</v>
      </c>
      <c r="L520" s="80" t="s">
        <v>108</v>
      </c>
      <c r="M520" s="84">
        <v>1.6299999999999999E-2</v>
      </c>
      <c r="N520" s="84">
        <v>7.3899999999999993E-2</v>
      </c>
      <c r="O520" s="88">
        <v>300000</v>
      </c>
      <c r="P520" s="88">
        <v>81.090999999999994</v>
      </c>
      <c r="Q520" s="88">
        <v>0</v>
      </c>
      <c r="R520" s="88">
        <v>975.91396680000003</v>
      </c>
      <c r="S520" s="84">
        <v>8.9999999999999998E-4</v>
      </c>
      <c r="T520" s="84">
        <f t="shared" si="12"/>
        <v>3.7982382995128603E-4</v>
      </c>
      <c r="U520" s="84">
        <f>R520/'סכום נכסי הקרן'!$C$42</f>
        <v>4.670851974819022E-5</v>
      </c>
    </row>
    <row r="521" spans="2:21" s="87" customFormat="1">
      <c r="B521" s="80" t="s">
        <v>1953</v>
      </c>
      <c r="C521" s="80" t="s">
        <v>1954</v>
      </c>
      <c r="D521" s="80" t="s">
        <v>121</v>
      </c>
      <c r="E521" s="80" t="s">
        <v>591</v>
      </c>
      <c r="F521" s="80" t="s">
        <v>1955</v>
      </c>
      <c r="G521" s="80" t="s">
        <v>1772</v>
      </c>
      <c r="H521" s="80" t="s">
        <v>1768</v>
      </c>
      <c r="I521" s="80" t="s">
        <v>950</v>
      </c>
      <c r="J521" s="80" t="s">
        <v>1956</v>
      </c>
      <c r="K521" s="88">
        <v>5.8</v>
      </c>
      <c r="L521" s="80" t="s">
        <v>104</v>
      </c>
      <c r="M521" s="84">
        <v>4.4999999999999998E-2</v>
      </c>
      <c r="N521" s="84">
        <v>5.7500000000000002E-2</v>
      </c>
      <c r="O521" s="88">
        <v>100000</v>
      </c>
      <c r="P521" s="88">
        <v>94.579499999999996</v>
      </c>
      <c r="Q521" s="88">
        <v>0</v>
      </c>
      <c r="R521" s="88">
        <v>343.03984650000001</v>
      </c>
      <c r="S521" s="84">
        <v>2.9999999999999997E-4</v>
      </c>
      <c r="T521" s="84">
        <f t="shared" si="12"/>
        <v>1.3351044534259992E-4</v>
      </c>
      <c r="U521" s="84">
        <f>R521/'סכום נכסי הקרן'!$C$42</f>
        <v>1.6418336031402507E-5</v>
      </c>
    </row>
    <row r="522" spans="2:21" s="87" customFormat="1">
      <c r="B522" s="80" t="s">
        <v>1957</v>
      </c>
      <c r="C522" s="80" t="s">
        <v>1958</v>
      </c>
      <c r="D522" s="80" t="s">
        <v>121</v>
      </c>
      <c r="E522" s="80" t="s">
        <v>591</v>
      </c>
      <c r="F522" s="80" t="s">
        <v>1959</v>
      </c>
      <c r="G522" s="80" t="s">
        <v>1816</v>
      </c>
      <c r="H522" s="80" t="s">
        <v>1930</v>
      </c>
      <c r="I522" s="80" t="s">
        <v>393</v>
      </c>
      <c r="J522" s="80" t="s">
        <v>1564</v>
      </c>
      <c r="K522" s="88">
        <v>6.96</v>
      </c>
      <c r="L522" s="80" t="s">
        <v>104</v>
      </c>
      <c r="M522" s="84">
        <v>3.15E-2</v>
      </c>
      <c r="N522" s="84">
        <v>5.5500000000000001E-2</v>
      </c>
      <c r="O522" s="88">
        <v>400000</v>
      </c>
      <c r="P522" s="88">
        <v>86.479749999999996</v>
      </c>
      <c r="Q522" s="88">
        <v>0</v>
      </c>
      <c r="R522" s="88">
        <v>1254.6482129999999</v>
      </c>
      <c r="S522" s="84">
        <v>5.0000000000000001E-4</v>
      </c>
      <c r="T522" s="84">
        <f t="shared" si="12"/>
        <v>4.8830665992595447E-4</v>
      </c>
      <c r="U522" s="84">
        <f>R522/'סכום נכסי הקרן'!$C$42</f>
        <v>6.0049105584685093E-5</v>
      </c>
    </row>
    <row r="523" spans="2:21" s="87" customFormat="1">
      <c r="B523" s="80" t="s">
        <v>1960</v>
      </c>
      <c r="C523" s="80" t="s">
        <v>1961</v>
      </c>
      <c r="D523" s="80" t="s">
        <v>121</v>
      </c>
      <c r="E523" s="80" t="s">
        <v>591</v>
      </c>
      <c r="F523" s="80" t="s">
        <v>1926</v>
      </c>
      <c r="G523" s="80" t="s">
        <v>1807</v>
      </c>
      <c r="H523" s="80" t="s">
        <v>1768</v>
      </c>
      <c r="I523" s="80" t="s">
        <v>399</v>
      </c>
      <c r="J523" s="80" t="s">
        <v>1962</v>
      </c>
      <c r="K523" s="88">
        <v>4.42</v>
      </c>
      <c r="L523" s="80" t="s">
        <v>104</v>
      </c>
      <c r="M523" s="84">
        <v>3.1300000000000001E-2</v>
      </c>
      <c r="N523" s="84">
        <v>6.4299999999999996E-2</v>
      </c>
      <c r="O523" s="88">
        <v>600000</v>
      </c>
      <c r="P523" s="88">
        <v>87.602083339285713</v>
      </c>
      <c r="Q523" s="88">
        <v>0</v>
      </c>
      <c r="R523" s="88">
        <v>1906.3965375</v>
      </c>
      <c r="S523" s="84">
        <v>8.0000000000000004E-4</v>
      </c>
      <c r="T523" s="84">
        <f t="shared" si="12"/>
        <v>7.4196584833539296E-4</v>
      </c>
      <c r="U523" s="84">
        <f>R523/'סכום נכסי הקרן'!$C$42</f>
        <v>9.1242633417448285E-5</v>
      </c>
    </row>
    <row r="524" spans="2:21" s="87" customFormat="1">
      <c r="B524" s="80" t="s">
        <v>1963</v>
      </c>
      <c r="C524" s="80" t="s">
        <v>1964</v>
      </c>
      <c r="D524" s="80" t="s">
        <v>121</v>
      </c>
      <c r="E524" s="80" t="s">
        <v>591</v>
      </c>
      <c r="F524" s="80" t="s">
        <v>1926</v>
      </c>
      <c r="G524" s="80" t="s">
        <v>1807</v>
      </c>
      <c r="H524" s="80" t="s">
        <v>1930</v>
      </c>
      <c r="I524" s="80" t="s">
        <v>393</v>
      </c>
      <c r="J524" s="80" t="s">
        <v>1965</v>
      </c>
      <c r="K524" s="88">
        <v>0.98</v>
      </c>
      <c r="L524" s="80" t="s">
        <v>104</v>
      </c>
      <c r="M524" s="84">
        <v>4.1300000000000003E-2</v>
      </c>
      <c r="N524" s="84">
        <v>6.8099999999999994E-2</v>
      </c>
      <c r="O524" s="88">
        <v>675000</v>
      </c>
      <c r="P524" s="88">
        <v>99.233291674074067</v>
      </c>
      <c r="Q524" s="88">
        <v>0</v>
      </c>
      <c r="R524" s="88">
        <v>2429.4542550875999</v>
      </c>
      <c r="S524" s="84">
        <v>1.4E-3</v>
      </c>
      <c r="T524" s="84">
        <f t="shared" ref="T524:T548" si="13">R524/$R$11</f>
        <v>9.4553890122563297E-4</v>
      </c>
      <c r="U524" s="84">
        <f>R524/'סכום נכסי הקרן'!$C$42</f>
        <v>1.1627686037035606E-4</v>
      </c>
    </row>
    <row r="525" spans="2:21" s="87" customFormat="1">
      <c r="B525" s="80" t="s">
        <v>1966</v>
      </c>
      <c r="C525" s="80" t="s">
        <v>1967</v>
      </c>
      <c r="D525" s="80" t="s">
        <v>1950</v>
      </c>
      <c r="E525" s="80" t="s">
        <v>591</v>
      </c>
      <c r="F525" s="80" t="s">
        <v>1858</v>
      </c>
      <c r="G525" s="80" t="s">
        <v>1859</v>
      </c>
      <c r="H525" s="80" t="s">
        <v>1768</v>
      </c>
      <c r="I525" s="80" t="s">
        <v>950</v>
      </c>
      <c r="J525" s="80" t="s">
        <v>1968</v>
      </c>
      <c r="K525" s="88">
        <v>0</v>
      </c>
      <c r="L525" s="80" t="s">
        <v>108</v>
      </c>
      <c r="M525" s="84">
        <v>2.5000000000000001E-2</v>
      </c>
      <c r="N525" s="84">
        <v>0</v>
      </c>
      <c r="O525" s="88">
        <v>2000000</v>
      </c>
      <c r="P525" s="88">
        <v>55.381999999999998</v>
      </c>
      <c r="Q525" s="88">
        <v>0</v>
      </c>
      <c r="R525" s="88">
        <v>4443.4086239999997</v>
      </c>
      <c r="S525" s="84">
        <v>5.7000000000000002E-3</v>
      </c>
      <c r="T525" s="84">
        <f t="shared" si="13"/>
        <v>1.7293660496941396E-3</v>
      </c>
      <c r="U525" s="84">
        <f>R525/'סכום נכסי הקרן'!$C$42</f>
        <v>2.126673523731997E-4</v>
      </c>
    </row>
    <row r="526" spans="2:21" s="87" customFormat="1">
      <c r="B526" s="80" t="s">
        <v>1969</v>
      </c>
      <c r="C526" s="80" t="s">
        <v>1970</v>
      </c>
      <c r="D526" s="80" t="s">
        <v>121</v>
      </c>
      <c r="E526" s="80" t="s">
        <v>591</v>
      </c>
      <c r="F526" s="80" t="s">
        <v>1971</v>
      </c>
      <c r="G526" s="80" t="s">
        <v>1972</v>
      </c>
      <c r="H526" s="80" t="s">
        <v>1768</v>
      </c>
      <c r="I526" s="80" t="s">
        <v>950</v>
      </c>
      <c r="J526" s="80" t="s">
        <v>1973</v>
      </c>
      <c r="K526" s="88">
        <v>3.91</v>
      </c>
      <c r="L526" s="80" t="s">
        <v>104</v>
      </c>
      <c r="M526" s="84">
        <v>5.7000000000000002E-2</v>
      </c>
      <c r="N526" s="84">
        <v>5.2900000000000003E-2</v>
      </c>
      <c r="O526" s="88">
        <v>200000</v>
      </c>
      <c r="P526" s="88">
        <v>102.54349999999999</v>
      </c>
      <c r="Q526" s="88">
        <v>0</v>
      </c>
      <c r="R526" s="88">
        <v>743.850549</v>
      </c>
      <c r="S526" s="84">
        <v>2.9999999999999997E-4</v>
      </c>
      <c r="T526" s="84">
        <f t="shared" si="13"/>
        <v>2.8950519619978733E-4</v>
      </c>
      <c r="U526" s="84">
        <f>R526/'סכום נכסי הקרן'!$C$42</f>
        <v>3.5601660842701071E-5</v>
      </c>
    </row>
    <row r="527" spans="2:21" s="87" customFormat="1">
      <c r="B527" s="80" t="s">
        <v>1974</v>
      </c>
      <c r="C527" s="80" t="s">
        <v>1975</v>
      </c>
      <c r="D527" s="80" t="s">
        <v>121</v>
      </c>
      <c r="E527" s="80" t="s">
        <v>591</v>
      </c>
      <c r="F527" s="80" t="s">
        <v>1976</v>
      </c>
      <c r="G527" s="80" t="s">
        <v>1801</v>
      </c>
      <c r="H527" s="80" t="s">
        <v>1768</v>
      </c>
      <c r="I527" s="80" t="s">
        <v>950</v>
      </c>
      <c r="J527" s="80" t="s">
        <v>1855</v>
      </c>
      <c r="K527" s="88">
        <v>4.82</v>
      </c>
      <c r="L527" s="80" t="s">
        <v>104</v>
      </c>
      <c r="M527" s="84">
        <v>4.5999999999999999E-2</v>
      </c>
      <c r="N527" s="84">
        <v>4.8099999999999997E-2</v>
      </c>
      <c r="O527" s="88">
        <v>400000</v>
      </c>
      <c r="P527" s="88">
        <v>99.733777789473677</v>
      </c>
      <c r="Q527" s="88">
        <v>0</v>
      </c>
      <c r="R527" s="88">
        <v>1446.9376483224</v>
      </c>
      <c r="S527" s="84">
        <v>5.0000000000000001E-4</v>
      </c>
      <c r="T527" s="84">
        <f t="shared" si="13"/>
        <v>5.6314533655931376E-4</v>
      </c>
      <c r="U527" s="84">
        <f>R527/'סכום נכסי הקרן'!$C$42</f>
        <v>6.9252329631754516E-5</v>
      </c>
    </row>
    <row r="528" spans="2:21" s="87" customFormat="1">
      <c r="B528" s="80" t="s">
        <v>1977</v>
      </c>
      <c r="C528" s="80" t="s">
        <v>1978</v>
      </c>
      <c r="D528" s="80" t="s">
        <v>121</v>
      </c>
      <c r="E528" s="80" t="s">
        <v>591</v>
      </c>
      <c r="F528" s="80" t="s">
        <v>1979</v>
      </c>
      <c r="G528" s="80" t="s">
        <v>1859</v>
      </c>
      <c r="H528" s="80" t="s">
        <v>1768</v>
      </c>
      <c r="I528" s="80" t="s">
        <v>950</v>
      </c>
      <c r="J528" s="80" t="s">
        <v>1044</v>
      </c>
      <c r="K528" s="88">
        <v>6.19</v>
      </c>
      <c r="L528" s="80" t="s">
        <v>104</v>
      </c>
      <c r="M528" s="84">
        <v>3.3799999999999997E-2</v>
      </c>
      <c r="N528" s="84">
        <v>6.13E-2</v>
      </c>
      <c r="O528" s="88">
        <v>757000</v>
      </c>
      <c r="P528" s="88">
        <v>86.169875000000005</v>
      </c>
      <c r="Q528" s="88">
        <v>0</v>
      </c>
      <c r="R528" s="88">
        <v>2365.9136944326001</v>
      </c>
      <c r="S528" s="84">
        <v>1.1000000000000001E-3</v>
      </c>
      <c r="T528" s="84">
        <f t="shared" si="13"/>
        <v>9.2080903780911725E-4</v>
      </c>
      <c r="U528" s="84">
        <f>R528/'סכום נכסי הקרן'!$C$42</f>
        <v>1.1323572597415846E-4</v>
      </c>
    </row>
    <row r="529" spans="2:21" s="87" customFormat="1">
      <c r="B529" s="80" t="s">
        <v>1980</v>
      </c>
      <c r="C529" s="80" t="s">
        <v>1981</v>
      </c>
      <c r="D529" s="80" t="s">
        <v>121</v>
      </c>
      <c r="E529" s="80" t="s">
        <v>591</v>
      </c>
      <c r="F529" s="80" t="s">
        <v>1982</v>
      </c>
      <c r="G529" s="80" t="s">
        <v>1807</v>
      </c>
      <c r="H529" s="80" t="s">
        <v>1768</v>
      </c>
      <c r="I529" s="80" t="s">
        <v>950</v>
      </c>
      <c r="J529" s="80" t="s">
        <v>1983</v>
      </c>
      <c r="K529" s="88">
        <v>3.84</v>
      </c>
      <c r="L529" s="80" t="s">
        <v>104</v>
      </c>
      <c r="M529" s="84">
        <v>7.9500000000000001E-2</v>
      </c>
      <c r="N529" s="84">
        <v>7.1099999999999997E-2</v>
      </c>
      <c r="O529" s="88">
        <v>250000</v>
      </c>
      <c r="P529" s="88">
        <v>103.98741666666666</v>
      </c>
      <c r="Q529" s="88">
        <v>0</v>
      </c>
      <c r="R529" s="88">
        <v>942.90590038319999</v>
      </c>
      <c r="S529" s="84">
        <v>4.0000000000000002E-4</v>
      </c>
      <c r="T529" s="84">
        <f t="shared" si="13"/>
        <v>3.6697715428906063E-4</v>
      </c>
      <c r="U529" s="84">
        <f>R529/'סכום נכסי הקרן'!$C$42</f>
        <v>4.5128710487816508E-5</v>
      </c>
    </row>
    <row r="530" spans="2:21" s="87" customFormat="1">
      <c r="B530" s="80" t="s">
        <v>1984</v>
      </c>
      <c r="C530" s="80" t="s">
        <v>1985</v>
      </c>
      <c r="D530" s="80" t="s">
        <v>121</v>
      </c>
      <c r="E530" s="80" t="s">
        <v>591</v>
      </c>
      <c r="F530" s="80" t="s">
        <v>1982</v>
      </c>
      <c r="G530" s="80" t="s">
        <v>1807</v>
      </c>
      <c r="H530" s="80" t="s">
        <v>1768</v>
      </c>
      <c r="I530" s="80" t="s">
        <v>950</v>
      </c>
      <c r="J530" s="80" t="s">
        <v>1965</v>
      </c>
      <c r="K530" s="88">
        <v>1.5</v>
      </c>
      <c r="L530" s="80" t="s">
        <v>104</v>
      </c>
      <c r="M530" s="84">
        <v>3.7499999999999999E-2</v>
      </c>
      <c r="N530" s="84">
        <v>6.7500000000000004E-2</v>
      </c>
      <c r="O530" s="88">
        <v>1900000</v>
      </c>
      <c r="P530" s="88">
        <v>97.43583333529412</v>
      </c>
      <c r="Q530" s="88">
        <v>0</v>
      </c>
      <c r="R530" s="88">
        <v>6714.5955827418002</v>
      </c>
      <c r="S530" s="84">
        <v>3.8E-3</v>
      </c>
      <c r="T530" s="84">
        <f t="shared" si="13"/>
        <v>2.6133076250292454E-3</v>
      </c>
      <c r="U530" s="84">
        <f>R530/'סכום נכסי הקרן'!$C$42</f>
        <v>3.2136933279681203E-4</v>
      </c>
    </row>
    <row r="531" spans="2:21" s="87" customFormat="1">
      <c r="B531" s="80" t="s">
        <v>1986</v>
      </c>
      <c r="C531" s="80" t="s">
        <v>1987</v>
      </c>
      <c r="D531" s="80" t="s">
        <v>121</v>
      </c>
      <c r="E531" s="80" t="s">
        <v>591</v>
      </c>
      <c r="F531" s="80" t="s">
        <v>1988</v>
      </c>
      <c r="G531" s="80" t="s">
        <v>1807</v>
      </c>
      <c r="H531" s="80" t="s">
        <v>1768</v>
      </c>
      <c r="I531" s="80" t="s">
        <v>950</v>
      </c>
      <c r="J531" s="80" t="s">
        <v>1989</v>
      </c>
      <c r="K531" s="88">
        <v>2.75</v>
      </c>
      <c r="L531" s="80" t="s">
        <v>104</v>
      </c>
      <c r="M531" s="84">
        <v>3.3599999999999998E-2</v>
      </c>
      <c r="N531" s="84">
        <v>7.4700000000000003E-2</v>
      </c>
      <c r="O531" s="88">
        <v>2000000</v>
      </c>
      <c r="P531" s="88">
        <v>90.272499999999994</v>
      </c>
      <c r="Q531" s="88">
        <v>0</v>
      </c>
      <c r="R531" s="88">
        <v>6548.36715</v>
      </c>
      <c r="S531" s="84">
        <v>6.7000000000000002E-3</v>
      </c>
      <c r="T531" s="84">
        <f t="shared" si="13"/>
        <v>2.548611840238075E-3</v>
      </c>
      <c r="U531" s="84">
        <f>R531/'סכום נכסי הקרן'!$C$42</f>
        <v>3.1341342244244953E-4</v>
      </c>
    </row>
    <row r="532" spans="2:21" s="87" customFormat="1">
      <c r="B532" s="80" t="s">
        <v>1990</v>
      </c>
      <c r="C532" s="80" t="s">
        <v>1991</v>
      </c>
      <c r="D532" s="80" t="s">
        <v>121</v>
      </c>
      <c r="E532" s="80" t="s">
        <v>591</v>
      </c>
      <c r="F532" s="80" t="s">
        <v>1988</v>
      </c>
      <c r="G532" s="80" t="s">
        <v>1807</v>
      </c>
      <c r="H532" s="80" t="s">
        <v>1768</v>
      </c>
      <c r="I532" s="80" t="s">
        <v>950</v>
      </c>
      <c r="J532" s="80" t="s">
        <v>1992</v>
      </c>
      <c r="K532" s="88">
        <v>1.97</v>
      </c>
      <c r="L532" s="80" t="s">
        <v>104</v>
      </c>
      <c r="M532" s="84">
        <v>3.7100000000000001E-2</v>
      </c>
      <c r="N532" s="84">
        <v>7.1300000000000002E-2</v>
      </c>
      <c r="O532" s="88">
        <v>1500000</v>
      </c>
      <c r="P532" s="88">
        <v>95.376522219999998</v>
      </c>
      <c r="Q532" s="88">
        <v>0</v>
      </c>
      <c r="R532" s="88">
        <v>5188.9596913791001</v>
      </c>
      <c r="S532" s="84">
        <v>3.8E-3</v>
      </c>
      <c r="T532" s="84">
        <f t="shared" si="13"/>
        <v>2.0195330843608673E-3</v>
      </c>
      <c r="U532" s="84">
        <f>R532/'סכום נכסי הקרן'!$C$42</f>
        <v>2.4835040225119946E-4</v>
      </c>
    </row>
    <row r="533" spans="2:21" s="87" customFormat="1">
      <c r="B533" s="80" t="s">
        <v>1993</v>
      </c>
      <c r="C533" s="80" t="s">
        <v>1994</v>
      </c>
      <c r="D533" s="80" t="s">
        <v>121</v>
      </c>
      <c r="E533" s="80" t="s">
        <v>591</v>
      </c>
      <c r="F533" s="80" t="s">
        <v>1995</v>
      </c>
      <c r="G533" s="80" t="s">
        <v>1779</v>
      </c>
      <c r="H533" s="80" t="s">
        <v>1768</v>
      </c>
      <c r="I533" s="80" t="s">
        <v>950</v>
      </c>
      <c r="J533" s="80" t="s">
        <v>1996</v>
      </c>
      <c r="K533" s="88">
        <v>3.35</v>
      </c>
      <c r="L533" s="80" t="s">
        <v>104</v>
      </c>
      <c r="M533" s="84">
        <v>2.3E-2</v>
      </c>
      <c r="N533" s="84">
        <v>5.3699999999999998E-2</v>
      </c>
      <c r="O533" s="88">
        <v>400000</v>
      </c>
      <c r="P533" s="88">
        <v>90.62911111428572</v>
      </c>
      <c r="Q533" s="88">
        <v>0</v>
      </c>
      <c r="R533" s="88">
        <v>1314.8471438388001</v>
      </c>
      <c r="S533" s="84">
        <v>5.0000000000000001E-4</v>
      </c>
      <c r="T533" s="84">
        <f t="shared" si="13"/>
        <v>5.117359674756143E-4</v>
      </c>
      <c r="U533" s="84">
        <f>R533/'סכום נכסי הקרן'!$C$42</f>
        <v>6.2930305204282578E-5</v>
      </c>
    </row>
    <row r="534" spans="2:21" s="87" customFormat="1">
      <c r="B534" s="80" t="s">
        <v>1997</v>
      </c>
      <c r="C534" s="80" t="s">
        <v>1998</v>
      </c>
      <c r="D534" s="80" t="s">
        <v>121</v>
      </c>
      <c r="E534" s="80" t="s">
        <v>591</v>
      </c>
      <c r="F534" s="80" t="s">
        <v>1995</v>
      </c>
      <c r="G534" s="80" t="s">
        <v>1779</v>
      </c>
      <c r="H534" s="80" t="s">
        <v>1768</v>
      </c>
      <c r="I534" s="80" t="s">
        <v>950</v>
      </c>
      <c r="J534" s="80" t="s">
        <v>1999</v>
      </c>
      <c r="K534" s="88">
        <v>2.36</v>
      </c>
      <c r="L534" s="80" t="s">
        <v>104</v>
      </c>
      <c r="M534" s="84">
        <v>3.95E-2</v>
      </c>
      <c r="N534" s="84">
        <v>5.45E-2</v>
      </c>
      <c r="O534" s="88">
        <v>374000</v>
      </c>
      <c r="P534" s="88">
        <v>96.920583235294117</v>
      </c>
      <c r="Q534" s="88">
        <v>0</v>
      </c>
      <c r="R534" s="88">
        <v>1314.7257742632</v>
      </c>
      <c r="S534" s="84">
        <v>2.0000000000000001E-4</v>
      </c>
      <c r="T534" s="84">
        <f t="shared" si="13"/>
        <v>5.1168873067133414E-4</v>
      </c>
      <c r="U534" s="84">
        <f>R534/'סכום נכסי הקרן'!$C$42</f>
        <v>6.292449629754326E-5</v>
      </c>
    </row>
    <row r="535" spans="2:21" s="87" customFormat="1">
      <c r="B535" s="80" t="s">
        <v>2000</v>
      </c>
      <c r="C535" s="80" t="s">
        <v>2001</v>
      </c>
      <c r="D535" s="80" t="s">
        <v>121</v>
      </c>
      <c r="E535" s="80" t="s">
        <v>591</v>
      </c>
      <c r="F535" s="80" t="s">
        <v>2002</v>
      </c>
      <c r="G535" s="80" t="s">
        <v>1772</v>
      </c>
      <c r="H535" s="80" t="s">
        <v>2003</v>
      </c>
      <c r="I535" s="80" t="s">
        <v>393</v>
      </c>
      <c r="J535" s="80" t="s">
        <v>2004</v>
      </c>
      <c r="K535" s="88">
        <v>1.4</v>
      </c>
      <c r="L535" s="80" t="s">
        <v>104</v>
      </c>
      <c r="M535" s="84">
        <v>5.5E-2</v>
      </c>
      <c r="N535" s="84">
        <v>0.63629999999999998</v>
      </c>
      <c r="O535" s="88">
        <v>3325000</v>
      </c>
      <c r="P535" s="88">
        <v>50.033077775999999</v>
      </c>
      <c r="Q535" s="88">
        <v>0</v>
      </c>
      <c r="R535" s="88">
        <v>6033.8766055346996</v>
      </c>
      <c r="S535" s="84">
        <v>1.47E-2</v>
      </c>
      <c r="T535" s="84">
        <f t="shared" si="13"/>
        <v>2.348373114571204E-3</v>
      </c>
      <c r="U535" s="84">
        <f>R535/'סכום נכסי הקרן'!$C$42</f>
        <v>2.8878923160807502E-4</v>
      </c>
    </row>
    <row r="536" spans="2:21" s="87" customFormat="1">
      <c r="B536" s="80" t="s">
        <v>2005</v>
      </c>
      <c r="C536" s="80" t="s">
        <v>2006</v>
      </c>
      <c r="D536" s="80" t="s">
        <v>121</v>
      </c>
      <c r="E536" s="80" t="s">
        <v>591</v>
      </c>
      <c r="F536" s="80" t="s">
        <v>2007</v>
      </c>
      <c r="G536" s="80" t="s">
        <v>1923</v>
      </c>
      <c r="H536" s="80" t="s">
        <v>2008</v>
      </c>
      <c r="I536" s="80" t="s">
        <v>950</v>
      </c>
      <c r="J536" s="80" t="s">
        <v>2009</v>
      </c>
      <c r="K536" s="88">
        <v>4.7</v>
      </c>
      <c r="L536" s="80" t="s">
        <v>104</v>
      </c>
      <c r="M536" s="84">
        <v>4.1300000000000003E-2</v>
      </c>
      <c r="N536" s="84">
        <v>5.9299999999999999E-2</v>
      </c>
      <c r="O536" s="88">
        <v>2960000</v>
      </c>
      <c r="P536" s="88">
        <v>93.344250000000002</v>
      </c>
      <c r="Q536" s="88">
        <v>0</v>
      </c>
      <c r="R536" s="88">
        <v>10021.3640046</v>
      </c>
      <c r="S536" s="84">
        <v>5.8999999999999999E-3</v>
      </c>
      <c r="T536" s="84">
        <f t="shared" si="13"/>
        <v>3.9002955045761615E-3</v>
      </c>
      <c r="U536" s="84">
        <f>R536/'סכום נכסי הקרן'!$C$42</f>
        <v>4.7963559743641708E-4</v>
      </c>
    </row>
    <row r="537" spans="2:21" s="87" customFormat="1">
      <c r="B537" s="80" t="s">
        <v>2010</v>
      </c>
      <c r="C537" s="80" t="s">
        <v>2011</v>
      </c>
      <c r="D537" s="80" t="s">
        <v>121</v>
      </c>
      <c r="E537" s="80" t="s">
        <v>591</v>
      </c>
      <c r="F537" s="80" t="s">
        <v>2012</v>
      </c>
      <c r="G537" s="80" t="s">
        <v>1972</v>
      </c>
      <c r="H537" s="80" t="s">
        <v>2003</v>
      </c>
      <c r="I537" s="80" t="s">
        <v>393</v>
      </c>
      <c r="J537" s="80" t="s">
        <v>2013</v>
      </c>
      <c r="K537" s="88">
        <v>5.16</v>
      </c>
      <c r="L537" s="80" t="s">
        <v>104</v>
      </c>
      <c r="M537" s="84">
        <v>3.9E-2</v>
      </c>
      <c r="N537" s="84">
        <v>5.9799999999999999E-2</v>
      </c>
      <c r="O537" s="88">
        <v>2035000</v>
      </c>
      <c r="P537" s="88">
        <v>91.138499999999993</v>
      </c>
      <c r="Q537" s="88">
        <v>0</v>
      </c>
      <c r="R537" s="88">
        <v>6726.8825588250002</v>
      </c>
      <c r="S537" s="84">
        <v>5.7999999999999996E-3</v>
      </c>
      <c r="T537" s="84">
        <f t="shared" si="13"/>
        <v>2.6180896923765789E-3</v>
      </c>
      <c r="U537" s="84">
        <f>R537/'סכום נכסי הקרן'!$C$42</f>
        <v>3.2195740355361196E-4</v>
      </c>
    </row>
    <row r="538" spans="2:21" s="87" customFormat="1">
      <c r="B538" s="80" t="s">
        <v>2014</v>
      </c>
      <c r="C538" s="80" t="s">
        <v>2015</v>
      </c>
      <c r="D538" s="80" t="s">
        <v>121</v>
      </c>
      <c r="E538" s="80" t="s">
        <v>591</v>
      </c>
      <c r="F538" s="80" t="s">
        <v>2016</v>
      </c>
      <c r="G538" s="80" t="s">
        <v>2017</v>
      </c>
      <c r="H538" s="80" t="s">
        <v>2003</v>
      </c>
      <c r="I538" s="80" t="s">
        <v>393</v>
      </c>
      <c r="J538" s="80" t="s">
        <v>1973</v>
      </c>
      <c r="K538" s="88">
        <v>1.07</v>
      </c>
      <c r="L538" s="80" t="s">
        <v>108</v>
      </c>
      <c r="M538" s="84">
        <v>0.02</v>
      </c>
      <c r="N538" s="84">
        <v>8.2699999999999996E-2</v>
      </c>
      <c r="O538" s="88">
        <v>374000</v>
      </c>
      <c r="P538" s="88">
        <v>94.583333448275866</v>
      </c>
      <c r="Q538" s="88">
        <v>0</v>
      </c>
      <c r="R538" s="88">
        <v>1419.07007013372</v>
      </c>
      <c r="S538" s="84">
        <v>1.6999999999999999E-3</v>
      </c>
      <c r="T538" s="84">
        <f t="shared" si="13"/>
        <v>5.5229932898161866E-4</v>
      </c>
      <c r="U538" s="84">
        <f>R538/'סכום נכסי הקרן'!$C$42</f>
        <v>6.791855086595994E-5</v>
      </c>
    </row>
    <row r="539" spans="2:21" s="87" customFormat="1">
      <c r="B539" s="80" t="s">
        <v>2018</v>
      </c>
      <c r="C539" s="80" t="s">
        <v>2019</v>
      </c>
      <c r="D539" s="80" t="s">
        <v>121</v>
      </c>
      <c r="E539" s="80" t="s">
        <v>591</v>
      </c>
      <c r="F539" s="80" t="s">
        <v>2020</v>
      </c>
      <c r="G539" s="80" t="s">
        <v>1772</v>
      </c>
      <c r="H539" s="80" t="s">
        <v>1773</v>
      </c>
      <c r="I539" s="80" t="s">
        <v>950</v>
      </c>
      <c r="J539" s="80" t="s">
        <v>1704</v>
      </c>
      <c r="K539" s="88">
        <v>6.47</v>
      </c>
      <c r="L539" s="80" t="s">
        <v>104</v>
      </c>
      <c r="M539" s="84">
        <v>8.5000000000000006E-2</v>
      </c>
      <c r="N539" s="84">
        <v>9.4799999999999995E-2</v>
      </c>
      <c r="O539" s="88">
        <v>250000</v>
      </c>
      <c r="P539" s="88">
        <v>99.131888869565216</v>
      </c>
      <c r="Q539" s="88">
        <v>0</v>
      </c>
      <c r="R539" s="88">
        <v>898.8784024194</v>
      </c>
      <c r="S539" s="84">
        <v>2.9999999999999997E-4</v>
      </c>
      <c r="T539" s="84">
        <f t="shared" si="13"/>
        <v>3.4984173716349549E-4</v>
      </c>
      <c r="U539" s="84">
        <f>R539/'סכום נכסי הקרן'!$C$42</f>
        <v>4.3021496811134909E-5</v>
      </c>
    </row>
    <row r="540" spans="2:21" s="87" customFormat="1">
      <c r="B540" s="80" t="s">
        <v>2021</v>
      </c>
      <c r="C540" s="80" t="s">
        <v>2022</v>
      </c>
      <c r="D540" s="80" t="s">
        <v>121</v>
      </c>
      <c r="E540" s="80" t="s">
        <v>591</v>
      </c>
      <c r="F540" s="80" t="s">
        <v>2023</v>
      </c>
      <c r="G540" s="80" t="s">
        <v>1779</v>
      </c>
      <c r="H540" s="80" t="s">
        <v>1773</v>
      </c>
      <c r="I540" s="80" t="s">
        <v>950</v>
      </c>
      <c r="J540" s="80" t="s">
        <v>2024</v>
      </c>
      <c r="K540" s="88">
        <v>2.1</v>
      </c>
      <c r="L540" s="80" t="s">
        <v>104</v>
      </c>
      <c r="M540" s="84">
        <v>4.3799999999999999E-2</v>
      </c>
      <c r="N540" s="84">
        <v>6.1699999999999998E-2</v>
      </c>
      <c r="O540" s="88">
        <v>400000</v>
      </c>
      <c r="P540" s="88">
        <v>97.817041666666668</v>
      </c>
      <c r="Q540" s="88">
        <v>0</v>
      </c>
      <c r="R540" s="88">
        <v>1419.1296406209001</v>
      </c>
      <c r="S540" s="84">
        <v>5.9999999999999995E-4</v>
      </c>
      <c r="T540" s="84">
        <f t="shared" si="13"/>
        <v>5.5232251370011072E-4</v>
      </c>
      <c r="U540" s="84">
        <f>R540/'סכום נכסי הקרן'!$C$42</f>
        <v>6.7921401987443511E-5</v>
      </c>
    </row>
    <row r="541" spans="2:21" s="87" customFormat="1">
      <c r="B541" s="80" t="s">
        <v>2025</v>
      </c>
      <c r="C541" s="80" t="s">
        <v>2026</v>
      </c>
      <c r="D541" s="80" t="s">
        <v>121</v>
      </c>
      <c r="E541" s="80" t="s">
        <v>591</v>
      </c>
      <c r="F541" s="80" t="s">
        <v>2027</v>
      </c>
      <c r="G541" s="80" t="s">
        <v>1859</v>
      </c>
      <c r="H541" s="80" t="s">
        <v>2028</v>
      </c>
      <c r="I541" s="80" t="s">
        <v>393</v>
      </c>
      <c r="J541" s="80" t="s">
        <v>2029</v>
      </c>
      <c r="K541" s="88">
        <v>3.51</v>
      </c>
      <c r="L541" s="80" t="s">
        <v>108</v>
      </c>
      <c r="M541" s="84">
        <v>2.63E-2</v>
      </c>
      <c r="N541" s="84">
        <v>0.1026</v>
      </c>
      <c r="O541" s="88">
        <v>500000</v>
      </c>
      <c r="P541" s="88">
        <v>78.331541659090902</v>
      </c>
      <c r="Q541" s="88">
        <v>0</v>
      </c>
      <c r="R541" s="88">
        <v>1571.17406261628</v>
      </c>
      <c r="S541" s="84">
        <v>2.0999999999999999E-3</v>
      </c>
      <c r="T541" s="84">
        <f t="shared" si="13"/>
        <v>6.1149790891899054E-4</v>
      </c>
      <c r="U541" s="84">
        <f>R541/'סכום נכסי הקרן'!$C$42</f>
        <v>7.5198447023144664E-5</v>
      </c>
    </row>
    <row r="542" spans="2:21" s="87" customFormat="1">
      <c r="B542" s="80" t="s">
        <v>2030</v>
      </c>
      <c r="C542" s="80" t="s">
        <v>2031</v>
      </c>
      <c r="D542" s="80" t="s">
        <v>121</v>
      </c>
      <c r="E542" s="80" t="s">
        <v>591</v>
      </c>
      <c r="F542" s="80" t="s">
        <v>2027</v>
      </c>
      <c r="G542" s="80" t="s">
        <v>1859</v>
      </c>
      <c r="H542" s="80" t="s">
        <v>2028</v>
      </c>
      <c r="I542" s="80" t="s">
        <v>393</v>
      </c>
      <c r="J542" s="80" t="s">
        <v>1847</v>
      </c>
      <c r="K542" s="88">
        <v>1.66</v>
      </c>
      <c r="L542" s="80" t="s">
        <v>108</v>
      </c>
      <c r="M542" s="84">
        <v>4.2500000000000003E-2</v>
      </c>
      <c r="N542" s="84">
        <v>0.1045</v>
      </c>
      <c r="O542" s="88">
        <v>300000</v>
      </c>
      <c r="P542" s="88">
        <v>92.019805563636368</v>
      </c>
      <c r="Q542" s="88">
        <v>0</v>
      </c>
      <c r="R542" s="88">
        <v>1107.4399560337199</v>
      </c>
      <c r="S542" s="84">
        <v>8.9999999999999998E-4</v>
      </c>
      <c r="T542" s="84">
        <f t="shared" si="13"/>
        <v>4.3101349079064261E-4</v>
      </c>
      <c r="U542" s="84">
        <f>R542/'סכום נכסי הקרן'!$C$42</f>
        <v>5.300352573695322E-5</v>
      </c>
    </row>
    <row r="543" spans="2:21" s="87" customFormat="1">
      <c r="B543" s="80" t="s">
        <v>2032</v>
      </c>
      <c r="C543" s="80" t="s">
        <v>2033</v>
      </c>
      <c r="D543" s="80" t="s">
        <v>121</v>
      </c>
      <c r="E543" s="80" t="s">
        <v>591</v>
      </c>
      <c r="F543" s="80" t="s">
        <v>2034</v>
      </c>
      <c r="G543" s="80" t="s">
        <v>1864</v>
      </c>
      <c r="H543" s="80" t="s">
        <v>2028</v>
      </c>
      <c r="I543" s="80" t="s">
        <v>393</v>
      </c>
      <c r="J543" s="80" t="s">
        <v>1628</v>
      </c>
      <c r="K543" s="88">
        <v>6.67</v>
      </c>
      <c r="L543" s="80" t="s">
        <v>104</v>
      </c>
      <c r="M543" s="84">
        <v>4.4999999999999998E-2</v>
      </c>
      <c r="N543" s="84">
        <v>6.6600000000000006E-2</v>
      </c>
      <c r="O543" s="88">
        <v>500000</v>
      </c>
      <c r="P543" s="88">
        <v>88.870500000000007</v>
      </c>
      <c r="Q543" s="88">
        <v>0</v>
      </c>
      <c r="R543" s="88">
        <v>1611.6665175000001</v>
      </c>
      <c r="S543" s="84">
        <v>1.4E-3</v>
      </c>
      <c r="T543" s="84">
        <f t="shared" si="13"/>
        <v>6.2725749410916351E-4</v>
      </c>
      <c r="U543" s="84">
        <f>R543/'סכום נכסי הקרן'!$C$42</f>
        <v>7.7136468911273405E-5</v>
      </c>
    </row>
    <row r="544" spans="2:21" s="87" customFormat="1">
      <c r="B544" s="80" t="s">
        <v>2035</v>
      </c>
      <c r="C544" s="80" t="s">
        <v>2036</v>
      </c>
      <c r="D544" s="80" t="s">
        <v>121</v>
      </c>
      <c r="E544" s="80" t="s">
        <v>591</v>
      </c>
      <c r="F544" s="80" t="s">
        <v>2037</v>
      </c>
      <c r="G544" s="80" t="s">
        <v>1772</v>
      </c>
      <c r="H544" s="80" t="s">
        <v>2038</v>
      </c>
      <c r="I544" s="80" t="s">
        <v>950</v>
      </c>
      <c r="J544" s="80" t="s">
        <v>2039</v>
      </c>
      <c r="K544" s="88">
        <v>3</v>
      </c>
      <c r="L544" s="80" t="s">
        <v>104</v>
      </c>
      <c r="M544" s="84">
        <v>6.5000000000000002E-2</v>
      </c>
      <c r="N544" s="84">
        <v>0.1011</v>
      </c>
      <c r="O544" s="88">
        <v>2500000</v>
      </c>
      <c r="P544" s="88">
        <v>91.716333326086954</v>
      </c>
      <c r="Q544" s="88">
        <v>0</v>
      </c>
      <c r="R544" s="88">
        <v>8316.3785252418002</v>
      </c>
      <c r="S544" s="84">
        <v>5.5999999999999999E-3</v>
      </c>
      <c r="T544" s="84">
        <f t="shared" si="13"/>
        <v>3.2367184508481496E-3</v>
      </c>
      <c r="U544" s="84">
        <f>R544/'סכום נכסי הקרן'!$C$42</f>
        <v>3.9803276087275037E-4</v>
      </c>
    </row>
    <row r="545" spans="2:21" s="87" customFormat="1">
      <c r="B545" s="80" t="s">
        <v>2040</v>
      </c>
      <c r="C545" s="80" t="s">
        <v>2041</v>
      </c>
      <c r="D545" s="80" t="s">
        <v>121</v>
      </c>
      <c r="E545" s="80" t="s">
        <v>591</v>
      </c>
      <c r="F545" s="80" t="s">
        <v>2042</v>
      </c>
      <c r="G545" s="80" t="s">
        <v>1772</v>
      </c>
      <c r="H545" s="80" t="s">
        <v>2028</v>
      </c>
      <c r="I545" s="80" t="s">
        <v>393</v>
      </c>
      <c r="J545" s="80" t="s">
        <v>2043</v>
      </c>
      <c r="K545" s="88">
        <v>5.53</v>
      </c>
      <c r="L545" s="80" t="s">
        <v>104</v>
      </c>
      <c r="M545" s="84">
        <v>5.9499999999999997E-2</v>
      </c>
      <c r="N545" s="84">
        <v>0.10340000000000001</v>
      </c>
      <c r="O545" s="88">
        <v>832000</v>
      </c>
      <c r="P545" s="88">
        <v>81.925222227624857</v>
      </c>
      <c r="Q545" s="88">
        <v>0</v>
      </c>
      <c r="R545" s="88">
        <v>2472.2279379603001</v>
      </c>
      <c r="S545" s="84">
        <v>2.0000000000000001E-4</v>
      </c>
      <c r="T545" s="84">
        <f t="shared" si="13"/>
        <v>9.6218633594070577E-4</v>
      </c>
      <c r="U545" s="84">
        <f>R545/'סכום נכסי הקרן'!$C$42</f>
        <v>1.1832406481575754E-4</v>
      </c>
    </row>
    <row r="546" spans="2:21" s="87" customFormat="1">
      <c r="B546" s="80" t="s">
        <v>2044</v>
      </c>
      <c r="C546" s="80" t="s">
        <v>2045</v>
      </c>
      <c r="D546" s="80" t="s">
        <v>121</v>
      </c>
      <c r="E546" s="80" t="s">
        <v>591</v>
      </c>
      <c r="F546" s="80" t="s">
        <v>2042</v>
      </c>
      <c r="G546" s="80" t="s">
        <v>1772</v>
      </c>
      <c r="H546" s="80" t="s">
        <v>2028</v>
      </c>
      <c r="I546" s="80" t="s">
        <v>393</v>
      </c>
      <c r="J546" s="80" t="s">
        <v>2043</v>
      </c>
      <c r="K546" s="88">
        <v>4.8099999999999996</v>
      </c>
      <c r="L546" s="80" t="s">
        <v>104</v>
      </c>
      <c r="M546" s="84">
        <v>6.8400000000000002E-2</v>
      </c>
      <c r="N546" s="84">
        <v>0.10290000000000001</v>
      </c>
      <c r="O546" s="88">
        <v>3175000</v>
      </c>
      <c r="P546" s="88">
        <v>88.671999999999997</v>
      </c>
      <c r="Q546" s="88">
        <v>0</v>
      </c>
      <c r="R546" s="88">
        <v>10211.223672</v>
      </c>
      <c r="S546" s="84">
        <v>1.4E-3</v>
      </c>
      <c r="T546" s="84">
        <f t="shared" si="13"/>
        <v>3.9741885202295834E-3</v>
      </c>
      <c r="U546" s="84">
        <f>R546/'סכום נכסי הקרן'!$C$42</f>
        <v>4.8872252961058805E-4</v>
      </c>
    </row>
    <row r="547" spans="2:21" s="87" customFormat="1">
      <c r="B547" s="80" t="s">
        <v>2046</v>
      </c>
      <c r="C547" s="80" t="s">
        <v>2047</v>
      </c>
      <c r="D547" s="80" t="s">
        <v>121</v>
      </c>
      <c r="E547" s="80" t="s">
        <v>591</v>
      </c>
      <c r="F547" s="80" t="s">
        <v>2042</v>
      </c>
      <c r="G547" s="80" t="s">
        <v>1772</v>
      </c>
      <c r="H547" s="80" t="s">
        <v>2028</v>
      </c>
      <c r="I547" s="80" t="s">
        <v>393</v>
      </c>
      <c r="J547" s="80" t="s">
        <v>2048</v>
      </c>
      <c r="K547" s="88">
        <v>1.95</v>
      </c>
      <c r="L547" s="80" t="s">
        <v>104</v>
      </c>
      <c r="M547" s="84">
        <v>4.4999999999999998E-2</v>
      </c>
      <c r="N547" s="84">
        <v>8.1799999999999998E-2</v>
      </c>
      <c r="O547" s="88">
        <v>1024000</v>
      </c>
      <c r="P547" s="88">
        <v>95.366500000000002</v>
      </c>
      <c r="Q547" s="88">
        <v>0</v>
      </c>
      <c r="R547" s="88">
        <v>3541.9575859199999</v>
      </c>
      <c r="S547" s="84">
        <v>8.9999999999999998E-4</v>
      </c>
      <c r="T547" s="84">
        <f t="shared" si="13"/>
        <v>1.3785230477030873E-3</v>
      </c>
      <c r="U547" s="84">
        <f>R547/'סכום נכסי הקרן'!$C$42</f>
        <v>1.6952272585222771E-4</v>
      </c>
    </row>
    <row r="548" spans="2:21" s="87" customFormat="1">
      <c r="B548" s="80" t="s">
        <v>2049</v>
      </c>
      <c r="C548" s="80" t="s">
        <v>2050</v>
      </c>
      <c r="D548" s="80" t="s">
        <v>121</v>
      </c>
      <c r="E548" s="80" t="s">
        <v>591</v>
      </c>
      <c r="F548" s="80" t="s">
        <v>2051</v>
      </c>
      <c r="G548" s="80" t="s">
        <v>1772</v>
      </c>
      <c r="H548" s="80" t="s">
        <v>2052</v>
      </c>
      <c r="I548" s="80" t="s">
        <v>393</v>
      </c>
      <c r="J548" s="80" t="s">
        <v>1683</v>
      </c>
      <c r="K548" s="88">
        <v>2.23</v>
      </c>
      <c r="L548" s="80" t="s">
        <v>104</v>
      </c>
      <c r="M548" s="84">
        <v>0.09</v>
      </c>
      <c r="N548" s="84">
        <v>0.1004</v>
      </c>
      <c r="O548" s="88">
        <v>1350000</v>
      </c>
      <c r="P548" s="88">
        <v>102.364</v>
      </c>
      <c r="Q548" s="88">
        <v>0</v>
      </c>
      <c r="R548" s="88">
        <v>5012.2020780000003</v>
      </c>
      <c r="S548" s="84">
        <v>2.2000000000000001E-3</v>
      </c>
      <c r="T548" s="84">
        <f t="shared" si="13"/>
        <v>1.9507393628130157E-3</v>
      </c>
      <c r="U548" s="84">
        <f>R548/'סכום נכסי הקרן'!$C$42</f>
        <v>2.3989055153071824E-4</v>
      </c>
    </row>
    <row r="549" spans="2:21" s="87" customFormat="1">
      <c r="B549" s="80" t="s">
        <v>273</v>
      </c>
    </row>
    <row r="550" spans="2:21" s="87" customFormat="1">
      <c r="B550" s="80" t="s">
        <v>488</v>
      </c>
    </row>
    <row r="551" spans="2:21" s="87" customFormat="1">
      <c r="B551" s="80" t="s">
        <v>489</v>
      </c>
    </row>
    <row r="552" spans="2:21" s="87" customFormat="1">
      <c r="B552" s="80" t="s">
        <v>490</v>
      </c>
    </row>
    <row r="553" spans="2:21" s="87" customFormat="1">
      <c r="B553" s="80" t="s">
        <v>491</v>
      </c>
    </row>
    <row r="554" spans="2:21" s="87" customFormat="1">
      <c r="B554" s="94"/>
    </row>
    <row r="555" spans="2:21" s="87" customFormat="1">
      <c r="B555" s="94"/>
    </row>
    <row r="556" spans="2:21" s="87" customFormat="1">
      <c r="B556" s="94"/>
    </row>
    <row r="557" spans="2:21" s="87" customFormat="1">
      <c r="B557" s="94"/>
    </row>
    <row r="558" spans="2:21" s="87" customFormat="1">
      <c r="B558" s="94"/>
    </row>
    <row r="559" spans="2:21" s="87" customFormat="1">
      <c r="B559" s="94"/>
    </row>
    <row r="560" spans="2:21" s="87" customFormat="1">
      <c r="B560" s="94"/>
    </row>
    <row r="561" spans="2:6" s="87" customFormat="1">
      <c r="B561" s="94"/>
    </row>
    <row r="562" spans="2:6" s="87" customFormat="1">
      <c r="B562" s="94"/>
    </row>
    <row r="563" spans="2:6" s="87" customFormat="1">
      <c r="B563" s="94"/>
    </row>
    <row r="564" spans="2:6" s="87" customFormat="1">
      <c r="B564" s="94"/>
    </row>
    <row r="565" spans="2:6" s="87" customFormat="1">
      <c r="B565" s="94"/>
    </row>
    <row r="566" spans="2:6" s="87" customFormat="1">
      <c r="B566" s="94"/>
    </row>
    <row r="567" spans="2:6" s="87" customFormat="1">
      <c r="B567" s="94"/>
    </row>
    <row r="568" spans="2:6">
      <c r="C568" s="14"/>
      <c r="D568" s="14"/>
      <c r="E568" s="14"/>
      <c r="F568" s="14"/>
    </row>
    <row r="569" spans="2:6">
      <c r="C569" s="14"/>
      <c r="D569" s="14"/>
      <c r="E569" s="14"/>
      <c r="F569" s="14"/>
    </row>
    <row r="570" spans="2:6">
      <c r="C570" s="14"/>
      <c r="D570" s="14"/>
      <c r="E570" s="14"/>
      <c r="F570" s="14"/>
    </row>
    <row r="571" spans="2:6">
      <c r="C571" s="14"/>
      <c r="D571" s="14"/>
      <c r="E571" s="14"/>
      <c r="F571" s="14"/>
    </row>
    <row r="572" spans="2:6">
      <c r="C572" s="14"/>
      <c r="D572" s="14"/>
      <c r="E572" s="14"/>
      <c r="F572" s="14"/>
    </row>
    <row r="573" spans="2:6">
      <c r="C573" s="14"/>
      <c r="D573" s="14"/>
      <c r="E573" s="14"/>
      <c r="F573" s="14"/>
    </row>
    <row r="574" spans="2:6">
      <c r="C574" s="14"/>
      <c r="D574" s="14"/>
      <c r="E574" s="14"/>
      <c r="F574" s="14"/>
    </row>
    <row r="575" spans="2:6">
      <c r="C575" s="14"/>
      <c r="D575" s="14"/>
      <c r="E575" s="14"/>
      <c r="F575" s="14"/>
    </row>
    <row r="576" spans="2:6">
      <c r="C576" s="14"/>
      <c r="D576" s="14"/>
      <c r="E576" s="14"/>
      <c r="F576" s="14"/>
    </row>
    <row r="577" spans="3:6">
      <c r="C577" s="14"/>
      <c r="D577" s="14"/>
      <c r="E577" s="14"/>
      <c r="F577" s="14"/>
    </row>
    <row r="578" spans="3:6">
      <c r="C578" s="14"/>
      <c r="D578" s="14"/>
      <c r="E578" s="14"/>
      <c r="F578" s="14"/>
    </row>
    <row r="579" spans="3:6">
      <c r="C579" s="14"/>
      <c r="D579" s="14"/>
      <c r="E579" s="14"/>
      <c r="F579" s="14"/>
    </row>
    <row r="580" spans="3:6">
      <c r="C580" s="14"/>
      <c r="D580" s="14"/>
      <c r="E580" s="14"/>
      <c r="F580" s="14"/>
    </row>
    <row r="581" spans="3:6">
      <c r="C581" s="14"/>
      <c r="D581" s="14"/>
      <c r="E581" s="14"/>
      <c r="F581" s="14"/>
    </row>
    <row r="582" spans="3:6">
      <c r="C582" s="14"/>
      <c r="D582" s="14"/>
      <c r="E582" s="14"/>
      <c r="F582" s="14"/>
    </row>
    <row r="583" spans="3:6">
      <c r="C583" s="14"/>
      <c r="D583" s="14"/>
      <c r="E583" s="14"/>
      <c r="F583" s="14"/>
    </row>
    <row r="584" spans="3:6">
      <c r="C584" s="14"/>
      <c r="D584" s="14"/>
      <c r="E584" s="14"/>
      <c r="F584" s="14"/>
    </row>
    <row r="585" spans="3:6">
      <c r="C585" s="14"/>
      <c r="D585" s="14"/>
      <c r="E585" s="14"/>
      <c r="F585" s="14"/>
    </row>
    <row r="586" spans="3:6">
      <c r="C586" s="14"/>
      <c r="D586" s="14"/>
      <c r="E586" s="14"/>
      <c r="F586" s="14"/>
    </row>
    <row r="587" spans="3:6">
      <c r="C587" s="14"/>
      <c r="D587" s="14"/>
      <c r="E587" s="14"/>
      <c r="F587" s="14"/>
    </row>
    <row r="588" spans="3:6">
      <c r="C588" s="14"/>
      <c r="D588" s="14"/>
      <c r="E588" s="14"/>
      <c r="F588" s="14"/>
    </row>
    <row r="589" spans="3:6">
      <c r="C589" s="14"/>
      <c r="D589" s="14"/>
      <c r="E589" s="14"/>
      <c r="F589" s="14"/>
    </row>
    <row r="590" spans="3:6">
      <c r="C590" s="14"/>
      <c r="D590" s="14"/>
      <c r="E590" s="14"/>
      <c r="F590" s="14"/>
    </row>
    <row r="591" spans="3:6">
      <c r="C591" s="14"/>
      <c r="D591" s="14"/>
      <c r="E591" s="14"/>
      <c r="F591" s="14"/>
    </row>
    <row r="592" spans="3:6">
      <c r="C592" s="14"/>
      <c r="D592" s="14"/>
      <c r="E592" s="14"/>
      <c r="F592" s="14"/>
    </row>
    <row r="593" spans="3:6">
      <c r="C593" s="14"/>
      <c r="D593" s="14"/>
      <c r="E593" s="14"/>
      <c r="F593" s="14"/>
    </row>
    <row r="594" spans="3:6">
      <c r="C594" s="14"/>
      <c r="D594" s="14"/>
      <c r="E594" s="14"/>
      <c r="F594" s="14"/>
    </row>
    <row r="595" spans="3:6">
      <c r="C595" s="14"/>
      <c r="D595" s="14"/>
      <c r="E595" s="14"/>
      <c r="F595" s="14"/>
    </row>
    <row r="596" spans="3:6">
      <c r="C596" s="14"/>
      <c r="D596" s="14"/>
      <c r="E596" s="14"/>
      <c r="F596" s="14"/>
    </row>
    <row r="597" spans="3:6">
      <c r="C597" s="14"/>
      <c r="D597" s="14"/>
      <c r="E597" s="14"/>
      <c r="F597" s="14"/>
    </row>
    <row r="598" spans="3:6">
      <c r="C598" s="14"/>
      <c r="D598" s="14"/>
      <c r="E598" s="14"/>
      <c r="F598" s="14"/>
    </row>
    <row r="599" spans="3:6">
      <c r="C599" s="14"/>
      <c r="D599" s="14"/>
      <c r="E599" s="14"/>
      <c r="F599" s="14"/>
    </row>
    <row r="600" spans="3:6">
      <c r="C600" s="14"/>
      <c r="D600" s="14"/>
      <c r="E600" s="14"/>
      <c r="F600" s="14"/>
    </row>
    <row r="601" spans="3:6">
      <c r="C601" s="14"/>
      <c r="D601" s="14"/>
      <c r="E601" s="14"/>
      <c r="F601" s="14"/>
    </row>
    <row r="602" spans="3:6">
      <c r="C602" s="14"/>
      <c r="D602" s="14"/>
      <c r="E602" s="14"/>
      <c r="F602" s="14"/>
    </row>
    <row r="603" spans="3:6">
      <c r="C603" s="14"/>
      <c r="D603" s="14"/>
      <c r="E603" s="14"/>
      <c r="F603" s="14"/>
    </row>
    <row r="604" spans="3:6">
      <c r="C604" s="14"/>
      <c r="D604" s="14"/>
      <c r="E604" s="14"/>
      <c r="F604" s="14"/>
    </row>
    <row r="605" spans="3:6">
      <c r="C605" s="14"/>
      <c r="D605" s="14"/>
      <c r="E605" s="14"/>
      <c r="F605" s="14"/>
    </row>
    <row r="606" spans="3:6">
      <c r="C606" s="14"/>
      <c r="D606" s="14"/>
      <c r="E606" s="14"/>
      <c r="F606" s="14"/>
    </row>
    <row r="607" spans="3:6">
      <c r="C607" s="14"/>
      <c r="D607" s="14"/>
      <c r="E607" s="14"/>
      <c r="F607" s="14"/>
    </row>
    <row r="608" spans="3:6">
      <c r="C608" s="14"/>
      <c r="D608" s="14"/>
      <c r="E608" s="14"/>
      <c r="F608" s="14"/>
    </row>
    <row r="609" spans="3:6">
      <c r="C609" s="14"/>
      <c r="D609" s="14"/>
      <c r="E609" s="14"/>
      <c r="F609" s="14"/>
    </row>
    <row r="610" spans="3:6">
      <c r="C610" s="14"/>
      <c r="D610" s="14"/>
      <c r="E610" s="14"/>
      <c r="F610" s="14"/>
    </row>
    <row r="611" spans="3:6">
      <c r="C611" s="14"/>
      <c r="D611" s="14"/>
      <c r="E611" s="14"/>
      <c r="F611" s="14"/>
    </row>
    <row r="612" spans="3:6">
      <c r="C612" s="14"/>
      <c r="D612" s="14"/>
      <c r="E612" s="14"/>
      <c r="F612" s="14"/>
    </row>
    <row r="613" spans="3:6">
      <c r="C613" s="14"/>
      <c r="D613" s="14"/>
      <c r="E613" s="14"/>
      <c r="F613" s="14"/>
    </row>
    <row r="614" spans="3:6">
      <c r="C614" s="14"/>
      <c r="D614" s="14"/>
      <c r="E614" s="14"/>
      <c r="F614" s="14"/>
    </row>
    <row r="615" spans="3:6">
      <c r="C615" s="14"/>
      <c r="D615" s="14"/>
      <c r="E615" s="14"/>
      <c r="F615" s="14"/>
    </row>
    <row r="616" spans="3:6">
      <c r="C616" s="14"/>
      <c r="D616" s="14"/>
      <c r="E616" s="14"/>
      <c r="F616" s="14"/>
    </row>
    <row r="617" spans="3:6">
      <c r="C617" s="14"/>
      <c r="D617" s="14"/>
      <c r="E617" s="14"/>
      <c r="F617" s="14"/>
    </row>
    <row r="618" spans="3:6">
      <c r="C618" s="14"/>
      <c r="D618" s="14"/>
      <c r="E618" s="14"/>
      <c r="F618" s="14"/>
    </row>
    <row r="619" spans="3:6">
      <c r="C619" s="14"/>
      <c r="D619" s="14"/>
      <c r="E619" s="14"/>
      <c r="F619" s="14"/>
    </row>
    <row r="620" spans="3:6">
      <c r="C620" s="14"/>
      <c r="D620" s="14"/>
      <c r="E620" s="14"/>
      <c r="F620" s="14"/>
    </row>
    <row r="621" spans="3:6">
      <c r="C621" s="14"/>
      <c r="D621" s="14"/>
      <c r="E621" s="14"/>
      <c r="F621" s="14"/>
    </row>
    <row r="622" spans="3:6">
      <c r="C622" s="14"/>
      <c r="D622" s="14"/>
      <c r="E622" s="14"/>
      <c r="F622" s="14"/>
    </row>
    <row r="623" spans="3:6">
      <c r="C623" s="14"/>
      <c r="D623" s="14"/>
      <c r="E623" s="14"/>
      <c r="F623" s="14"/>
    </row>
    <row r="624" spans="3:6">
      <c r="C624" s="14"/>
      <c r="D624" s="14"/>
      <c r="E624" s="14"/>
      <c r="F624" s="14"/>
    </row>
    <row r="625" spans="3:6">
      <c r="C625" s="14"/>
      <c r="D625" s="14"/>
      <c r="E625" s="14"/>
      <c r="F625" s="14"/>
    </row>
    <row r="626" spans="3:6">
      <c r="C626" s="14"/>
      <c r="D626" s="14"/>
      <c r="E626" s="14"/>
      <c r="F626" s="14"/>
    </row>
    <row r="627" spans="3:6">
      <c r="C627" s="14"/>
      <c r="D627" s="14"/>
      <c r="E627" s="14"/>
      <c r="F627" s="14"/>
    </row>
    <row r="628" spans="3:6">
      <c r="C628" s="14"/>
      <c r="D628" s="14"/>
      <c r="E628" s="14"/>
      <c r="F628" s="14"/>
    </row>
    <row r="629" spans="3:6">
      <c r="C629" s="14"/>
      <c r="D629" s="14"/>
      <c r="E629" s="14"/>
      <c r="F629" s="14"/>
    </row>
    <row r="630" spans="3:6">
      <c r="C630" s="14"/>
      <c r="D630" s="14"/>
      <c r="E630" s="14"/>
      <c r="F630" s="14"/>
    </row>
    <row r="631" spans="3:6">
      <c r="C631" s="14"/>
      <c r="D631" s="14"/>
      <c r="E631" s="14"/>
      <c r="F631" s="14"/>
    </row>
    <row r="632" spans="3:6">
      <c r="C632" s="14"/>
      <c r="D632" s="14"/>
      <c r="E632" s="14"/>
      <c r="F632" s="14"/>
    </row>
    <row r="633" spans="3:6">
      <c r="C633" s="14"/>
      <c r="D633" s="14"/>
      <c r="E633" s="14"/>
      <c r="F633" s="14"/>
    </row>
    <row r="634" spans="3:6">
      <c r="C634" s="14"/>
      <c r="D634" s="14"/>
      <c r="E634" s="14"/>
      <c r="F634" s="14"/>
    </row>
    <row r="635" spans="3:6">
      <c r="C635" s="14"/>
      <c r="D635" s="14"/>
      <c r="E635" s="14"/>
      <c r="F635" s="14"/>
    </row>
    <row r="636" spans="3:6">
      <c r="C636" s="14"/>
      <c r="D636" s="14"/>
      <c r="E636" s="14"/>
      <c r="F636" s="14"/>
    </row>
    <row r="637" spans="3:6">
      <c r="C637" s="14"/>
      <c r="D637" s="14"/>
      <c r="E637" s="14"/>
      <c r="F637" s="14"/>
    </row>
    <row r="638" spans="3:6">
      <c r="C638" s="14"/>
      <c r="D638" s="14"/>
      <c r="E638" s="14"/>
      <c r="F638" s="14"/>
    </row>
    <row r="639" spans="3:6">
      <c r="C639" s="14"/>
      <c r="D639" s="14"/>
      <c r="E639" s="14"/>
      <c r="F639" s="14"/>
    </row>
    <row r="640" spans="3:6">
      <c r="C640" s="14"/>
      <c r="D640" s="14"/>
      <c r="E640" s="14"/>
      <c r="F640" s="14"/>
    </row>
    <row r="641" spans="3:6">
      <c r="C641" s="14"/>
      <c r="D641" s="14"/>
      <c r="E641" s="14"/>
      <c r="F641" s="14"/>
    </row>
    <row r="642" spans="3:6">
      <c r="C642" s="14"/>
      <c r="D642" s="14"/>
      <c r="E642" s="14"/>
      <c r="F642" s="14"/>
    </row>
    <row r="643" spans="3:6">
      <c r="C643" s="14"/>
      <c r="D643" s="14"/>
      <c r="E643" s="14"/>
      <c r="F643" s="14"/>
    </row>
    <row r="644" spans="3:6">
      <c r="C644" s="14"/>
      <c r="D644" s="14"/>
      <c r="E644" s="14"/>
      <c r="F644" s="14"/>
    </row>
    <row r="645" spans="3:6">
      <c r="C645" s="14"/>
      <c r="D645" s="14"/>
      <c r="E645" s="14"/>
      <c r="F645" s="14"/>
    </row>
    <row r="646" spans="3:6">
      <c r="C646" s="14"/>
      <c r="D646" s="14"/>
      <c r="E646" s="14"/>
      <c r="F646" s="14"/>
    </row>
    <row r="647" spans="3:6">
      <c r="C647" s="14"/>
      <c r="D647" s="14"/>
      <c r="E647" s="14"/>
      <c r="F647" s="14"/>
    </row>
    <row r="648" spans="3:6">
      <c r="C648" s="14"/>
      <c r="D648" s="14"/>
      <c r="E648" s="14"/>
      <c r="F648" s="14"/>
    </row>
    <row r="649" spans="3:6">
      <c r="C649" s="14"/>
      <c r="D649" s="14"/>
      <c r="E649" s="14"/>
      <c r="F649" s="14"/>
    </row>
    <row r="650" spans="3:6">
      <c r="C650" s="14"/>
      <c r="D650" s="14"/>
      <c r="E650" s="14"/>
      <c r="F650" s="14"/>
    </row>
    <row r="651" spans="3:6">
      <c r="C651" s="14"/>
      <c r="D651" s="14"/>
      <c r="E651" s="14"/>
      <c r="F651" s="14"/>
    </row>
    <row r="652" spans="3:6">
      <c r="C652" s="14"/>
      <c r="D652" s="14"/>
      <c r="E652" s="14"/>
      <c r="F652" s="14"/>
    </row>
    <row r="653" spans="3:6">
      <c r="C653" s="14"/>
      <c r="D653" s="14"/>
      <c r="E653" s="14"/>
      <c r="F653" s="14"/>
    </row>
    <row r="654" spans="3:6">
      <c r="C654" s="14"/>
      <c r="D654" s="14"/>
      <c r="E654" s="14"/>
      <c r="F654" s="14"/>
    </row>
    <row r="655" spans="3:6">
      <c r="C655" s="14"/>
      <c r="D655" s="14"/>
      <c r="E655" s="14"/>
      <c r="F655" s="14"/>
    </row>
    <row r="656" spans="3:6">
      <c r="C656" s="14"/>
      <c r="D656" s="14"/>
      <c r="E656" s="14"/>
      <c r="F656" s="14"/>
    </row>
    <row r="657" spans="3:6">
      <c r="C657" s="14"/>
      <c r="D657" s="14"/>
      <c r="E657" s="14"/>
      <c r="F657" s="14"/>
    </row>
    <row r="658" spans="3:6">
      <c r="C658" s="14"/>
      <c r="D658" s="14"/>
      <c r="E658" s="14"/>
      <c r="F658" s="14"/>
    </row>
    <row r="659" spans="3:6">
      <c r="C659" s="14"/>
      <c r="D659" s="14"/>
      <c r="E659" s="14"/>
      <c r="F659" s="14"/>
    </row>
    <row r="660" spans="3:6">
      <c r="C660" s="14"/>
      <c r="D660" s="14"/>
      <c r="E660" s="14"/>
      <c r="F660" s="14"/>
    </row>
    <row r="661" spans="3:6">
      <c r="C661" s="14"/>
      <c r="D661" s="14"/>
      <c r="E661" s="14"/>
      <c r="F661" s="14"/>
    </row>
    <row r="662" spans="3:6">
      <c r="C662" s="14"/>
      <c r="D662" s="14"/>
      <c r="E662" s="14"/>
      <c r="F662" s="14"/>
    </row>
    <row r="663" spans="3:6">
      <c r="C663" s="14"/>
      <c r="D663" s="14"/>
      <c r="E663" s="14"/>
      <c r="F663" s="14"/>
    </row>
    <row r="664" spans="3:6">
      <c r="C664" s="14"/>
      <c r="D664" s="14"/>
      <c r="E664" s="14"/>
      <c r="F664" s="14"/>
    </row>
    <row r="665" spans="3:6">
      <c r="C665" s="14"/>
      <c r="D665" s="14"/>
      <c r="E665" s="14"/>
      <c r="F665" s="14"/>
    </row>
    <row r="666" spans="3:6">
      <c r="C666" s="14"/>
      <c r="D666" s="14"/>
      <c r="E666" s="14"/>
      <c r="F666" s="14"/>
    </row>
    <row r="667" spans="3:6">
      <c r="C667" s="14"/>
      <c r="D667" s="14"/>
      <c r="E667" s="14"/>
      <c r="F667" s="14"/>
    </row>
    <row r="668" spans="3:6">
      <c r="C668" s="14"/>
      <c r="D668" s="14"/>
      <c r="E668" s="14"/>
      <c r="F668" s="14"/>
    </row>
    <row r="669" spans="3:6">
      <c r="C669" s="14"/>
      <c r="D669" s="14"/>
      <c r="E669" s="14"/>
      <c r="F669" s="14"/>
    </row>
    <row r="670" spans="3:6">
      <c r="C670" s="14"/>
      <c r="D670" s="14"/>
      <c r="E670" s="14"/>
      <c r="F670" s="14"/>
    </row>
    <row r="671" spans="3:6">
      <c r="C671" s="14"/>
      <c r="D671" s="14"/>
      <c r="E671" s="14"/>
      <c r="F671" s="14"/>
    </row>
    <row r="672" spans="3:6">
      <c r="C672" s="14"/>
      <c r="D672" s="14"/>
      <c r="E672" s="14"/>
      <c r="F672" s="14"/>
    </row>
    <row r="673" spans="3:6">
      <c r="C673" s="14"/>
      <c r="D673" s="14"/>
      <c r="E673" s="14"/>
      <c r="F673" s="14"/>
    </row>
    <row r="674" spans="3:6">
      <c r="C674" s="14"/>
      <c r="D674" s="14"/>
      <c r="E674" s="14"/>
      <c r="F674" s="14"/>
    </row>
    <row r="675" spans="3:6">
      <c r="C675" s="14"/>
      <c r="D675" s="14"/>
      <c r="E675" s="14"/>
      <c r="F675" s="14"/>
    </row>
    <row r="676" spans="3:6">
      <c r="C676" s="14"/>
      <c r="D676" s="14"/>
      <c r="E676" s="14"/>
      <c r="F676" s="14"/>
    </row>
    <row r="677" spans="3:6">
      <c r="C677" s="14"/>
      <c r="D677" s="14"/>
      <c r="E677" s="14"/>
      <c r="F677" s="14"/>
    </row>
    <row r="678" spans="3:6">
      <c r="C678" s="14"/>
      <c r="D678" s="14"/>
      <c r="E678" s="14"/>
      <c r="F678" s="14"/>
    </row>
    <row r="679" spans="3:6">
      <c r="C679" s="14"/>
      <c r="D679" s="14"/>
      <c r="E679" s="14"/>
      <c r="F679" s="14"/>
    </row>
    <row r="680" spans="3:6">
      <c r="C680" s="14"/>
      <c r="D680" s="14"/>
      <c r="E680" s="14"/>
      <c r="F680" s="14"/>
    </row>
    <row r="681" spans="3:6">
      <c r="C681" s="14"/>
      <c r="D681" s="14"/>
      <c r="E681" s="14"/>
      <c r="F681" s="14"/>
    </row>
    <row r="682" spans="3:6">
      <c r="C682" s="14"/>
      <c r="D682" s="14"/>
      <c r="E682" s="14"/>
      <c r="F682" s="14"/>
    </row>
    <row r="683" spans="3:6">
      <c r="C683" s="14"/>
      <c r="D683" s="14"/>
      <c r="E683" s="14"/>
      <c r="F683" s="14"/>
    </row>
    <row r="684" spans="3:6">
      <c r="C684" s="14"/>
      <c r="D684" s="14"/>
      <c r="E684" s="14"/>
      <c r="F684" s="14"/>
    </row>
    <row r="685" spans="3:6">
      <c r="C685" s="14"/>
      <c r="D685" s="14"/>
      <c r="E685" s="14"/>
      <c r="F685" s="14"/>
    </row>
    <row r="686" spans="3:6">
      <c r="C686" s="14"/>
      <c r="D686" s="14"/>
      <c r="E686" s="14"/>
      <c r="F686" s="14"/>
    </row>
    <row r="687" spans="3:6">
      <c r="C687" s="14"/>
      <c r="D687" s="14"/>
      <c r="E687" s="14"/>
      <c r="F687" s="14"/>
    </row>
    <row r="688" spans="3:6">
      <c r="C688" s="14"/>
      <c r="D688" s="14"/>
      <c r="E688" s="14"/>
      <c r="F688" s="14"/>
    </row>
    <row r="689" spans="3:6">
      <c r="C689" s="14"/>
      <c r="D689" s="14"/>
      <c r="E689" s="14"/>
      <c r="F689" s="14"/>
    </row>
    <row r="690" spans="3:6">
      <c r="C690" s="14"/>
      <c r="D690" s="14"/>
      <c r="E690" s="14"/>
      <c r="F690" s="14"/>
    </row>
    <row r="691" spans="3:6">
      <c r="C691" s="14"/>
      <c r="D691" s="14"/>
      <c r="E691" s="14"/>
      <c r="F691" s="14"/>
    </row>
    <row r="692" spans="3:6">
      <c r="C692" s="14"/>
      <c r="D692" s="14"/>
      <c r="E692" s="14"/>
      <c r="F692" s="14"/>
    </row>
    <row r="693" spans="3:6">
      <c r="C693" s="14"/>
      <c r="D693" s="14"/>
      <c r="E693" s="14"/>
      <c r="F693" s="14"/>
    </row>
    <row r="694" spans="3:6">
      <c r="C694" s="14"/>
      <c r="D694" s="14"/>
      <c r="E694" s="14"/>
      <c r="F694" s="14"/>
    </row>
    <row r="695" spans="3:6">
      <c r="C695" s="14"/>
      <c r="D695" s="14"/>
      <c r="E695" s="14"/>
      <c r="F695" s="14"/>
    </row>
    <row r="696" spans="3:6">
      <c r="C696" s="14"/>
      <c r="D696" s="14"/>
      <c r="E696" s="14"/>
      <c r="F696" s="14"/>
    </row>
    <row r="697" spans="3:6">
      <c r="C697" s="14"/>
      <c r="D697" s="14"/>
      <c r="E697" s="14"/>
      <c r="F697" s="14"/>
    </row>
    <row r="698" spans="3:6">
      <c r="C698" s="14"/>
      <c r="D698" s="14"/>
      <c r="E698" s="14"/>
      <c r="F698" s="14"/>
    </row>
    <row r="699" spans="3:6">
      <c r="C699" s="14"/>
      <c r="D699" s="14"/>
      <c r="E699" s="14"/>
      <c r="F699" s="14"/>
    </row>
    <row r="700" spans="3:6">
      <c r="C700" s="14"/>
      <c r="D700" s="14"/>
      <c r="E700" s="14"/>
      <c r="F700" s="14"/>
    </row>
    <row r="701" spans="3:6">
      <c r="C701" s="14"/>
      <c r="D701" s="14"/>
      <c r="E701" s="14"/>
      <c r="F701" s="14"/>
    </row>
    <row r="702" spans="3:6">
      <c r="C702" s="14"/>
      <c r="D702" s="14"/>
      <c r="E702" s="14"/>
      <c r="F702" s="14"/>
    </row>
    <row r="703" spans="3:6">
      <c r="C703" s="14"/>
      <c r="D703" s="14"/>
      <c r="E703" s="14"/>
      <c r="F703" s="14"/>
    </row>
    <row r="704" spans="3:6">
      <c r="C704" s="14"/>
      <c r="D704" s="14"/>
      <c r="E704" s="14"/>
      <c r="F704" s="14"/>
    </row>
    <row r="705" spans="3:6">
      <c r="C705" s="14"/>
      <c r="D705" s="14"/>
      <c r="E705" s="14"/>
      <c r="F705" s="14"/>
    </row>
    <row r="706" spans="3:6">
      <c r="C706" s="14"/>
      <c r="D706" s="14"/>
      <c r="E706" s="14"/>
      <c r="F706" s="14"/>
    </row>
    <row r="707" spans="3:6">
      <c r="C707" s="14"/>
      <c r="D707" s="14"/>
      <c r="E707" s="14"/>
      <c r="F707" s="14"/>
    </row>
    <row r="708" spans="3:6">
      <c r="C708" s="14"/>
      <c r="D708" s="14"/>
      <c r="E708" s="14"/>
      <c r="F708" s="14"/>
    </row>
    <row r="709" spans="3:6">
      <c r="C709" s="14"/>
      <c r="D709" s="14"/>
      <c r="E709" s="14"/>
      <c r="F709" s="14"/>
    </row>
    <row r="710" spans="3:6">
      <c r="C710" s="14"/>
      <c r="D710" s="14"/>
      <c r="E710" s="14"/>
      <c r="F710" s="14"/>
    </row>
    <row r="711" spans="3:6">
      <c r="C711" s="14"/>
      <c r="D711" s="14"/>
      <c r="E711" s="14"/>
      <c r="F711" s="14"/>
    </row>
    <row r="712" spans="3:6">
      <c r="C712" s="14"/>
      <c r="D712" s="14"/>
      <c r="E712" s="14"/>
      <c r="F712" s="14"/>
    </row>
    <row r="713" spans="3:6">
      <c r="C713" s="14"/>
      <c r="D713" s="14"/>
      <c r="E713" s="14"/>
      <c r="F713" s="14"/>
    </row>
    <row r="714" spans="3:6">
      <c r="C714" s="14"/>
      <c r="D714" s="14"/>
      <c r="E714" s="14"/>
      <c r="F714" s="14"/>
    </row>
    <row r="715" spans="3:6">
      <c r="C715" s="14"/>
      <c r="D715" s="14"/>
      <c r="E715" s="14"/>
      <c r="F715" s="14"/>
    </row>
    <row r="716" spans="3:6">
      <c r="C716" s="14"/>
      <c r="D716" s="14"/>
      <c r="E716" s="14"/>
      <c r="F716" s="14"/>
    </row>
    <row r="717" spans="3:6">
      <c r="C717" s="14"/>
      <c r="D717" s="14"/>
      <c r="E717" s="14"/>
      <c r="F717" s="14"/>
    </row>
    <row r="718" spans="3:6">
      <c r="C718" s="14"/>
      <c r="D718" s="14"/>
      <c r="E718" s="14"/>
      <c r="F718" s="14"/>
    </row>
    <row r="719" spans="3:6">
      <c r="C719" s="14"/>
      <c r="D719" s="14"/>
      <c r="E719" s="14"/>
      <c r="F719" s="14"/>
    </row>
    <row r="720" spans="3:6">
      <c r="C720" s="14"/>
      <c r="D720" s="14"/>
      <c r="E720" s="14"/>
      <c r="F720" s="14"/>
    </row>
    <row r="721" spans="3:6">
      <c r="C721" s="14"/>
      <c r="D721" s="14"/>
      <c r="E721" s="14"/>
      <c r="F721" s="14"/>
    </row>
    <row r="722" spans="3:6">
      <c r="C722" s="14"/>
      <c r="D722" s="14"/>
      <c r="E722" s="14"/>
      <c r="F722" s="14"/>
    </row>
    <row r="723" spans="3:6">
      <c r="C723" s="14"/>
      <c r="D723" s="14"/>
      <c r="E723" s="14"/>
      <c r="F723" s="14"/>
    </row>
    <row r="724" spans="3:6">
      <c r="C724" s="14"/>
      <c r="D724" s="14"/>
      <c r="E724" s="14"/>
      <c r="F724" s="14"/>
    </row>
    <row r="725" spans="3:6">
      <c r="C725" s="14"/>
      <c r="D725" s="14"/>
      <c r="E725" s="14"/>
      <c r="F725" s="14"/>
    </row>
    <row r="726" spans="3:6">
      <c r="C726" s="14"/>
      <c r="D726" s="14"/>
      <c r="E726" s="14"/>
      <c r="F726" s="14"/>
    </row>
    <row r="727" spans="3:6">
      <c r="C727" s="14"/>
      <c r="D727" s="14"/>
      <c r="E727" s="14"/>
      <c r="F727" s="14"/>
    </row>
    <row r="728" spans="3:6">
      <c r="C728" s="14"/>
      <c r="D728" s="14"/>
      <c r="E728" s="14"/>
      <c r="F728" s="14"/>
    </row>
    <row r="729" spans="3:6">
      <c r="C729" s="14"/>
      <c r="D729" s="14"/>
      <c r="E729" s="14"/>
      <c r="F729" s="14"/>
    </row>
    <row r="730" spans="3:6">
      <c r="C730" s="14"/>
      <c r="D730" s="14"/>
      <c r="E730" s="14"/>
      <c r="F730" s="14"/>
    </row>
    <row r="731" spans="3:6">
      <c r="C731" s="14"/>
      <c r="D731" s="14"/>
      <c r="E731" s="14"/>
      <c r="F731" s="14"/>
    </row>
    <row r="732" spans="3:6">
      <c r="C732" s="14"/>
      <c r="D732" s="14"/>
      <c r="E732" s="14"/>
      <c r="F732" s="14"/>
    </row>
    <row r="733" spans="3:6">
      <c r="C733" s="14"/>
      <c r="D733" s="14"/>
      <c r="E733" s="14"/>
      <c r="F733" s="14"/>
    </row>
    <row r="734" spans="3:6">
      <c r="C734" s="14"/>
      <c r="D734" s="14"/>
      <c r="E734" s="14"/>
      <c r="F734" s="14"/>
    </row>
    <row r="735" spans="3:6">
      <c r="C735" s="14"/>
      <c r="D735" s="14"/>
      <c r="E735" s="14"/>
      <c r="F735" s="14"/>
    </row>
    <row r="736" spans="3:6">
      <c r="C736" s="14"/>
      <c r="D736" s="14"/>
      <c r="E736" s="14"/>
      <c r="F736" s="14"/>
    </row>
    <row r="737" spans="3:6">
      <c r="C737" s="14"/>
      <c r="D737" s="14"/>
      <c r="E737" s="14"/>
      <c r="F737" s="14"/>
    </row>
    <row r="738" spans="3:6">
      <c r="C738" s="14"/>
      <c r="D738" s="14"/>
      <c r="E738" s="14"/>
      <c r="F738" s="14"/>
    </row>
    <row r="739" spans="3:6">
      <c r="C739" s="14"/>
      <c r="D739" s="14"/>
      <c r="E739" s="14"/>
      <c r="F739" s="14"/>
    </row>
    <row r="740" spans="3:6">
      <c r="C740" s="14"/>
      <c r="D740" s="14"/>
      <c r="E740" s="14"/>
      <c r="F740" s="14"/>
    </row>
    <row r="741" spans="3:6">
      <c r="C741" s="14"/>
      <c r="D741" s="14"/>
      <c r="E741" s="14"/>
      <c r="F741" s="14"/>
    </row>
    <row r="742" spans="3:6">
      <c r="C742" s="14"/>
      <c r="D742" s="14"/>
      <c r="E742" s="14"/>
      <c r="F742" s="14"/>
    </row>
    <row r="743" spans="3:6">
      <c r="C743" s="14"/>
      <c r="D743" s="14"/>
      <c r="E743" s="14"/>
      <c r="F743" s="14"/>
    </row>
    <row r="744" spans="3:6">
      <c r="C744" s="14"/>
      <c r="D744" s="14"/>
      <c r="E744" s="14"/>
      <c r="F744" s="14"/>
    </row>
    <row r="745" spans="3:6">
      <c r="C745" s="14"/>
      <c r="D745" s="14"/>
      <c r="E745" s="14"/>
      <c r="F745" s="14"/>
    </row>
    <row r="746" spans="3:6">
      <c r="C746" s="14"/>
      <c r="D746" s="14"/>
      <c r="E746" s="14"/>
      <c r="F746" s="14"/>
    </row>
    <row r="747" spans="3:6">
      <c r="C747" s="14"/>
      <c r="D747" s="14"/>
      <c r="E747" s="14"/>
      <c r="F747" s="14"/>
    </row>
    <row r="748" spans="3:6">
      <c r="C748" s="14"/>
      <c r="D748" s="14"/>
      <c r="E748" s="14"/>
      <c r="F748" s="14"/>
    </row>
    <row r="749" spans="3:6">
      <c r="C749" s="14"/>
      <c r="D749" s="14"/>
      <c r="E749" s="14"/>
      <c r="F749" s="14"/>
    </row>
    <row r="750" spans="3:6">
      <c r="C750" s="14"/>
      <c r="D750" s="14"/>
      <c r="E750" s="14"/>
      <c r="F750" s="14"/>
    </row>
    <row r="751" spans="3:6">
      <c r="C751" s="14"/>
      <c r="D751" s="14"/>
      <c r="E751" s="14"/>
      <c r="F751" s="14"/>
    </row>
    <row r="752" spans="3:6">
      <c r="C752" s="14"/>
      <c r="D752" s="14"/>
      <c r="E752" s="14"/>
      <c r="F752" s="14"/>
    </row>
    <row r="753" spans="3:6">
      <c r="C753" s="14"/>
      <c r="D753" s="14"/>
      <c r="E753" s="14"/>
      <c r="F753" s="14"/>
    </row>
    <row r="754" spans="3:6">
      <c r="C754" s="14"/>
      <c r="D754" s="14"/>
      <c r="E754" s="14"/>
      <c r="F754" s="14"/>
    </row>
    <row r="755" spans="3:6">
      <c r="C755" s="14"/>
      <c r="D755" s="14"/>
      <c r="E755" s="14"/>
      <c r="F755" s="14"/>
    </row>
    <row r="756" spans="3:6">
      <c r="C756" s="14"/>
      <c r="D756" s="14"/>
      <c r="E756" s="14"/>
      <c r="F756" s="14"/>
    </row>
    <row r="757" spans="3:6">
      <c r="C757" s="14"/>
      <c r="D757" s="14"/>
      <c r="E757" s="14"/>
      <c r="F757" s="14"/>
    </row>
    <row r="758" spans="3:6">
      <c r="C758" s="14"/>
      <c r="D758" s="14"/>
      <c r="E758" s="14"/>
      <c r="F758" s="14"/>
    </row>
    <row r="759" spans="3:6">
      <c r="C759" s="14"/>
      <c r="D759" s="14"/>
      <c r="E759" s="14"/>
      <c r="F759" s="14"/>
    </row>
    <row r="760" spans="3:6">
      <c r="C760" s="14"/>
      <c r="D760" s="14"/>
      <c r="E760" s="14"/>
      <c r="F760" s="14"/>
    </row>
    <row r="761" spans="3:6">
      <c r="C761" s="14"/>
      <c r="D761" s="14"/>
      <c r="E761" s="14"/>
      <c r="F761" s="14"/>
    </row>
    <row r="762" spans="3:6">
      <c r="C762" s="14"/>
      <c r="D762" s="14"/>
      <c r="E762" s="14"/>
      <c r="F762" s="14"/>
    </row>
    <row r="763" spans="3:6">
      <c r="C763" s="14"/>
      <c r="D763" s="14"/>
      <c r="E763" s="14"/>
      <c r="F763" s="14"/>
    </row>
    <row r="764" spans="3:6">
      <c r="C764" s="14"/>
      <c r="D764" s="14"/>
      <c r="E764" s="14"/>
      <c r="F764" s="14"/>
    </row>
    <row r="765" spans="3:6">
      <c r="C765" s="14"/>
      <c r="D765" s="14"/>
      <c r="E765" s="14"/>
      <c r="F765" s="14"/>
    </row>
    <row r="766" spans="3:6">
      <c r="C766" s="14"/>
      <c r="D766" s="14"/>
      <c r="E766" s="14"/>
      <c r="F766" s="14"/>
    </row>
    <row r="767" spans="3:6">
      <c r="C767" s="14"/>
      <c r="D767" s="14"/>
      <c r="E767" s="14"/>
      <c r="F767" s="14"/>
    </row>
    <row r="768" spans="3:6">
      <c r="C768" s="14"/>
      <c r="D768" s="14"/>
      <c r="E768" s="14"/>
      <c r="F768" s="14"/>
    </row>
    <row r="769" spans="2:6">
      <c r="B769" s="14"/>
      <c r="C769" s="14"/>
      <c r="D769" s="14"/>
      <c r="E769" s="14"/>
      <c r="F769" s="14"/>
    </row>
    <row r="770" spans="2:6">
      <c r="B770" s="14"/>
      <c r="C770" s="14"/>
      <c r="D770" s="14"/>
      <c r="E770" s="14"/>
      <c r="F770" s="14"/>
    </row>
    <row r="771" spans="2:6">
      <c r="B771" s="17"/>
      <c r="C771" s="14"/>
      <c r="D771" s="14"/>
      <c r="E771" s="14"/>
      <c r="F771" s="14"/>
    </row>
    <row r="772" spans="2:6">
      <c r="C772" s="14"/>
      <c r="D772" s="14"/>
      <c r="E772" s="14"/>
      <c r="F772" s="14"/>
    </row>
    <row r="773" spans="2:6">
      <c r="C773" s="14"/>
      <c r="D773" s="14"/>
      <c r="E773" s="14"/>
      <c r="F773" s="14"/>
    </row>
    <row r="774" spans="2:6">
      <c r="C774" s="14"/>
      <c r="D774" s="14"/>
      <c r="E774" s="14"/>
      <c r="F774" s="14"/>
    </row>
    <row r="775" spans="2:6">
      <c r="C775" s="14"/>
      <c r="D775" s="14"/>
      <c r="E775" s="14"/>
      <c r="F775" s="14"/>
    </row>
    <row r="776" spans="2:6">
      <c r="C776" s="14"/>
      <c r="D776" s="14"/>
      <c r="E776" s="14"/>
      <c r="F776" s="14"/>
    </row>
    <row r="777" spans="2:6">
      <c r="C777" s="14"/>
      <c r="D777" s="14"/>
      <c r="E777" s="14"/>
      <c r="F777" s="14"/>
    </row>
    <row r="778" spans="2:6">
      <c r="C778" s="14"/>
      <c r="D778" s="14"/>
      <c r="E778" s="14"/>
      <c r="F778" s="14"/>
    </row>
    <row r="779" spans="2:6">
      <c r="C779" s="14"/>
      <c r="D779" s="14"/>
      <c r="E779" s="14"/>
      <c r="F779" s="14"/>
    </row>
    <row r="780" spans="2:6">
      <c r="C780" s="14"/>
      <c r="D780" s="14"/>
      <c r="E780" s="14"/>
      <c r="F780" s="14"/>
    </row>
    <row r="781" spans="2:6">
      <c r="C781" s="14"/>
      <c r="D781" s="14"/>
      <c r="E781" s="14"/>
      <c r="F781" s="14"/>
    </row>
    <row r="782" spans="2:6">
      <c r="C782" s="14"/>
      <c r="D782" s="14"/>
      <c r="E782" s="14"/>
      <c r="F782" s="14"/>
    </row>
    <row r="783" spans="2:6">
      <c r="C783" s="14"/>
      <c r="D783" s="14"/>
      <c r="E783" s="14"/>
      <c r="F783" s="14"/>
    </row>
    <row r="784" spans="2:6">
      <c r="C784" s="14"/>
      <c r="D784" s="14"/>
      <c r="E784" s="14"/>
      <c r="F784" s="14"/>
    </row>
    <row r="785" spans="3:6">
      <c r="C785" s="14"/>
      <c r="D785" s="14"/>
      <c r="E785" s="14"/>
      <c r="F785" s="14"/>
    </row>
    <row r="786" spans="3:6">
      <c r="C786" s="14"/>
      <c r="D786" s="14"/>
      <c r="E786" s="14"/>
      <c r="F786" s="14"/>
    </row>
    <row r="787" spans="3:6">
      <c r="C787" s="14"/>
      <c r="D787" s="14"/>
      <c r="E787" s="14"/>
      <c r="F787" s="14"/>
    </row>
    <row r="788" spans="3:6">
      <c r="C788" s="14"/>
      <c r="D788" s="14"/>
      <c r="E788" s="14"/>
      <c r="F788" s="14"/>
    </row>
    <row r="789" spans="3:6">
      <c r="C789" s="14"/>
      <c r="D789" s="14"/>
      <c r="E789" s="14"/>
      <c r="F789" s="14"/>
    </row>
    <row r="790" spans="3:6">
      <c r="C790" s="14"/>
      <c r="D790" s="14"/>
      <c r="E790" s="14"/>
      <c r="F790" s="14"/>
    </row>
    <row r="791" spans="3:6">
      <c r="C791" s="14"/>
      <c r="D791" s="14"/>
      <c r="E791" s="14"/>
      <c r="F791" s="14"/>
    </row>
    <row r="792" spans="3:6">
      <c r="C792" s="14"/>
      <c r="D792" s="14"/>
      <c r="E792" s="14"/>
      <c r="F792" s="14"/>
    </row>
    <row r="793" spans="3:6">
      <c r="C793" s="14"/>
      <c r="D793" s="14"/>
      <c r="E793" s="14"/>
      <c r="F793" s="14"/>
    </row>
    <row r="794" spans="3:6">
      <c r="C794" s="14"/>
      <c r="D794" s="14"/>
      <c r="E794" s="14"/>
      <c r="F794" s="14"/>
    </row>
    <row r="795" spans="3:6">
      <c r="C795" s="14"/>
      <c r="D795" s="14"/>
      <c r="E795" s="14"/>
      <c r="F795" s="14"/>
    </row>
    <row r="796" spans="3:6">
      <c r="C796" s="14"/>
      <c r="D796" s="14"/>
      <c r="E796" s="14"/>
      <c r="F796" s="14"/>
    </row>
    <row r="797" spans="3:6">
      <c r="C797" s="14"/>
      <c r="D797" s="14"/>
      <c r="E797" s="14"/>
      <c r="F797" s="14"/>
    </row>
    <row r="798" spans="3:6">
      <c r="C798" s="14"/>
      <c r="D798" s="14"/>
      <c r="E798" s="14"/>
      <c r="F798" s="14"/>
    </row>
    <row r="799" spans="3:6">
      <c r="C799" s="14"/>
      <c r="D799" s="14"/>
      <c r="E799" s="14"/>
      <c r="F799" s="14"/>
    </row>
    <row r="800" spans="3:6">
      <c r="C800" s="14"/>
      <c r="D800" s="14"/>
      <c r="E800" s="14"/>
      <c r="F800" s="14"/>
    </row>
    <row r="801" spans="3:6">
      <c r="C801" s="14"/>
      <c r="D801" s="14"/>
      <c r="E801" s="14"/>
      <c r="F801" s="14"/>
    </row>
    <row r="802" spans="3:6">
      <c r="C802" s="14"/>
      <c r="D802" s="14"/>
      <c r="E802" s="14"/>
      <c r="F802" s="14"/>
    </row>
    <row r="803" spans="3:6">
      <c r="C803" s="14"/>
      <c r="D803" s="14"/>
      <c r="E803" s="14"/>
      <c r="F803" s="14"/>
    </row>
  </sheetData>
  <mergeCells count="2">
    <mergeCell ref="B6:U6"/>
    <mergeCell ref="B7:U7"/>
  </mergeCells>
  <dataValidations count="5">
    <dataValidation allowBlank="1" showInputMessage="1" showErrorMessage="1" sqref="H2 Q9"/>
    <dataValidation type="list" allowBlank="1" showInputMessage="1" showErrorMessage="1" sqref="L12:L801">
      <formula1>$BN$7:$BN$11</formula1>
    </dataValidation>
    <dataValidation type="list" allowBlank="1" showInputMessage="1" showErrorMessage="1" sqref="E12:E795">
      <formula1>$BI$7:$BI$11</formula1>
    </dataValidation>
    <dataValidation type="list" allowBlank="1" showInputMessage="1" showErrorMessage="1" sqref="I12:I801">
      <formula1>$BM$7:$BM$10</formula1>
    </dataValidation>
    <dataValidation type="list" allowBlank="1" showInputMessage="1" showErrorMessage="1" sqref="G12:G801">
      <formula1>$BK$7:$BK$11</formula1>
    </dataValidation>
  </dataValidations>
  <pageMargins left="0" right="0" top="0.5" bottom="0.5" header="0" footer="0.25"/>
  <pageSetup paperSize="9" scale="5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8" width="10.7109375" style="14" customWidth="1"/>
    <col min="9" max="9" width="14.7109375" style="14" customWidth="1"/>
    <col min="10" max="11" width="11.7109375" style="14" customWidth="1"/>
    <col min="12" max="12" width="14.7109375" style="14" customWidth="1"/>
    <col min="13" max="15" width="10.7109375" style="14" customWidth="1"/>
    <col min="16" max="16" width="7.7109375" style="14" customWidth="1"/>
    <col min="17" max="17" width="7.140625" style="14" customWidth="1"/>
    <col min="18" max="18" width="6" style="14" customWidth="1"/>
    <col min="19" max="19" width="7.85546875" style="14" customWidth="1"/>
    <col min="20" max="20" width="8.140625" style="14" customWidth="1"/>
    <col min="21" max="21" width="6.28515625" style="14" customWidth="1"/>
    <col min="22" max="22" width="8" style="14" customWidth="1"/>
    <col min="23" max="23" width="8.7109375" style="14" customWidth="1"/>
    <col min="24" max="24" width="10" style="14" customWidth="1"/>
    <col min="25" max="25" width="9.5703125" style="14" customWidth="1"/>
    <col min="26" max="26" width="6.140625" style="14" customWidth="1"/>
    <col min="27" max="28" width="5.7109375" style="14" customWidth="1"/>
    <col min="29" max="29" width="6.85546875" style="14" customWidth="1"/>
    <col min="30" max="30" width="6.42578125" style="14" customWidth="1"/>
    <col min="31" max="31" width="6.7109375" style="14" customWidth="1"/>
    <col min="32" max="32" width="7.28515625" style="14" customWidth="1"/>
    <col min="33" max="44" width="5.7109375" style="14" customWidth="1"/>
    <col min="45" max="16384" width="9.140625" style="14"/>
  </cols>
  <sheetData>
    <row r="1" spans="2:62">
      <c r="B1" s="2" t="s">
        <v>0</v>
      </c>
      <c r="C1" t="s">
        <v>195</v>
      </c>
    </row>
    <row r="2" spans="2:62">
      <c r="B2" s="2" t="s">
        <v>1</v>
      </c>
    </row>
    <row r="3" spans="2:62">
      <c r="B3" s="2" t="s">
        <v>2</v>
      </c>
      <c r="C3" t="s">
        <v>196</v>
      </c>
    </row>
    <row r="4" spans="2:62">
      <c r="B4" s="2" t="s">
        <v>3</v>
      </c>
    </row>
    <row r="6" spans="2:62" ht="26.25" customHeight="1"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BJ6" s="17"/>
    </row>
    <row r="7" spans="2:62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F7" s="17"/>
      <c r="BJ7" s="17"/>
    </row>
    <row r="8" spans="2:62" s="17" customFormat="1" ht="63">
      <c r="B8" s="4" t="s">
        <v>46</v>
      </c>
      <c r="C8" s="26" t="s">
        <v>47</v>
      </c>
      <c r="D8" s="27" t="s">
        <v>68</v>
      </c>
      <c r="E8" s="27" t="s">
        <v>81</v>
      </c>
      <c r="F8" s="27" t="s">
        <v>48</v>
      </c>
      <c r="G8" s="27" t="s">
        <v>82</v>
      </c>
      <c r="H8" s="27" t="s">
        <v>51</v>
      </c>
      <c r="I8" s="36" t="s">
        <v>185</v>
      </c>
      <c r="J8" s="36" t="s">
        <v>186</v>
      </c>
      <c r="K8" s="36" t="s">
        <v>190</v>
      </c>
      <c r="L8" s="36" t="s">
        <v>54</v>
      </c>
      <c r="M8" s="36" t="s">
        <v>71</v>
      </c>
      <c r="N8" s="36" t="s">
        <v>55</v>
      </c>
      <c r="O8" s="44" t="s">
        <v>181</v>
      </c>
      <c r="BF8" s="14"/>
      <c r="BG8" s="14"/>
      <c r="BH8" s="14"/>
      <c r="BJ8" s="21"/>
    </row>
    <row r="9" spans="2:62" s="17" customFormat="1" ht="24" customHeight="1">
      <c r="B9" s="18"/>
      <c r="C9" s="19"/>
      <c r="D9" s="19"/>
      <c r="E9" s="19"/>
      <c r="F9" s="19"/>
      <c r="G9" s="19"/>
      <c r="H9" s="19"/>
      <c r="I9" s="19" t="s">
        <v>182</v>
      </c>
      <c r="J9" s="19"/>
      <c r="K9" s="19" t="s">
        <v>183</v>
      </c>
      <c r="L9" s="19" t="s">
        <v>6</v>
      </c>
      <c r="M9" s="19" t="s">
        <v>7</v>
      </c>
      <c r="N9" s="19" t="s">
        <v>7</v>
      </c>
      <c r="O9" s="43" t="s">
        <v>7</v>
      </c>
      <c r="BF9" s="14"/>
      <c r="BH9" s="14"/>
      <c r="BJ9" s="21"/>
    </row>
    <row r="10" spans="2:6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32" t="s">
        <v>74</v>
      </c>
      <c r="N10" s="32" t="s">
        <v>75</v>
      </c>
      <c r="O10" s="32" t="s">
        <v>76</v>
      </c>
      <c r="BF10" s="14"/>
      <c r="BG10" s="17"/>
      <c r="BH10" s="14"/>
      <c r="BJ10" s="14"/>
    </row>
    <row r="11" spans="2:62" s="21" customFormat="1" ht="18" customHeight="1">
      <c r="B11" s="22" t="s">
        <v>90</v>
      </c>
      <c r="C11" s="6"/>
      <c r="D11" s="6"/>
      <c r="E11" s="6"/>
      <c r="F11" s="6"/>
      <c r="G11" s="6"/>
      <c r="H11" s="6"/>
      <c r="I11" s="73">
        <v>130374849.05</v>
      </c>
      <c r="J11" s="6"/>
      <c r="K11" s="73">
        <v>977.79958999999997</v>
      </c>
      <c r="L11" s="73">
        <v>2636435.5600244761</v>
      </c>
      <c r="M11" s="6"/>
      <c r="N11" s="74">
        <v>1</v>
      </c>
      <c r="O11" s="74">
        <v>0.12670000000000001</v>
      </c>
      <c r="BF11" s="14"/>
      <c r="BG11" s="17"/>
      <c r="BH11" s="14"/>
      <c r="BJ11" s="14"/>
    </row>
    <row r="12" spans="2:62">
      <c r="B12" s="77" t="s">
        <v>203</v>
      </c>
      <c r="E12" s="14"/>
      <c r="F12" s="14"/>
      <c r="G12" s="14"/>
      <c r="I12" s="79">
        <v>125922050.39</v>
      </c>
      <c r="K12" s="79">
        <v>350.34856000000002</v>
      </c>
      <c r="L12" s="79">
        <v>2093813.1591749385</v>
      </c>
      <c r="N12" s="78">
        <v>0.79420000000000002</v>
      </c>
      <c r="O12" s="78">
        <v>0.10059999999999999</v>
      </c>
    </row>
    <row r="13" spans="2:62">
      <c r="B13" s="77" t="s">
        <v>2053</v>
      </c>
      <c r="E13" s="14"/>
      <c r="F13" s="14"/>
      <c r="G13" s="14"/>
      <c r="I13" s="79">
        <v>43028356.649999999</v>
      </c>
      <c r="K13" s="79">
        <v>131.89783</v>
      </c>
      <c r="L13" s="79">
        <v>1393169.4440319999</v>
      </c>
      <c r="N13" s="78">
        <v>0.52839999999999998</v>
      </c>
      <c r="O13" s="78">
        <v>6.6900000000000001E-2</v>
      </c>
    </row>
    <row r="14" spans="2:62">
      <c r="B14" t="s">
        <v>2054</v>
      </c>
      <c r="C14" t="s">
        <v>2055</v>
      </c>
      <c r="D14" t="s">
        <v>98</v>
      </c>
      <c r="E14" t="s">
        <v>121</v>
      </c>
      <c r="F14" t="s">
        <v>974</v>
      </c>
      <c r="G14" t="s">
        <v>595</v>
      </c>
      <c r="H14" t="s">
        <v>100</v>
      </c>
      <c r="I14" s="75">
        <v>1061115.1299999999</v>
      </c>
      <c r="J14" s="75">
        <v>2400</v>
      </c>
      <c r="K14" s="75">
        <v>0</v>
      </c>
      <c r="L14" s="75">
        <v>25466.76312</v>
      </c>
      <c r="M14" s="76">
        <v>4.7000000000000002E-3</v>
      </c>
      <c r="N14" s="76">
        <v>9.7000000000000003E-3</v>
      </c>
      <c r="O14" s="76">
        <v>1.1999999999999999E-3</v>
      </c>
    </row>
    <row r="15" spans="2:62">
      <c r="B15" t="s">
        <v>2056</v>
      </c>
      <c r="C15" t="s">
        <v>2057</v>
      </c>
      <c r="D15" t="s">
        <v>98</v>
      </c>
      <c r="E15" t="s">
        <v>121</v>
      </c>
      <c r="F15" t="s">
        <v>2058</v>
      </c>
      <c r="G15" t="s">
        <v>1043</v>
      </c>
      <c r="H15" t="s">
        <v>100</v>
      </c>
      <c r="I15" s="75">
        <v>93343</v>
      </c>
      <c r="J15" s="75">
        <v>27680</v>
      </c>
      <c r="K15" s="75">
        <v>0</v>
      </c>
      <c r="L15" s="75">
        <v>25837.342400000001</v>
      </c>
      <c r="M15" s="76">
        <v>1.6999999999999999E-3</v>
      </c>
      <c r="N15" s="76">
        <v>9.7999999999999997E-3</v>
      </c>
      <c r="O15" s="76">
        <v>1.1999999999999999E-3</v>
      </c>
    </row>
    <row r="16" spans="2:62">
      <c r="B16" t="s">
        <v>2059</v>
      </c>
      <c r="C16" t="s">
        <v>2060</v>
      </c>
      <c r="D16" t="s">
        <v>98</v>
      </c>
      <c r="E16" t="s">
        <v>121</v>
      </c>
      <c r="F16" t="s">
        <v>1412</v>
      </c>
      <c r="G16" t="s">
        <v>1043</v>
      </c>
      <c r="H16" t="s">
        <v>100</v>
      </c>
      <c r="I16" s="75">
        <v>1277916.7</v>
      </c>
      <c r="J16" s="75">
        <v>7120</v>
      </c>
      <c r="K16" s="75">
        <v>0</v>
      </c>
      <c r="L16" s="75">
        <v>90987.669039999993</v>
      </c>
      <c r="M16" s="76">
        <v>1.0800000000000001E-2</v>
      </c>
      <c r="N16" s="76">
        <v>3.4500000000000003E-2</v>
      </c>
      <c r="O16" s="76">
        <v>4.4000000000000003E-3</v>
      </c>
    </row>
    <row r="17" spans="2:15">
      <c r="B17" t="s">
        <v>2061</v>
      </c>
      <c r="C17" t="s">
        <v>2062</v>
      </c>
      <c r="D17" t="s">
        <v>98</v>
      </c>
      <c r="E17" t="s">
        <v>121</v>
      </c>
      <c r="F17" t="s">
        <v>1420</v>
      </c>
      <c r="G17" t="s">
        <v>1043</v>
      </c>
      <c r="H17" t="s">
        <v>100</v>
      </c>
      <c r="I17" s="75">
        <v>1547114</v>
      </c>
      <c r="J17" s="75">
        <v>1336</v>
      </c>
      <c r="K17" s="75">
        <v>0</v>
      </c>
      <c r="L17" s="75">
        <v>20669.443039999998</v>
      </c>
      <c r="M17" s="76">
        <v>2.8E-3</v>
      </c>
      <c r="N17" s="76">
        <v>7.7999999999999996E-3</v>
      </c>
      <c r="O17" s="76">
        <v>1E-3</v>
      </c>
    </row>
    <row r="18" spans="2:15">
      <c r="B18" t="s">
        <v>2063</v>
      </c>
      <c r="C18" t="s">
        <v>2064</v>
      </c>
      <c r="D18" t="s">
        <v>98</v>
      </c>
      <c r="E18" t="s">
        <v>121</v>
      </c>
      <c r="F18" t="s">
        <v>683</v>
      </c>
      <c r="G18" t="s">
        <v>684</v>
      </c>
      <c r="H18" t="s">
        <v>100</v>
      </c>
      <c r="I18" s="75">
        <v>1308757</v>
      </c>
      <c r="J18" s="75">
        <v>3807</v>
      </c>
      <c r="K18" s="75">
        <v>0</v>
      </c>
      <c r="L18" s="75">
        <v>49824.378989999997</v>
      </c>
      <c r="M18" s="76">
        <v>5.0000000000000001E-3</v>
      </c>
      <c r="N18" s="76">
        <v>1.89E-2</v>
      </c>
      <c r="O18" s="76">
        <v>2.3999999999999998E-3</v>
      </c>
    </row>
    <row r="19" spans="2:15">
      <c r="B19" t="s">
        <v>2065</v>
      </c>
      <c r="C19" t="s">
        <v>2066</v>
      </c>
      <c r="D19" t="s">
        <v>98</v>
      </c>
      <c r="E19" t="s">
        <v>121</v>
      </c>
      <c r="F19" t="s">
        <v>1177</v>
      </c>
      <c r="G19" t="s">
        <v>684</v>
      </c>
      <c r="H19" t="s">
        <v>100</v>
      </c>
      <c r="I19" s="75">
        <v>392811</v>
      </c>
      <c r="J19" s="75">
        <v>2893</v>
      </c>
      <c r="K19" s="75">
        <v>0</v>
      </c>
      <c r="L19" s="75">
        <v>11364.02223</v>
      </c>
      <c r="M19" s="76">
        <v>1.8E-3</v>
      </c>
      <c r="N19" s="76">
        <v>4.3E-3</v>
      </c>
      <c r="O19" s="76">
        <v>5.0000000000000001E-4</v>
      </c>
    </row>
    <row r="20" spans="2:15">
      <c r="B20" t="s">
        <v>2067</v>
      </c>
      <c r="C20" t="s">
        <v>2068</v>
      </c>
      <c r="D20" t="s">
        <v>98</v>
      </c>
      <c r="E20" t="s">
        <v>121</v>
      </c>
      <c r="F20" t="s">
        <v>1161</v>
      </c>
      <c r="G20" t="s">
        <v>1141</v>
      </c>
      <c r="H20" t="s">
        <v>100</v>
      </c>
      <c r="I20" s="75">
        <v>67321</v>
      </c>
      <c r="J20" s="75">
        <v>77500</v>
      </c>
      <c r="K20" s="75">
        <v>131.89783</v>
      </c>
      <c r="L20" s="75">
        <v>52305.672830000003</v>
      </c>
      <c r="M20" s="76">
        <v>1.5E-3</v>
      </c>
      <c r="N20" s="76">
        <v>1.9800000000000002E-2</v>
      </c>
      <c r="O20" s="76">
        <v>2.5000000000000001E-3</v>
      </c>
    </row>
    <row r="21" spans="2:15">
      <c r="B21" t="s">
        <v>2069</v>
      </c>
      <c r="C21" t="s">
        <v>2070</v>
      </c>
      <c r="D21" t="s">
        <v>98</v>
      </c>
      <c r="E21" t="s">
        <v>121</v>
      </c>
      <c r="F21" t="s">
        <v>963</v>
      </c>
      <c r="G21" t="s">
        <v>845</v>
      </c>
      <c r="H21" t="s">
        <v>100</v>
      </c>
      <c r="I21" s="75">
        <v>9263</v>
      </c>
      <c r="J21" s="75">
        <v>1027</v>
      </c>
      <c r="K21" s="75">
        <v>0</v>
      </c>
      <c r="L21" s="75">
        <v>95.131010000000003</v>
      </c>
      <c r="M21" s="76">
        <v>0</v>
      </c>
      <c r="N21" s="76">
        <v>0</v>
      </c>
      <c r="O21" s="76">
        <v>0</v>
      </c>
    </row>
    <row r="22" spans="2:15">
      <c r="B22" t="s">
        <v>2071</v>
      </c>
      <c r="C22" t="s">
        <v>2072</v>
      </c>
      <c r="D22" t="s">
        <v>98</v>
      </c>
      <c r="E22" t="s">
        <v>121</v>
      </c>
      <c r="F22" t="s">
        <v>2073</v>
      </c>
      <c r="G22" t="s">
        <v>509</v>
      </c>
      <c r="H22" t="s">
        <v>100</v>
      </c>
      <c r="I22" s="75">
        <v>518837</v>
      </c>
      <c r="J22" s="75">
        <v>14990</v>
      </c>
      <c r="K22" s="75">
        <v>0</v>
      </c>
      <c r="L22" s="75">
        <v>77773.666299999997</v>
      </c>
      <c r="M22" s="76">
        <v>5.1999999999999998E-3</v>
      </c>
      <c r="N22" s="76">
        <v>2.9499999999999998E-2</v>
      </c>
      <c r="O22" s="76">
        <v>3.7000000000000002E-3</v>
      </c>
    </row>
    <row r="23" spans="2:15">
      <c r="B23" t="s">
        <v>2074</v>
      </c>
      <c r="C23" t="s">
        <v>2075</v>
      </c>
      <c r="D23" t="s">
        <v>98</v>
      </c>
      <c r="E23" t="s">
        <v>121</v>
      </c>
      <c r="F23" t="s">
        <v>1757</v>
      </c>
      <c r="G23" t="s">
        <v>509</v>
      </c>
      <c r="H23" t="s">
        <v>100</v>
      </c>
      <c r="I23" s="75">
        <v>6452540</v>
      </c>
      <c r="J23" s="75">
        <v>1835</v>
      </c>
      <c r="K23" s="75">
        <v>0</v>
      </c>
      <c r="L23" s="75">
        <v>118404.109</v>
      </c>
      <c r="M23" s="76">
        <v>5.1999999999999998E-3</v>
      </c>
      <c r="N23" s="76">
        <v>4.4900000000000002E-2</v>
      </c>
      <c r="O23" s="76">
        <v>5.7000000000000002E-3</v>
      </c>
    </row>
    <row r="24" spans="2:15">
      <c r="B24" t="s">
        <v>2076</v>
      </c>
      <c r="C24" t="s">
        <v>2077</v>
      </c>
      <c r="D24" t="s">
        <v>98</v>
      </c>
      <c r="E24" t="s">
        <v>121</v>
      </c>
      <c r="F24" t="s">
        <v>520</v>
      </c>
      <c r="G24" t="s">
        <v>509</v>
      </c>
      <c r="H24" t="s">
        <v>100</v>
      </c>
      <c r="I24" s="75">
        <v>7862268</v>
      </c>
      <c r="J24" s="75">
        <v>2950</v>
      </c>
      <c r="K24" s="75">
        <v>0</v>
      </c>
      <c r="L24" s="75">
        <v>231936.90599999999</v>
      </c>
      <c r="M24" s="76">
        <v>4.8999999999999998E-3</v>
      </c>
      <c r="N24" s="76">
        <v>8.7999999999999995E-2</v>
      </c>
      <c r="O24" s="76">
        <v>1.11E-2</v>
      </c>
    </row>
    <row r="25" spans="2:15">
      <c r="B25" t="s">
        <v>2078</v>
      </c>
      <c r="C25" t="s">
        <v>2079</v>
      </c>
      <c r="D25" t="s">
        <v>98</v>
      </c>
      <c r="E25" t="s">
        <v>121</v>
      </c>
      <c r="F25" t="s">
        <v>1767</v>
      </c>
      <c r="G25" t="s">
        <v>509</v>
      </c>
      <c r="H25" t="s">
        <v>100</v>
      </c>
      <c r="I25" s="75">
        <v>357390.22</v>
      </c>
      <c r="J25" s="75">
        <v>14260</v>
      </c>
      <c r="K25" s="75">
        <v>0</v>
      </c>
      <c r="L25" s="75">
        <v>50963.845372000003</v>
      </c>
      <c r="M25" s="76">
        <v>1.4E-3</v>
      </c>
      <c r="N25" s="76">
        <v>1.9300000000000001E-2</v>
      </c>
      <c r="O25" s="76">
        <v>2.3999999999999998E-3</v>
      </c>
    </row>
    <row r="26" spans="2:15">
      <c r="B26" t="s">
        <v>2080</v>
      </c>
      <c r="C26" t="s">
        <v>2081</v>
      </c>
      <c r="D26" t="s">
        <v>98</v>
      </c>
      <c r="E26" t="s">
        <v>121</v>
      </c>
      <c r="F26" t="s">
        <v>581</v>
      </c>
      <c r="G26" t="s">
        <v>509</v>
      </c>
      <c r="H26" t="s">
        <v>100</v>
      </c>
      <c r="I26" s="75">
        <v>4844192</v>
      </c>
      <c r="J26" s="75">
        <v>3290</v>
      </c>
      <c r="K26" s="75">
        <v>0</v>
      </c>
      <c r="L26" s="75">
        <v>159373.91680000001</v>
      </c>
      <c r="M26" s="76">
        <v>3.5999999999999999E-3</v>
      </c>
      <c r="N26" s="76">
        <v>6.0499999999999998E-2</v>
      </c>
      <c r="O26" s="76">
        <v>7.7000000000000002E-3</v>
      </c>
    </row>
    <row r="27" spans="2:15">
      <c r="B27" t="s">
        <v>2082</v>
      </c>
      <c r="C27" t="s">
        <v>2083</v>
      </c>
      <c r="D27" t="s">
        <v>98</v>
      </c>
      <c r="E27" t="s">
        <v>121</v>
      </c>
      <c r="F27" t="s">
        <v>1325</v>
      </c>
      <c r="G27" t="s">
        <v>857</v>
      </c>
      <c r="H27" t="s">
        <v>100</v>
      </c>
      <c r="I27" s="75">
        <v>1848</v>
      </c>
      <c r="J27" s="75">
        <v>152920</v>
      </c>
      <c r="K27" s="75">
        <v>0</v>
      </c>
      <c r="L27" s="75">
        <v>2825.9616000000001</v>
      </c>
      <c r="M27" s="76">
        <v>5.0000000000000001E-4</v>
      </c>
      <c r="N27" s="76">
        <v>1.1000000000000001E-3</v>
      </c>
      <c r="O27" s="76">
        <v>1E-4</v>
      </c>
    </row>
    <row r="28" spans="2:15">
      <c r="B28" t="s">
        <v>2084</v>
      </c>
      <c r="C28" t="s">
        <v>2085</v>
      </c>
      <c r="D28" t="s">
        <v>98</v>
      </c>
      <c r="E28" t="s">
        <v>121</v>
      </c>
      <c r="F28" t="s">
        <v>1353</v>
      </c>
      <c r="G28" t="s">
        <v>857</v>
      </c>
      <c r="H28" t="s">
        <v>100</v>
      </c>
      <c r="I28" s="75">
        <v>25950</v>
      </c>
      <c r="J28" s="75">
        <v>91410</v>
      </c>
      <c r="K28" s="75">
        <v>0</v>
      </c>
      <c r="L28" s="75">
        <v>23720.895</v>
      </c>
      <c r="M28" s="76">
        <v>3.3999999999999998E-3</v>
      </c>
      <c r="N28" s="76">
        <v>8.9999999999999993E-3</v>
      </c>
      <c r="O28" s="76">
        <v>1.1000000000000001E-3</v>
      </c>
    </row>
    <row r="29" spans="2:15">
      <c r="B29" t="s">
        <v>2086</v>
      </c>
      <c r="C29" t="s">
        <v>2087</v>
      </c>
      <c r="D29" t="s">
        <v>98</v>
      </c>
      <c r="E29" t="s">
        <v>121</v>
      </c>
      <c r="F29" t="s">
        <v>2020</v>
      </c>
      <c r="G29" t="s">
        <v>1190</v>
      </c>
      <c r="H29" t="s">
        <v>100</v>
      </c>
      <c r="I29" s="75">
        <v>63507</v>
      </c>
      <c r="J29" s="75">
        <v>4850</v>
      </c>
      <c r="K29" s="75">
        <v>0</v>
      </c>
      <c r="L29" s="75">
        <v>3080.0895</v>
      </c>
      <c r="M29" s="76">
        <v>4.0000000000000002E-4</v>
      </c>
      <c r="N29" s="76">
        <v>1.1999999999999999E-3</v>
      </c>
      <c r="O29" s="76">
        <v>1E-4</v>
      </c>
    </row>
    <row r="30" spans="2:15">
      <c r="B30" t="s">
        <v>2088</v>
      </c>
      <c r="C30" t="s">
        <v>2089</v>
      </c>
      <c r="D30" t="s">
        <v>98</v>
      </c>
      <c r="E30" t="s">
        <v>121</v>
      </c>
      <c r="F30" t="s">
        <v>1511</v>
      </c>
      <c r="G30" t="s">
        <v>1190</v>
      </c>
      <c r="H30" t="s">
        <v>100</v>
      </c>
      <c r="I30" s="75">
        <v>33152</v>
      </c>
      <c r="J30" s="75">
        <v>46450</v>
      </c>
      <c r="K30" s="75">
        <v>0</v>
      </c>
      <c r="L30" s="75">
        <v>15399.103999999999</v>
      </c>
      <c r="M30" s="76">
        <v>1.8E-3</v>
      </c>
      <c r="N30" s="76">
        <v>5.7999999999999996E-3</v>
      </c>
      <c r="O30" s="76">
        <v>6.9999999999999999E-4</v>
      </c>
    </row>
    <row r="31" spans="2:15">
      <c r="B31" t="s">
        <v>2090</v>
      </c>
      <c r="C31" t="s">
        <v>2091</v>
      </c>
      <c r="D31" t="s">
        <v>98</v>
      </c>
      <c r="E31" t="s">
        <v>121</v>
      </c>
      <c r="F31" t="s">
        <v>2092</v>
      </c>
      <c r="G31" t="s">
        <v>1190</v>
      </c>
      <c r="H31" t="s">
        <v>100</v>
      </c>
      <c r="I31" s="75">
        <v>51489</v>
      </c>
      <c r="J31" s="75">
        <v>1040</v>
      </c>
      <c r="K31" s="75">
        <v>0</v>
      </c>
      <c r="L31" s="75">
        <v>535.48559999999998</v>
      </c>
      <c r="M31" s="76">
        <v>0</v>
      </c>
      <c r="N31" s="76">
        <v>2.0000000000000001E-4</v>
      </c>
      <c r="O31" s="76">
        <v>0</v>
      </c>
    </row>
    <row r="32" spans="2:15">
      <c r="B32" t="s">
        <v>2093</v>
      </c>
      <c r="C32" t="s">
        <v>2094</v>
      </c>
      <c r="D32" t="s">
        <v>98</v>
      </c>
      <c r="E32" t="s">
        <v>121</v>
      </c>
      <c r="F32" t="s">
        <v>1158</v>
      </c>
      <c r="G32" t="s">
        <v>761</v>
      </c>
      <c r="H32" t="s">
        <v>100</v>
      </c>
      <c r="I32" s="75">
        <v>3006165</v>
      </c>
      <c r="J32" s="75">
        <v>1818</v>
      </c>
      <c r="K32" s="75">
        <v>0</v>
      </c>
      <c r="L32" s="75">
        <v>54652.079700000002</v>
      </c>
      <c r="M32" s="76">
        <v>2.3E-3</v>
      </c>
      <c r="N32" s="76">
        <v>2.07E-2</v>
      </c>
      <c r="O32" s="76">
        <v>2.5999999999999999E-3</v>
      </c>
    </row>
    <row r="33" spans="2:15">
      <c r="B33" t="s">
        <v>2095</v>
      </c>
      <c r="C33" t="s">
        <v>2096</v>
      </c>
      <c r="D33" t="s">
        <v>98</v>
      </c>
      <c r="E33" t="s">
        <v>121</v>
      </c>
      <c r="F33" t="s">
        <v>2097</v>
      </c>
      <c r="G33" t="s">
        <v>1691</v>
      </c>
      <c r="H33" t="s">
        <v>100</v>
      </c>
      <c r="I33" s="75">
        <v>249984</v>
      </c>
      <c r="J33" s="75">
        <v>11090</v>
      </c>
      <c r="K33" s="75">
        <v>0</v>
      </c>
      <c r="L33" s="75">
        <v>27723.225600000002</v>
      </c>
      <c r="M33" s="76">
        <v>2.3E-3</v>
      </c>
      <c r="N33" s="76">
        <v>1.0500000000000001E-2</v>
      </c>
      <c r="O33" s="76">
        <v>1.2999999999999999E-3</v>
      </c>
    </row>
    <row r="34" spans="2:15">
      <c r="B34" t="s">
        <v>2098</v>
      </c>
      <c r="C34" t="s">
        <v>2099</v>
      </c>
      <c r="D34" t="s">
        <v>98</v>
      </c>
      <c r="E34" t="s">
        <v>121</v>
      </c>
      <c r="F34" t="s">
        <v>2100</v>
      </c>
      <c r="G34" t="s">
        <v>1691</v>
      </c>
      <c r="H34" t="s">
        <v>100</v>
      </c>
      <c r="I34" s="75">
        <v>65742</v>
      </c>
      <c r="J34" s="75">
        <v>50140</v>
      </c>
      <c r="K34" s="75">
        <v>0</v>
      </c>
      <c r="L34" s="75">
        <v>32963.038800000002</v>
      </c>
      <c r="M34" s="76">
        <v>2.3E-3</v>
      </c>
      <c r="N34" s="76">
        <v>1.2500000000000001E-2</v>
      </c>
      <c r="O34" s="76">
        <v>1.6000000000000001E-3</v>
      </c>
    </row>
    <row r="35" spans="2:15">
      <c r="B35" t="s">
        <v>2101</v>
      </c>
      <c r="C35" t="s">
        <v>2102</v>
      </c>
      <c r="D35" t="s">
        <v>98</v>
      </c>
      <c r="E35" t="s">
        <v>121</v>
      </c>
      <c r="F35" t="s">
        <v>2103</v>
      </c>
      <c r="G35" t="s">
        <v>1691</v>
      </c>
      <c r="H35" t="s">
        <v>100</v>
      </c>
      <c r="I35" s="75">
        <v>30386</v>
      </c>
      <c r="J35" s="75">
        <v>25190</v>
      </c>
      <c r="K35" s="75">
        <v>0</v>
      </c>
      <c r="L35" s="75">
        <v>7654.2334000000001</v>
      </c>
      <c r="M35" s="76">
        <v>6.9999999999999999E-4</v>
      </c>
      <c r="N35" s="76">
        <v>2.8999999999999998E-3</v>
      </c>
      <c r="O35" s="76">
        <v>4.0000000000000002E-4</v>
      </c>
    </row>
    <row r="36" spans="2:15">
      <c r="B36" t="s">
        <v>2104</v>
      </c>
      <c r="C36" t="s">
        <v>2105</v>
      </c>
      <c r="D36" t="s">
        <v>98</v>
      </c>
      <c r="E36" t="s">
        <v>121</v>
      </c>
      <c r="F36" t="s">
        <v>1151</v>
      </c>
      <c r="G36" t="s">
        <v>1152</v>
      </c>
      <c r="H36" t="s">
        <v>100</v>
      </c>
      <c r="I36" s="75">
        <v>187351</v>
      </c>
      <c r="J36" s="75">
        <v>6850</v>
      </c>
      <c r="K36" s="75">
        <v>0</v>
      </c>
      <c r="L36" s="75">
        <v>12833.5435</v>
      </c>
      <c r="M36" s="76">
        <v>1.6000000000000001E-3</v>
      </c>
      <c r="N36" s="76">
        <v>4.8999999999999998E-3</v>
      </c>
      <c r="O36" s="76">
        <v>5.9999999999999995E-4</v>
      </c>
    </row>
    <row r="37" spans="2:15">
      <c r="B37" t="s">
        <v>2106</v>
      </c>
      <c r="C37" t="s">
        <v>2107</v>
      </c>
      <c r="D37" t="s">
        <v>98</v>
      </c>
      <c r="E37" t="s">
        <v>121</v>
      </c>
      <c r="F37" t="s">
        <v>1401</v>
      </c>
      <c r="G37" t="s">
        <v>1402</v>
      </c>
      <c r="H37" t="s">
        <v>100</v>
      </c>
      <c r="I37" s="75">
        <v>4848</v>
      </c>
      <c r="J37" s="75">
        <v>2365</v>
      </c>
      <c r="K37" s="75">
        <v>0</v>
      </c>
      <c r="L37" s="75">
        <v>114.65519999999999</v>
      </c>
      <c r="M37" s="76">
        <v>0</v>
      </c>
      <c r="N37" s="76">
        <v>0</v>
      </c>
      <c r="O37" s="76">
        <v>0</v>
      </c>
    </row>
    <row r="38" spans="2:15">
      <c r="B38" t="s">
        <v>2108</v>
      </c>
      <c r="C38" t="s">
        <v>2109</v>
      </c>
      <c r="D38" t="s">
        <v>98</v>
      </c>
      <c r="E38" t="s">
        <v>121</v>
      </c>
      <c r="F38" t="s">
        <v>651</v>
      </c>
      <c r="G38" t="s">
        <v>496</v>
      </c>
      <c r="H38" t="s">
        <v>100</v>
      </c>
      <c r="I38" s="75">
        <v>1629</v>
      </c>
      <c r="J38" s="75">
        <v>6200</v>
      </c>
      <c r="K38" s="75">
        <v>0</v>
      </c>
      <c r="L38" s="75">
        <v>100.998</v>
      </c>
      <c r="M38" s="76">
        <v>0</v>
      </c>
      <c r="N38" s="76">
        <v>0</v>
      </c>
      <c r="O38" s="76">
        <v>0</v>
      </c>
    </row>
    <row r="39" spans="2:15">
      <c r="B39" t="s">
        <v>2110</v>
      </c>
      <c r="C39" t="s">
        <v>2111</v>
      </c>
      <c r="D39" t="s">
        <v>98</v>
      </c>
      <c r="E39" t="s">
        <v>121</v>
      </c>
      <c r="F39" t="s">
        <v>643</v>
      </c>
      <c r="G39" t="s">
        <v>496</v>
      </c>
      <c r="H39" t="s">
        <v>100</v>
      </c>
      <c r="I39" s="75">
        <v>1229538</v>
      </c>
      <c r="J39" s="75">
        <v>2000</v>
      </c>
      <c r="K39" s="75">
        <v>0</v>
      </c>
      <c r="L39" s="75">
        <v>24590.76</v>
      </c>
      <c r="M39" s="76">
        <v>2.5999999999999999E-3</v>
      </c>
      <c r="N39" s="76">
        <v>9.2999999999999992E-3</v>
      </c>
      <c r="O39" s="76">
        <v>1.1999999999999999E-3</v>
      </c>
    </row>
    <row r="40" spans="2:15">
      <c r="B40" t="s">
        <v>2112</v>
      </c>
      <c r="C40" t="s">
        <v>2113</v>
      </c>
      <c r="D40" t="s">
        <v>98</v>
      </c>
      <c r="E40" t="s">
        <v>121</v>
      </c>
      <c r="F40" t="s">
        <v>658</v>
      </c>
      <c r="G40" t="s">
        <v>496</v>
      </c>
      <c r="H40" t="s">
        <v>100</v>
      </c>
      <c r="I40" s="75">
        <v>101948.13</v>
      </c>
      <c r="J40" s="75">
        <v>37170</v>
      </c>
      <c r="K40" s="75">
        <v>0</v>
      </c>
      <c r="L40" s="75">
        <v>37894.119920999998</v>
      </c>
      <c r="M40" s="76">
        <v>4.1000000000000003E-3</v>
      </c>
      <c r="N40" s="76">
        <v>1.44E-2</v>
      </c>
      <c r="O40" s="76">
        <v>1.8E-3</v>
      </c>
    </row>
    <row r="41" spans="2:15">
      <c r="B41" t="s">
        <v>2114</v>
      </c>
      <c r="C41" t="s">
        <v>2115</v>
      </c>
      <c r="D41" t="s">
        <v>98</v>
      </c>
      <c r="E41" t="s">
        <v>121</v>
      </c>
      <c r="F41" t="s">
        <v>695</v>
      </c>
      <c r="G41" t="s">
        <v>496</v>
      </c>
      <c r="H41" t="s">
        <v>100</v>
      </c>
      <c r="I41" s="75">
        <v>1486198.47</v>
      </c>
      <c r="J41" s="75">
        <v>1070</v>
      </c>
      <c r="K41" s="75">
        <v>0</v>
      </c>
      <c r="L41" s="75">
        <v>15902.323629</v>
      </c>
      <c r="M41" s="76">
        <v>2E-3</v>
      </c>
      <c r="N41" s="76">
        <v>6.0000000000000001E-3</v>
      </c>
      <c r="O41" s="76">
        <v>8.0000000000000004E-4</v>
      </c>
    </row>
    <row r="42" spans="2:15">
      <c r="B42" t="s">
        <v>2116</v>
      </c>
      <c r="C42" t="s">
        <v>2117</v>
      </c>
      <c r="D42" t="s">
        <v>98</v>
      </c>
      <c r="E42" t="s">
        <v>121</v>
      </c>
      <c r="F42" t="s">
        <v>710</v>
      </c>
      <c r="G42" t="s">
        <v>496</v>
      </c>
      <c r="H42" t="s">
        <v>100</v>
      </c>
      <c r="I42" s="75">
        <v>140596</v>
      </c>
      <c r="J42" s="75">
        <v>28100</v>
      </c>
      <c r="K42" s="75">
        <v>0</v>
      </c>
      <c r="L42" s="75">
        <v>39507.476000000002</v>
      </c>
      <c r="M42" s="76">
        <v>3.0000000000000001E-3</v>
      </c>
      <c r="N42" s="76">
        <v>1.4999999999999999E-2</v>
      </c>
      <c r="O42" s="76">
        <v>1.9E-3</v>
      </c>
    </row>
    <row r="43" spans="2:15">
      <c r="B43" t="s">
        <v>2118</v>
      </c>
      <c r="C43" t="s">
        <v>2119</v>
      </c>
      <c r="D43" t="s">
        <v>98</v>
      </c>
      <c r="E43" t="s">
        <v>121</v>
      </c>
      <c r="F43" t="s">
        <v>618</v>
      </c>
      <c r="G43" t="s">
        <v>496</v>
      </c>
      <c r="H43" t="s">
        <v>100</v>
      </c>
      <c r="I43" s="75">
        <v>121669</v>
      </c>
      <c r="J43" s="75">
        <v>23780</v>
      </c>
      <c r="K43" s="75">
        <v>0</v>
      </c>
      <c r="L43" s="75">
        <v>28932.888200000001</v>
      </c>
      <c r="M43" s="76">
        <v>1E-3</v>
      </c>
      <c r="N43" s="76">
        <v>1.0999999999999999E-2</v>
      </c>
      <c r="O43" s="76">
        <v>1.4E-3</v>
      </c>
    </row>
    <row r="44" spans="2:15">
      <c r="B44" t="s">
        <v>2120</v>
      </c>
      <c r="C44" t="s">
        <v>2121</v>
      </c>
      <c r="D44" t="s">
        <v>98</v>
      </c>
      <c r="E44" t="s">
        <v>121</v>
      </c>
      <c r="F44" t="s">
        <v>1778</v>
      </c>
      <c r="G44" t="s">
        <v>2122</v>
      </c>
      <c r="H44" t="s">
        <v>100</v>
      </c>
      <c r="I44" s="75">
        <v>1270862</v>
      </c>
      <c r="J44" s="75">
        <v>3815</v>
      </c>
      <c r="K44" s="75">
        <v>0</v>
      </c>
      <c r="L44" s="75">
        <v>48483.385300000002</v>
      </c>
      <c r="M44" s="76">
        <v>1E-3</v>
      </c>
      <c r="N44" s="76">
        <v>1.84E-2</v>
      </c>
      <c r="O44" s="76">
        <v>2.3E-3</v>
      </c>
    </row>
    <row r="45" spans="2:15">
      <c r="B45" t="s">
        <v>2123</v>
      </c>
      <c r="C45" t="s">
        <v>2124</v>
      </c>
      <c r="D45" t="s">
        <v>98</v>
      </c>
      <c r="E45" t="s">
        <v>121</v>
      </c>
      <c r="F45" t="s">
        <v>2125</v>
      </c>
      <c r="G45" t="s">
        <v>127</v>
      </c>
      <c r="H45" t="s">
        <v>100</v>
      </c>
      <c r="I45" s="75">
        <v>77250</v>
      </c>
      <c r="J45" s="75">
        <v>72500</v>
      </c>
      <c r="K45" s="75">
        <v>0</v>
      </c>
      <c r="L45" s="75">
        <v>56006.25</v>
      </c>
      <c r="M45" s="76">
        <v>1E-3</v>
      </c>
      <c r="N45" s="76">
        <v>2.12E-2</v>
      </c>
      <c r="O45" s="76">
        <v>2.7000000000000001E-3</v>
      </c>
    </row>
    <row r="46" spans="2:15">
      <c r="B46" t="s">
        <v>2126</v>
      </c>
      <c r="C46" t="s">
        <v>2127</v>
      </c>
      <c r="D46" t="s">
        <v>98</v>
      </c>
      <c r="E46" t="s">
        <v>121</v>
      </c>
      <c r="F46" t="s">
        <v>1728</v>
      </c>
      <c r="G46" t="s">
        <v>127</v>
      </c>
      <c r="H46" t="s">
        <v>100</v>
      </c>
      <c r="I46" s="75">
        <v>2725</v>
      </c>
      <c r="J46" s="75">
        <v>10530</v>
      </c>
      <c r="K46" s="75">
        <v>0</v>
      </c>
      <c r="L46" s="75">
        <v>286.9425</v>
      </c>
      <c r="M46" s="76">
        <v>0</v>
      </c>
      <c r="N46" s="76">
        <v>1E-4</v>
      </c>
      <c r="O46" s="76">
        <v>0</v>
      </c>
    </row>
    <row r="47" spans="2:15">
      <c r="B47" t="s">
        <v>2128</v>
      </c>
      <c r="C47" t="s">
        <v>2129</v>
      </c>
      <c r="D47" t="s">
        <v>98</v>
      </c>
      <c r="E47" t="s">
        <v>121</v>
      </c>
      <c r="F47" t="s">
        <v>769</v>
      </c>
      <c r="G47" t="s">
        <v>130</v>
      </c>
      <c r="H47" t="s">
        <v>100</v>
      </c>
      <c r="I47" s="75">
        <v>9082651</v>
      </c>
      <c r="J47" s="75">
        <v>495</v>
      </c>
      <c r="K47" s="75">
        <v>0</v>
      </c>
      <c r="L47" s="75">
        <v>44959.122450000003</v>
      </c>
      <c r="M47" s="76">
        <v>3.3E-3</v>
      </c>
      <c r="N47" s="76">
        <v>1.7100000000000001E-2</v>
      </c>
      <c r="O47" s="76">
        <v>2.2000000000000001E-3</v>
      </c>
    </row>
    <row r="48" spans="2:15">
      <c r="B48" s="77" t="s">
        <v>2130</v>
      </c>
      <c r="E48" s="14"/>
      <c r="F48" s="14"/>
      <c r="G48" s="14"/>
      <c r="I48" s="79">
        <v>33671816.280000001</v>
      </c>
      <c r="K48" s="79">
        <v>195.45833999999999</v>
      </c>
      <c r="L48" s="79">
        <v>510831.26530979999</v>
      </c>
      <c r="N48" s="78">
        <v>0.1938</v>
      </c>
      <c r="O48" s="78">
        <v>2.4500000000000001E-2</v>
      </c>
    </row>
    <row r="49" spans="2:15">
      <c r="B49" t="s">
        <v>2131</v>
      </c>
      <c r="C49" t="s">
        <v>2132</v>
      </c>
      <c r="D49" t="s">
        <v>98</v>
      </c>
      <c r="E49" t="s">
        <v>121</v>
      </c>
      <c r="F49" t="s">
        <v>1725</v>
      </c>
      <c r="G49" t="s">
        <v>99</v>
      </c>
      <c r="H49" t="s">
        <v>100</v>
      </c>
      <c r="I49" s="75">
        <v>198</v>
      </c>
      <c r="J49" s="75">
        <v>16440</v>
      </c>
      <c r="K49" s="75">
        <v>0</v>
      </c>
      <c r="L49" s="75">
        <v>32.551200000000001</v>
      </c>
      <c r="M49" s="76">
        <v>0</v>
      </c>
      <c r="N49" s="76">
        <v>0</v>
      </c>
      <c r="O49" s="76">
        <v>0</v>
      </c>
    </row>
    <row r="50" spans="2:15">
      <c r="B50" t="s">
        <v>2133</v>
      </c>
      <c r="C50" t="s">
        <v>2134</v>
      </c>
      <c r="D50" t="s">
        <v>98</v>
      </c>
      <c r="E50" t="s">
        <v>121</v>
      </c>
      <c r="F50" t="s">
        <v>2135</v>
      </c>
      <c r="G50" t="s">
        <v>2136</v>
      </c>
      <c r="H50" t="s">
        <v>100</v>
      </c>
      <c r="I50" s="75">
        <v>132736</v>
      </c>
      <c r="J50" s="75">
        <v>5575</v>
      </c>
      <c r="K50" s="75">
        <v>0</v>
      </c>
      <c r="L50" s="75">
        <v>7400.0320000000002</v>
      </c>
      <c r="M50" s="76">
        <v>5.4000000000000003E-3</v>
      </c>
      <c r="N50" s="76">
        <v>2.8E-3</v>
      </c>
      <c r="O50" s="76">
        <v>4.0000000000000002E-4</v>
      </c>
    </row>
    <row r="51" spans="2:15">
      <c r="B51" t="s">
        <v>2137</v>
      </c>
      <c r="C51" t="s">
        <v>2138</v>
      </c>
      <c r="D51" t="s">
        <v>98</v>
      </c>
      <c r="E51" t="s">
        <v>121</v>
      </c>
      <c r="F51" t="s">
        <v>2139</v>
      </c>
      <c r="G51" t="s">
        <v>2136</v>
      </c>
      <c r="H51" t="s">
        <v>100</v>
      </c>
      <c r="I51" s="75">
        <v>813652</v>
      </c>
      <c r="J51" s="75">
        <v>3035</v>
      </c>
      <c r="K51" s="75">
        <v>0</v>
      </c>
      <c r="L51" s="75">
        <v>24694.338199999998</v>
      </c>
      <c r="M51" s="76">
        <v>1.03E-2</v>
      </c>
      <c r="N51" s="76">
        <v>9.4000000000000004E-3</v>
      </c>
      <c r="O51" s="76">
        <v>1.1999999999999999E-3</v>
      </c>
    </row>
    <row r="52" spans="2:15">
      <c r="B52" t="s">
        <v>2140</v>
      </c>
      <c r="C52" t="s">
        <v>2141</v>
      </c>
      <c r="D52" t="s">
        <v>98</v>
      </c>
      <c r="E52" t="s">
        <v>121</v>
      </c>
      <c r="F52" t="s">
        <v>1501</v>
      </c>
      <c r="G52" t="s">
        <v>595</v>
      </c>
      <c r="H52" t="s">
        <v>100</v>
      </c>
      <c r="I52" s="75">
        <v>24728</v>
      </c>
      <c r="J52" s="75">
        <v>8280</v>
      </c>
      <c r="K52" s="75">
        <v>0</v>
      </c>
      <c r="L52" s="75">
        <v>2047.4784</v>
      </c>
      <c r="M52" s="76">
        <v>2E-3</v>
      </c>
      <c r="N52" s="76">
        <v>8.0000000000000004E-4</v>
      </c>
      <c r="O52" s="76">
        <v>1E-4</v>
      </c>
    </row>
    <row r="53" spans="2:15">
      <c r="B53" t="s">
        <v>2142</v>
      </c>
      <c r="C53" t="s">
        <v>2143</v>
      </c>
      <c r="D53" t="s">
        <v>98</v>
      </c>
      <c r="E53" t="s">
        <v>121</v>
      </c>
      <c r="F53" t="s">
        <v>1336</v>
      </c>
      <c r="G53" t="s">
        <v>595</v>
      </c>
      <c r="H53" t="s">
        <v>100</v>
      </c>
      <c r="I53" s="75">
        <v>11485833</v>
      </c>
      <c r="J53" s="75">
        <v>124</v>
      </c>
      <c r="K53" s="75">
        <v>0</v>
      </c>
      <c r="L53" s="75">
        <v>14242.432919999999</v>
      </c>
      <c r="M53" s="76">
        <v>3.5999999999999999E-3</v>
      </c>
      <c r="N53" s="76">
        <v>5.4000000000000003E-3</v>
      </c>
      <c r="O53" s="76">
        <v>6.9999999999999999E-4</v>
      </c>
    </row>
    <row r="54" spans="2:15">
      <c r="B54" t="s">
        <v>2144</v>
      </c>
      <c r="C54" t="s">
        <v>2145</v>
      </c>
      <c r="D54" t="s">
        <v>98</v>
      </c>
      <c r="E54" t="s">
        <v>121</v>
      </c>
      <c r="F54" t="s">
        <v>1074</v>
      </c>
      <c r="G54" t="s">
        <v>595</v>
      </c>
      <c r="H54" t="s">
        <v>100</v>
      </c>
      <c r="I54" s="75">
        <v>196982</v>
      </c>
      <c r="J54" s="75">
        <v>316</v>
      </c>
      <c r="K54" s="75">
        <v>0</v>
      </c>
      <c r="L54" s="75">
        <v>622.46312</v>
      </c>
      <c r="M54" s="76">
        <v>2.9999999999999997E-4</v>
      </c>
      <c r="N54" s="76">
        <v>2.0000000000000001E-4</v>
      </c>
      <c r="O54" s="76">
        <v>0</v>
      </c>
    </row>
    <row r="55" spans="2:15">
      <c r="B55" t="s">
        <v>2146</v>
      </c>
      <c r="C55" t="s">
        <v>2147</v>
      </c>
      <c r="D55" t="s">
        <v>98</v>
      </c>
      <c r="E55" t="s">
        <v>121</v>
      </c>
      <c r="F55" t="s">
        <v>899</v>
      </c>
      <c r="G55" t="s">
        <v>595</v>
      </c>
      <c r="H55" t="s">
        <v>100</v>
      </c>
      <c r="I55" s="75">
        <v>23618</v>
      </c>
      <c r="J55" s="75">
        <v>29920</v>
      </c>
      <c r="K55" s="75">
        <v>165.80178000000001</v>
      </c>
      <c r="L55" s="75">
        <v>7232.3073800000002</v>
      </c>
      <c r="M55" s="76">
        <v>1.6999999999999999E-3</v>
      </c>
      <c r="N55" s="76">
        <v>2.7000000000000001E-3</v>
      </c>
      <c r="O55" s="76">
        <v>2.9999999999999997E-4</v>
      </c>
    </row>
    <row r="56" spans="2:15">
      <c r="B56" t="s">
        <v>2148</v>
      </c>
      <c r="C56" t="s">
        <v>2149</v>
      </c>
      <c r="D56" t="s">
        <v>98</v>
      </c>
      <c r="E56" t="s">
        <v>121</v>
      </c>
      <c r="F56" t="s">
        <v>1042</v>
      </c>
      <c r="G56" t="s">
        <v>1043</v>
      </c>
      <c r="H56" t="s">
        <v>100</v>
      </c>
      <c r="I56" s="75">
        <v>78307</v>
      </c>
      <c r="J56" s="75">
        <v>865.1</v>
      </c>
      <c r="K56" s="75">
        <v>0</v>
      </c>
      <c r="L56" s="75">
        <v>677.43385699999999</v>
      </c>
      <c r="M56" s="76">
        <v>4.0000000000000002E-4</v>
      </c>
      <c r="N56" s="76">
        <v>2.9999999999999997E-4</v>
      </c>
      <c r="O56" s="76">
        <v>0</v>
      </c>
    </row>
    <row r="57" spans="2:15">
      <c r="B57" t="s">
        <v>2150</v>
      </c>
      <c r="C57" t="s">
        <v>2151</v>
      </c>
      <c r="D57" t="s">
        <v>98</v>
      </c>
      <c r="E57" t="s">
        <v>121</v>
      </c>
      <c r="F57" t="s">
        <v>1078</v>
      </c>
      <c r="G57" t="s">
        <v>1043</v>
      </c>
      <c r="H57" t="s">
        <v>100</v>
      </c>
      <c r="I57" s="75">
        <v>64204</v>
      </c>
      <c r="J57" s="75">
        <v>9675</v>
      </c>
      <c r="K57" s="75">
        <v>0</v>
      </c>
      <c r="L57" s="75">
        <v>6211.7370000000001</v>
      </c>
      <c r="M57" s="76">
        <v>1.8E-3</v>
      </c>
      <c r="N57" s="76">
        <v>2.3999999999999998E-3</v>
      </c>
      <c r="O57" s="76">
        <v>2.9999999999999997E-4</v>
      </c>
    </row>
    <row r="58" spans="2:15">
      <c r="B58" t="s">
        <v>2152</v>
      </c>
      <c r="C58" t="s">
        <v>2153</v>
      </c>
      <c r="D58" t="s">
        <v>98</v>
      </c>
      <c r="E58" t="s">
        <v>121</v>
      </c>
      <c r="F58" t="s">
        <v>886</v>
      </c>
      <c r="G58" t="s">
        <v>887</v>
      </c>
      <c r="H58" t="s">
        <v>100</v>
      </c>
      <c r="I58" s="75">
        <v>4928</v>
      </c>
      <c r="J58" s="75">
        <v>41750</v>
      </c>
      <c r="K58" s="75">
        <v>0</v>
      </c>
      <c r="L58" s="75">
        <v>2057.44</v>
      </c>
      <c r="M58" s="76">
        <v>1.6999999999999999E-3</v>
      </c>
      <c r="N58" s="76">
        <v>8.0000000000000004E-4</v>
      </c>
      <c r="O58" s="76">
        <v>1E-4</v>
      </c>
    </row>
    <row r="59" spans="2:15">
      <c r="B59" t="s">
        <v>2154</v>
      </c>
      <c r="C59" t="s">
        <v>2155</v>
      </c>
      <c r="D59" t="s">
        <v>98</v>
      </c>
      <c r="E59" t="s">
        <v>121</v>
      </c>
      <c r="F59" t="s">
        <v>1262</v>
      </c>
      <c r="G59" t="s">
        <v>684</v>
      </c>
      <c r="H59" t="s">
        <v>100</v>
      </c>
      <c r="I59" s="75">
        <v>386096</v>
      </c>
      <c r="J59" s="75">
        <v>5850</v>
      </c>
      <c r="K59" s="75">
        <v>0</v>
      </c>
      <c r="L59" s="75">
        <v>22586.616000000002</v>
      </c>
      <c r="M59" s="76">
        <v>4.8999999999999998E-3</v>
      </c>
      <c r="N59" s="76">
        <v>8.6E-3</v>
      </c>
      <c r="O59" s="76">
        <v>1.1000000000000001E-3</v>
      </c>
    </row>
    <row r="60" spans="2:15">
      <c r="B60" t="s">
        <v>2156</v>
      </c>
      <c r="C60" t="s">
        <v>2157</v>
      </c>
      <c r="D60" t="s">
        <v>98</v>
      </c>
      <c r="E60" t="s">
        <v>121</v>
      </c>
      <c r="F60" t="s">
        <v>2158</v>
      </c>
      <c r="G60" t="s">
        <v>684</v>
      </c>
      <c r="H60" t="s">
        <v>100</v>
      </c>
      <c r="I60" s="75">
        <v>855623</v>
      </c>
      <c r="J60" s="75">
        <v>410</v>
      </c>
      <c r="K60" s="75">
        <v>0</v>
      </c>
      <c r="L60" s="75">
        <v>3508.0542999999998</v>
      </c>
      <c r="M60" s="76">
        <v>8.0000000000000004E-4</v>
      </c>
      <c r="N60" s="76">
        <v>1.2999999999999999E-3</v>
      </c>
      <c r="O60" s="76">
        <v>2.0000000000000001E-4</v>
      </c>
    </row>
    <row r="61" spans="2:15">
      <c r="B61" t="s">
        <v>2159</v>
      </c>
      <c r="C61" t="s">
        <v>2160</v>
      </c>
      <c r="D61" t="s">
        <v>98</v>
      </c>
      <c r="E61" t="s">
        <v>121</v>
      </c>
      <c r="F61" t="s">
        <v>2161</v>
      </c>
      <c r="G61" t="s">
        <v>684</v>
      </c>
      <c r="H61" t="s">
        <v>100</v>
      </c>
      <c r="I61" s="75">
        <v>74498</v>
      </c>
      <c r="J61" s="75">
        <v>9332</v>
      </c>
      <c r="K61" s="75">
        <v>0</v>
      </c>
      <c r="L61" s="75">
        <v>6952.1533600000002</v>
      </c>
      <c r="M61" s="76">
        <v>1.1999999999999999E-3</v>
      </c>
      <c r="N61" s="76">
        <v>2.5999999999999999E-3</v>
      </c>
      <c r="O61" s="76">
        <v>2.9999999999999997E-4</v>
      </c>
    </row>
    <row r="62" spans="2:15">
      <c r="B62" t="s">
        <v>2162</v>
      </c>
      <c r="C62" t="s">
        <v>2163</v>
      </c>
      <c r="D62" t="s">
        <v>98</v>
      </c>
      <c r="E62" t="s">
        <v>121</v>
      </c>
      <c r="F62" t="s">
        <v>970</v>
      </c>
      <c r="G62" t="s">
        <v>845</v>
      </c>
      <c r="H62" t="s">
        <v>100</v>
      </c>
      <c r="I62" s="75">
        <v>1403946</v>
      </c>
      <c r="J62" s="75">
        <v>1040</v>
      </c>
      <c r="K62" s="75">
        <v>0</v>
      </c>
      <c r="L62" s="75">
        <v>14601.038399999999</v>
      </c>
      <c r="M62" s="76">
        <v>5.1000000000000004E-3</v>
      </c>
      <c r="N62" s="76">
        <v>5.4999999999999997E-3</v>
      </c>
      <c r="O62" s="76">
        <v>6.9999999999999999E-4</v>
      </c>
    </row>
    <row r="63" spans="2:15">
      <c r="B63" t="s">
        <v>2164</v>
      </c>
      <c r="C63" t="s">
        <v>2165</v>
      </c>
      <c r="D63" t="s">
        <v>98</v>
      </c>
      <c r="E63" t="s">
        <v>121</v>
      </c>
      <c r="F63" t="s">
        <v>844</v>
      </c>
      <c r="G63" t="s">
        <v>845</v>
      </c>
      <c r="H63" t="s">
        <v>100</v>
      </c>
      <c r="I63" s="75">
        <v>208985</v>
      </c>
      <c r="J63" s="75">
        <v>1488</v>
      </c>
      <c r="K63" s="75">
        <v>0</v>
      </c>
      <c r="L63" s="75">
        <v>3109.6968000000002</v>
      </c>
      <c r="M63" s="76">
        <v>1E-3</v>
      </c>
      <c r="N63" s="76">
        <v>1.1999999999999999E-3</v>
      </c>
      <c r="O63" s="76">
        <v>1E-4</v>
      </c>
    </row>
    <row r="64" spans="2:15">
      <c r="B64" t="s">
        <v>2166</v>
      </c>
      <c r="C64" t="s">
        <v>2167</v>
      </c>
      <c r="D64" t="s">
        <v>98</v>
      </c>
      <c r="E64" t="s">
        <v>121</v>
      </c>
      <c r="F64" t="s">
        <v>1430</v>
      </c>
      <c r="G64" t="s">
        <v>845</v>
      </c>
      <c r="H64" t="s">
        <v>100</v>
      </c>
      <c r="I64" s="75">
        <v>49403</v>
      </c>
      <c r="J64" s="75">
        <v>19150</v>
      </c>
      <c r="K64" s="75">
        <v>0</v>
      </c>
      <c r="L64" s="75">
        <v>9460.6744999999992</v>
      </c>
      <c r="M64" s="76">
        <v>3.8999999999999998E-3</v>
      </c>
      <c r="N64" s="76">
        <v>3.5999999999999999E-3</v>
      </c>
      <c r="O64" s="76">
        <v>5.0000000000000001E-4</v>
      </c>
    </row>
    <row r="65" spans="2:15">
      <c r="B65" t="s">
        <v>2168</v>
      </c>
      <c r="C65" t="s">
        <v>2169</v>
      </c>
      <c r="D65" t="s">
        <v>98</v>
      </c>
      <c r="E65" t="s">
        <v>121</v>
      </c>
      <c r="F65" t="s">
        <v>1346</v>
      </c>
      <c r="G65" t="s">
        <v>845</v>
      </c>
      <c r="H65" t="s">
        <v>100</v>
      </c>
      <c r="I65" s="75">
        <v>66176</v>
      </c>
      <c r="J65" s="75">
        <v>26000</v>
      </c>
      <c r="K65" s="75">
        <v>0</v>
      </c>
      <c r="L65" s="75">
        <v>17205.759999999998</v>
      </c>
      <c r="M65" s="76">
        <v>3.5000000000000001E-3</v>
      </c>
      <c r="N65" s="76">
        <v>6.4999999999999997E-3</v>
      </c>
      <c r="O65" s="76">
        <v>8.0000000000000004E-4</v>
      </c>
    </row>
    <row r="66" spans="2:15">
      <c r="B66" t="s">
        <v>2170</v>
      </c>
      <c r="C66" t="s">
        <v>2171</v>
      </c>
      <c r="D66" t="s">
        <v>98</v>
      </c>
      <c r="E66" t="s">
        <v>121</v>
      </c>
      <c r="F66" t="s">
        <v>2172</v>
      </c>
      <c r="G66" t="s">
        <v>845</v>
      </c>
      <c r="H66" t="s">
        <v>100</v>
      </c>
      <c r="I66" s="75">
        <v>23200</v>
      </c>
      <c r="J66" s="75">
        <v>10140</v>
      </c>
      <c r="K66" s="75">
        <v>29.656559999999999</v>
      </c>
      <c r="L66" s="75">
        <v>2382.1365599999999</v>
      </c>
      <c r="M66" s="76">
        <v>6.9999999999999999E-4</v>
      </c>
      <c r="N66" s="76">
        <v>8.9999999999999998E-4</v>
      </c>
      <c r="O66" s="76">
        <v>1E-4</v>
      </c>
    </row>
    <row r="67" spans="2:15">
      <c r="B67" t="s">
        <v>2173</v>
      </c>
      <c r="C67" t="s">
        <v>2174</v>
      </c>
      <c r="D67" t="s">
        <v>98</v>
      </c>
      <c r="E67" t="s">
        <v>121</v>
      </c>
      <c r="F67" t="s">
        <v>2175</v>
      </c>
      <c r="G67" t="s">
        <v>845</v>
      </c>
      <c r="H67" t="s">
        <v>100</v>
      </c>
      <c r="I67" s="75">
        <v>12262</v>
      </c>
      <c r="J67" s="75">
        <v>8105</v>
      </c>
      <c r="K67" s="75">
        <v>0</v>
      </c>
      <c r="L67" s="75">
        <v>993.83510000000001</v>
      </c>
      <c r="M67" s="76">
        <v>5.0000000000000001E-4</v>
      </c>
      <c r="N67" s="76">
        <v>4.0000000000000002E-4</v>
      </c>
      <c r="O67" s="76">
        <v>0</v>
      </c>
    </row>
    <row r="68" spans="2:15">
      <c r="B68" t="s">
        <v>2176</v>
      </c>
      <c r="C68" t="s">
        <v>2177</v>
      </c>
      <c r="D68" t="s">
        <v>98</v>
      </c>
      <c r="E68" t="s">
        <v>121</v>
      </c>
      <c r="F68" t="s">
        <v>2178</v>
      </c>
      <c r="G68" t="s">
        <v>509</v>
      </c>
      <c r="H68" t="s">
        <v>100</v>
      </c>
      <c r="I68" s="75">
        <v>94261</v>
      </c>
      <c r="J68" s="75">
        <v>16000</v>
      </c>
      <c r="K68" s="75">
        <v>0</v>
      </c>
      <c r="L68" s="75">
        <v>15081.76</v>
      </c>
      <c r="M68" s="76">
        <v>2.7000000000000001E-3</v>
      </c>
      <c r="N68" s="76">
        <v>5.7000000000000002E-3</v>
      </c>
      <c r="O68" s="76">
        <v>6.9999999999999999E-4</v>
      </c>
    </row>
    <row r="69" spans="2:15">
      <c r="B69" t="s">
        <v>2179</v>
      </c>
      <c r="C69" t="s">
        <v>2180</v>
      </c>
      <c r="D69" t="s">
        <v>98</v>
      </c>
      <c r="E69" t="s">
        <v>121</v>
      </c>
      <c r="F69" t="s">
        <v>2181</v>
      </c>
      <c r="G69" t="s">
        <v>857</v>
      </c>
      <c r="H69" t="s">
        <v>100</v>
      </c>
      <c r="I69" s="75">
        <v>103528</v>
      </c>
      <c r="J69" s="75">
        <v>11770</v>
      </c>
      <c r="K69" s="75">
        <v>0</v>
      </c>
      <c r="L69" s="75">
        <v>12185.2456</v>
      </c>
      <c r="M69" s="76">
        <v>3.0000000000000001E-3</v>
      </c>
      <c r="N69" s="76">
        <v>4.5999999999999999E-3</v>
      </c>
      <c r="O69" s="76">
        <v>5.9999999999999995E-4</v>
      </c>
    </row>
    <row r="70" spans="2:15">
      <c r="B70" t="s">
        <v>2182</v>
      </c>
      <c r="C70" t="s">
        <v>2183</v>
      </c>
      <c r="D70" t="s">
        <v>98</v>
      </c>
      <c r="E70" t="s">
        <v>121</v>
      </c>
      <c r="F70" t="s">
        <v>2184</v>
      </c>
      <c r="G70" t="s">
        <v>857</v>
      </c>
      <c r="H70" t="s">
        <v>100</v>
      </c>
      <c r="I70" s="75">
        <v>41692</v>
      </c>
      <c r="J70" s="75">
        <v>7554</v>
      </c>
      <c r="K70" s="75">
        <v>0</v>
      </c>
      <c r="L70" s="75">
        <v>3149.4136800000001</v>
      </c>
      <c r="M70" s="76">
        <v>1.6999999999999999E-3</v>
      </c>
      <c r="N70" s="76">
        <v>1.1999999999999999E-3</v>
      </c>
      <c r="O70" s="76">
        <v>2.0000000000000001E-4</v>
      </c>
    </row>
    <row r="71" spans="2:15">
      <c r="B71" t="s">
        <v>2185</v>
      </c>
      <c r="C71" t="s">
        <v>2186</v>
      </c>
      <c r="D71" t="s">
        <v>98</v>
      </c>
      <c r="E71" t="s">
        <v>121</v>
      </c>
      <c r="F71" t="s">
        <v>2187</v>
      </c>
      <c r="G71" t="s">
        <v>857</v>
      </c>
      <c r="H71" t="s">
        <v>100</v>
      </c>
      <c r="I71" s="75">
        <v>3092</v>
      </c>
      <c r="J71" s="75">
        <v>46400</v>
      </c>
      <c r="K71" s="75">
        <v>0</v>
      </c>
      <c r="L71" s="75">
        <v>1434.6880000000001</v>
      </c>
      <c r="M71" s="76">
        <v>4.0000000000000002E-4</v>
      </c>
      <c r="N71" s="76">
        <v>5.0000000000000001E-4</v>
      </c>
      <c r="O71" s="76">
        <v>1E-4</v>
      </c>
    </row>
    <row r="72" spans="2:15">
      <c r="B72" t="s">
        <v>2188</v>
      </c>
      <c r="C72" t="s">
        <v>2189</v>
      </c>
      <c r="D72" t="s">
        <v>98</v>
      </c>
      <c r="E72" t="s">
        <v>121</v>
      </c>
      <c r="F72" t="s">
        <v>2190</v>
      </c>
      <c r="G72" t="s">
        <v>857</v>
      </c>
      <c r="H72" t="s">
        <v>100</v>
      </c>
      <c r="I72" s="75">
        <v>151477</v>
      </c>
      <c r="J72" s="75">
        <v>8830</v>
      </c>
      <c r="K72" s="75">
        <v>0</v>
      </c>
      <c r="L72" s="75">
        <v>13375.419099999999</v>
      </c>
      <c r="M72" s="76">
        <v>2.8999999999999998E-3</v>
      </c>
      <c r="N72" s="76">
        <v>5.1000000000000004E-3</v>
      </c>
      <c r="O72" s="76">
        <v>5.9999999999999995E-4</v>
      </c>
    </row>
    <row r="73" spans="2:15">
      <c r="B73" t="s">
        <v>2191</v>
      </c>
      <c r="C73" t="s">
        <v>2192</v>
      </c>
      <c r="D73" t="s">
        <v>98</v>
      </c>
      <c r="E73" t="s">
        <v>121</v>
      </c>
      <c r="F73" t="s">
        <v>1189</v>
      </c>
      <c r="G73" t="s">
        <v>1190</v>
      </c>
      <c r="H73" t="s">
        <v>100</v>
      </c>
      <c r="I73" s="75">
        <v>6386537.2999999998</v>
      </c>
      <c r="J73" s="75">
        <v>150.69999999999999</v>
      </c>
      <c r="K73" s="75">
        <v>0</v>
      </c>
      <c r="L73" s="75">
        <v>9624.5117111</v>
      </c>
      <c r="M73" s="76">
        <v>2.5000000000000001E-3</v>
      </c>
      <c r="N73" s="76">
        <v>3.7000000000000002E-3</v>
      </c>
      <c r="O73" s="76">
        <v>5.0000000000000001E-4</v>
      </c>
    </row>
    <row r="74" spans="2:15">
      <c r="B74" t="s">
        <v>2193</v>
      </c>
      <c r="C74" t="s">
        <v>2194</v>
      </c>
      <c r="D74" t="s">
        <v>98</v>
      </c>
      <c r="E74" t="s">
        <v>121</v>
      </c>
      <c r="F74" t="s">
        <v>1523</v>
      </c>
      <c r="G74" t="s">
        <v>1190</v>
      </c>
      <c r="H74" t="s">
        <v>100</v>
      </c>
      <c r="I74" s="75">
        <v>228704</v>
      </c>
      <c r="J74" s="75">
        <v>3253</v>
      </c>
      <c r="K74" s="75">
        <v>0</v>
      </c>
      <c r="L74" s="75">
        <v>7439.7411199999997</v>
      </c>
      <c r="M74" s="76">
        <v>2.3999999999999998E-3</v>
      </c>
      <c r="N74" s="76">
        <v>2.8E-3</v>
      </c>
      <c r="O74" s="76">
        <v>4.0000000000000002E-4</v>
      </c>
    </row>
    <row r="75" spans="2:15">
      <c r="B75" t="s">
        <v>2195</v>
      </c>
      <c r="C75" t="s">
        <v>2196</v>
      </c>
      <c r="D75" t="s">
        <v>98</v>
      </c>
      <c r="E75" t="s">
        <v>121</v>
      </c>
      <c r="F75" t="s">
        <v>2197</v>
      </c>
      <c r="G75" t="s">
        <v>1190</v>
      </c>
      <c r="H75" t="s">
        <v>100</v>
      </c>
      <c r="I75" s="75">
        <v>100327</v>
      </c>
      <c r="J75" s="75">
        <v>299.60000000000002</v>
      </c>
      <c r="K75" s="75">
        <v>0</v>
      </c>
      <c r="L75" s="75">
        <v>300.57969200000002</v>
      </c>
      <c r="M75" s="76">
        <v>1E-4</v>
      </c>
      <c r="N75" s="76">
        <v>1E-4</v>
      </c>
      <c r="O75" s="76">
        <v>0</v>
      </c>
    </row>
    <row r="76" spans="2:15">
      <c r="B76" t="s">
        <v>2198</v>
      </c>
      <c r="C76" t="s">
        <v>2199</v>
      </c>
      <c r="D76" t="s">
        <v>98</v>
      </c>
      <c r="E76" t="s">
        <v>121</v>
      </c>
      <c r="F76" t="s">
        <v>1690</v>
      </c>
      <c r="G76" t="s">
        <v>1691</v>
      </c>
      <c r="H76" t="s">
        <v>100</v>
      </c>
      <c r="I76" s="75">
        <v>35416</v>
      </c>
      <c r="J76" s="75">
        <v>12350</v>
      </c>
      <c r="K76" s="75">
        <v>0</v>
      </c>
      <c r="L76" s="75">
        <v>4373.8760000000002</v>
      </c>
      <c r="M76" s="76">
        <v>2.7000000000000001E-3</v>
      </c>
      <c r="N76" s="76">
        <v>1.6999999999999999E-3</v>
      </c>
      <c r="O76" s="76">
        <v>2.0000000000000001E-4</v>
      </c>
    </row>
    <row r="77" spans="2:15">
      <c r="B77" t="s">
        <v>2200</v>
      </c>
      <c r="C77" t="s">
        <v>2201</v>
      </c>
      <c r="D77" t="s">
        <v>98</v>
      </c>
      <c r="E77" t="s">
        <v>121</v>
      </c>
      <c r="F77" t="s">
        <v>1577</v>
      </c>
      <c r="G77" t="s">
        <v>960</v>
      </c>
      <c r="H77" t="s">
        <v>100</v>
      </c>
      <c r="I77" s="75">
        <v>12832</v>
      </c>
      <c r="J77" s="75">
        <v>6944</v>
      </c>
      <c r="K77" s="75">
        <v>0</v>
      </c>
      <c r="L77" s="75">
        <v>891.05408</v>
      </c>
      <c r="M77" s="76">
        <v>6.9999999999999999E-4</v>
      </c>
      <c r="N77" s="76">
        <v>2.9999999999999997E-4</v>
      </c>
      <c r="O77" s="76">
        <v>0</v>
      </c>
    </row>
    <row r="78" spans="2:15">
      <c r="B78" t="s">
        <v>2202</v>
      </c>
      <c r="C78" t="s">
        <v>2203</v>
      </c>
      <c r="D78" t="s">
        <v>98</v>
      </c>
      <c r="E78" t="s">
        <v>121</v>
      </c>
      <c r="F78" t="s">
        <v>2204</v>
      </c>
      <c r="G78" t="s">
        <v>803</v>
      </c>
      <c r="H78" t="s">
        <v>100</v>
      </c>
      <c r="I78" s="75">
        <v>522414</v>
      </c>
      <c r="J78" s="75">
        <v>2333</v>
      </c>
      <c r="K78" s="75">
        <v>0</v>
      </c>
      <c r="L78" s="75">
        <v>12187.91862</v>
      </c>
      <c r="M78" s="76">
        <v>5.4000000000000003E-3</v>
      </c>
      <c r="N78" s="76">
        <v>4.5999999999999999E-3</v>
      </c>
      <c r="O78" s="76">
        <v>5.9999999999999995E-4</v>
      </c>
    </row>
    <row r="79" spans="2:15">
      <c r="B79" t="s">
        <v>2205</v>
      </c>
      <c r="C79" t="s">
        <v>2206</v>
      </c>
      <c r="D79" t="s">
        <v>98</v>
      </c>
      <c r="E79" t="s">
        <v>121</v>
      </c>
      <c r="F79" t="s">
        <v>2207</v>
      </c>
      <c r="G79" t="s">
        <v>803</v>
      </c>
      <c r="H79" t="s">
        <v>100</v>
      </c>
      <c r="I79" s="75">
        <v>17039</v>
      </c>
      <c r="J79" s="75">
        <v>10760</v>
      </c>
      <c r="K79" s="75">
        <v>0</v>
      </c>
      <c r="L79" s="75">
        <v>1833.3964000000001</v>
      </c>
      <c r="M79" s="76">
        <v>1.4E-3</v>
      </c>
      <c r="N79" s="76">
        <v>6.9999999999999999E-4</v>
      </c>
      <c r="O79" s="76">
        <v>1E-4</v>
      </c>
    </row>
    <row r="80" spans="2:15">
      <c r="B80" t="s">
        <v>2208</v>
      </c>
      <c r="C80" t="s">
        <v>2209</v>
      </c>
      <c r="D80" t="s">
        <v>98</v>
      </c>
      <c r="E80" t="s">
        <v>121</v>
      </c>
      <c r="F80" t="s">
        <v>1303</v>
      </c>
      <c r="G80" t="s">
        <v>803</v>
      </c>
      <c r="H80" t="s">
        <v>100</v>
      </c>
      <c r="I80" s="75">
        <v>114443</v>
      </c>
      <c r="J80" s="75">
        <v>1562</v>
      </c>
      <c r="K80" s="75">
        <v>0</v>
      </c>
      <c r="L80" s="75">
        <v>1787.5996600000001</v>
      </c>
      <c r="M80" s="76">
        <v>1.2999999999999999E-3</v>
      </c>
      <c r="N80" s="76">
        <v>6.9999999999999999E-4</v>
      </c>
      <c r="O80" s="76">
        <v>1E-4</v>
      </c>
    </row>
    <row r="81" spans="2:15">
      <c r="B81" t="s">
        <v>2210</v>
      </c>
      <c r="C81" t="s">
        <v>2211</v>
      </c>
      <c r="D81" t="s">
        <v>98</v>
      </c>
      <c r="E81" t="s">
        <v>121</v>
      </c>
      <c r="F81" t="s">
        <v>1313</v>
      </c>
      <c r="G81" t="s">
        <v>803</v>
      </c>
      <c r="H81" t="s">
        <v>100</v>
      </c>
      <c r="I81" s="75">
        <v>7137</v>
      </c>
      <c r="J81" s="75">
        <v>26550</v>
      </c>
      <c r="K81" s="75">
        <v>0</v>
      </c>
      <c r="L81" s="75">
        <v>1894.8734999999999</v>
      </c>
      <c r="M81" s="76">
        <v>8.0000000000000004E-4</v>
      </c>
      <c r="N81" s="76">
        <v>6.9999999999999999E-4</v>
      </c>
      <c r="O81" s="76">
        <v>1E-4</v>
      </c>
    </row>
    <row r="82" spans="2:15">
      <c r="B82" t="s">
        <v>2212</v>
      </c>
      <c r="C82" t="s">
        <v>2213</v>
      </c>
      <c r="D82" t="s">
        <v>98</v>
      </c>
      <c r="E82" t="s">
        <v>121</v>
      </c>
      <c r="F82" t="s">
        <v>2214</v>
      </c>
      <c r="G82" t="s">
        <v>1402</v>
      </c>
      <c r="H82" t="s">
        <v>100</v>
      </c>
      <c r="I82" s="75">
        <v>574838</v>
      </c>
      <c r="J82" s="75">
        <v>1064</v>
      </c>
      <c r="K82" s="75">
        <v>0</v>
      </c>
      <c r="L82" s="75">
        <v>6116.2763199999999</v>
      </c>
      <c r="M82" s="76">
        <v>4.5999999999999999E-3</v>
      </c>
      <c r="N82" s="76">
        <v>2.3E-3</v>
      </c>
      <c r="O82" s="76">
        <v>2.9999999999999997E-4</v>
      </c>
    </row>
    <row r="83" spans="2:15">
      <c r="B83" t="s">
        <v>2215</v>
      </c>
      <c r="C83" t="s">
        <v>2216</v>
      </c>
      <c r="D83" t="s">
        <v>98</v>
      </c>
      <c r="E83" t="s">
        <v>121</v>
      </c>
      <c r="F83" t="s">
        <v>1488</v>
      </c>
      <c r="G83" t="s">
        <v>639</v>
      </c>
      <c r="H83" t="s">
        <v>100</v>
      </c>
      <c r="I83" s="75">
        <v>82783</v>
      </c>
      <c r="J83" s="75">
        <v>4150</v>
      </c>
      <c r="K83" s="75">
        <v>0</v>
      </c>
      <c r="L83" s="75">
        <v>3435.4944999999998</v>
      </c>
      <c r="M83" s="76">
        <v>1.4E-3</v>
      </c>
      <c r="N83" s="76">
        <v>1.2999999999999999E-3</v>
      </c>
      <c r="O83" s="76">
        <v>2.0000000000000001E-4</v>
      </c>
    </row>
    <row r="84" spans="2:15">
      <c r="B84" t="s">
        <v>2217</v>
      </c>
      <c r="C84" t="s">
        <v>2218</v>
      </c>
      <c r="D84" t="s">
        <v>98</v>
      </c>
      <c r="E84" t="s">
        <v>121</v>
      </c>
      <c r="F84" t="s">
        <v>990</v>
      </c>
      <c r="G84" t="s">
        <v>639</v>
      </c>
      <c r="H84" t="s">
        <v>100</v>
      </c>
      <c r="I84" s="75">
        <v>202323.95</v>
      </c>
      <c r="J84" s="75">
        <v>1210</v>
      </c>
      <c r="K84" s="75">
        <v>0</v>
      </c>
      <c r="L84" s="75">
        <v>2448.1197950000001</v>
      </c>
      <c r="M84" s="76">
        <v>1.1000000000000001E-3</v>
      </c>
      <c r="N84" s="76">
        <v>8.9999999999999998E-4</v>
      </c>
      <c r="O84" s="76">
        <v>1E-4</v>
      </c>
    </row>
    <row r="85" spans="2:15">
      <c r="B85" t="s">
        <v>2219</v>
      </c>
      <c r="C85" t="s">
        <v>2220</v>
      </c>
      <c r="D85" t="s">
        <v>98</v>
      </c>
      <c r="E85" t="s">
        <v>121</v>
      </c>
      <c r="F85" t="s">
        <v>1147</v>
      </c>
      <c r="G85" t="s">
        <v>639</v>
      </c>
      <c r="H85" t="s">
        <v>100</v>
      </c>
      <c r="I85" s="75">
        <v>114510</v>
      </c>
      <c r="J85" s="75">
        <v>5400</v>
      </c>
      <c r="K85" s="75">
        <v>0</v>
      </c>
      <c r="L85" s="75">
        <v>6183.54</v>
      </c>
      <c r="M85" s="76">
        <v>1.5E-3</v>
      </c>
      <c r="N85" s="76">
        <v>2.3E-3</v>
      </c>
      <c r="O85" s="76">
        <v>2.9999999999999997E-4</v>
      </c>
    </row>
    <row r="86" spans="2:15">
      <c r="B86" t="s">
        <v>2221</v>
      </c>
      <c r="C86" t="s">
        <v>2222</v>
      </c>
      <c r="D86" t="s">
        <v>98</v>
      </c>
      <c r="E86" t="s">
        <v>121</v>
      </c>
      <c r="F86" t="s">
        <v>739</v>
      </c>
      <c r="G86" t="s">
        <v>496</v>
      </c>
      <c r="H86" t="s">
        <v>100</v>
      </c>
      <c r="I86" s="75">
        <v>1156889</v>
      </c>
      <c r="J86" s="75">
        <v>1700</v>
      </c>
      <c r="K86" s="75">
        <v>0</v>
      </c>
      <c r="L86" s="75">
        <v>19667.113000000001</v>
      </c>
      <c r="M86" s="76">
        <v>6.0000000000000001E-3</v>
      </c>
      <c r="N86" s="76">
        <v>7.4999999999999997E-3</v>
      </c>
      <c r="O86" s="76">
        <v>8.9999999999999998E-4</v>
      </c>
    </row>
    <row r="87" spans="2:15">
      <c r="B87" t="s">
        <v>2223</v>
      </c>
      <c r="C87" t="s">
        <v>2224</v>
      </c>
      <c r="D87" t="s">
        <v>98</v>
      </c>
      <c r="E87" t="s">
        <v>121</v>
      </c>
      <c r="F87" t="s">
        <v>765</v>
      </c>
      <c r="G87" t="s">
        <v>496</v>
      </c>
      <c r="H87" t="s">
        <v>100</v>
      </c>
      <c r="I87" s="75">
        <v>909635</v>
      </c>
      <c r="J87" s="75">
        <v>3024</v>
      </c>
      <c r="K87" s="75">
        <v>0</v>
      </c>
      <c r="L87" s="75">
        <v>27507.362400000002</v>
      </c>
      <c r="M87" s="76">
        <v>5.1000000000000004E-3</v>
      </c>
      <c r="N87" s="76">
        <v>1.04E-2</v>
      </c>
      <c r="O87" s="76">
        <v>1.2999999999999999E-3</v>
      </c>
    </row>
    <row r="88" spans="2:15">
      <c r="B88" t="s">
        <v>2225</v>
      </c>
      <c r="C88" t="s">
        <v>2226</v>
      </c>
      <c r="D88" t="s">
        <v>98</v>
      </c>
      <c r="E88" t="s">
        <v>121</v>
      </c>
      <c r="F88" t="s">
        <v>1181</v>
      </c>
      <c r="G88" t="s">
        <v>496</v>
      </c>
      <c r="H88" t="s">
        <v>100</v>
      </c>
      <c r="I88" s="75">
        <v>55924</v>
      </c>
      <c r="J88" s="75">
        <v>15730</v>
      </c>
      <c r="K88" s="75">
        <v>0</v>
      </c>
      <c r="L88" s="75">
        <v>8796.8451999999997</v>
      </c>
      <c r="M88" s="76">
        <v>3.2000000000000002E-3</v>
      </c>
      <c r="N88" s="76">
        <v>3.3E-3</v>
      </c>
      <c r="O88" s="76">
        <v>4.0000000000000002E-4</v>
      </c>
    </row>
    <row r="89" spans="2:15">
      <c r="B89" t="s">
        <v>2227</v>
      </c>
      <c r="C89" t="s">
        <v>2228</v>
      </c>
      <c r="D89" t="s">
        <v>98</v>
      </c>
      <c r="E89" t="s">
        <v>121</v>
      </c>
      <c r="F89" t="s">
        <v>1452</v>
      </c>
      <c r="G89" t="s">
        <v>496</v>
      </c>
      <c r="H89" t="s">
        <v>100</v>
      </c>
      <c r="I89" s="75">
        <v>8376</v>
      </c>
      <c r="J89" s="75">
        <v>884</v>
      </c>
      <c r="K89" s="75">
        <v>0</v>
      </c>
      <c r="L89" s="75">
        <v>74.043840000000003</v>
      </c>
      <c r="M89" s="76">
        <v>1E-4</v>
      </c>
      <c r="N89" s="76">
        <v>0</v>
      </c>
      <c r="O89" s="76">
        <v>0</v>
      </c>
    </row>
    <row r="90" spans="2:15">
      <c r="B90" t="s">
        <v>2229</v>
      </c>
      <c r="C90" t="s">
        <v>2230</v>
      </c>
      <c r="D90" t="s">
        <v>98</v>
      </c>
      <c r="E90" t="s">
        <v>121</v>
      </c>
      <c r="F90" t="s">
        <v>495</v>
      </c>
      <c r="G90" t="s">
        <v>496</v>
      </c>
      <c r="H90" t="s">
        <v>100</v>
      </c>
      <c r="I90" s="75">
        <v>161393</v>
      </c>
      <c r="J90" s="75">
        <v>8550</v>
      </c>
      <c r="K90" s="75">
        <v>0</v>
      </c>
      <c r="L90" s="75">
        <v>13799.101500000001</v>
      </c>
      <c r="M90" s="76">
        <v>4.4000000000000003E-3</v>
      </c>
      <c r="N90" s="76">
        <v>5.1999999999999998E-3</v>
      </c>
      <c r="O90" s="76">
        <v>6.9999999999999999E-4</v>
      </c>
    </row>
    <row r="91" spans="2:15">
      <c r="B91" t="s">
        <v>2231</v>
      </c>
      <c r="C91" t="s">
        <v>2232</v>
      </c>
      <c r="D91" t="s">
        <v>98</v>
      </c>
      <c r="E91" t="s">
        <v>121</v>
      </c>
      <c r="F91" t="s">
        <v>1065</v>
      </c>
      <c r="G91" t="s">
        <v>496</v>
      </c>
      <c r="H91" t="s">
        <v>100</v>
      </c>
      <c r="I91" s="75">
        <v>1129865</v>
      </c>
      <c r="J91" s="75">
        <v>169</v>
      </c>
      <c r="K91" s="75">
        <v>0</v>
      </c>
      <c r="L91" s="75">
        <v>1909.4718499999999</v>
      </c>
      <c r="M91" s="76">
        <v>1.6000000000000001E-3</v>
      </c>
      <c r="N91" s="76">
        <v>6.9999999999999999E-4</v>
      </c>
      <c r="O91" s="76">
        <v>1E-4</v>
      </c>
    </row>
    <row r="92" spans="2:15">
      <c r="B92" t="s">
        <v>2233</v>
      </c>
      <c r="C92" t="s">
        <v>2234</v>
      </c>
      <c r="D92" t="s">
        <v>98</v>
      </c>
      <c r="E92" t="s">
        <v>121</v>
      </c>
      <c r="F92" t="s">
        <v>954</v>
      </c>
      <c r="G92" t="s">
        <v>496</v>
      </c>
      <c r="H92" t="s">
        <v>100</v>
      </c>
      <c r="I92" s="75">
        <v>34579</v>
      </c>
      <c r="J92" s="75">
        <v>22040</v>
      </c>
      <c r="K92" s="75">
        <v>0</v>
      </c>
      <c r="L92" s="75">
        <v>7621.2115999999996</v>
      </c>
      <c r="M92" s="76">
        <v>4.7000000000000002E-3</v>
      </c>
      <c r="N92" s="76">
        <v>2.8999999999999998E-3</v>
      </c>
      <c r="O92" s="76">
        <v>4.0000000000000002E-4</v>
      </c>
    </row>
    <row r="93" spans="2:15">
      <c r="B93" t="s">
        <v>2235</v>
      </c>
      <c r="C93" t="s">
        <v>2236</v>
      </c>
      <c r="D93" t="s">
        <v>98</v>
      </c>
      <c r="E93" t="s">
        <v>121</v>
      </c>
      <c r="F93" t="s">
        <v>828</v>
      </c>
      <c r="G93" t="s">
        <v>496</v>
      </c>
      <c r="H93" t="s">
        <v>100</v>
      </c>
      <c r="I93" s="75">
        <v>38000</v>
      </c>
      <c r="J93" s="75">
        <v>857.8</v>
      </c>
      <c r="K93" s="75">
        <v>0</v>
      </c>
      <c r="L93" s="75">
        <v>325.964</v>
      </c>
      <c r="M93" s="76">
        <v>2.0000000000000001E-4</v>
      </c>
      <c r="N93" s="76">
        <v>1E-4</v>
      </c>
      <c r="O93" s="76">
        <v>0</v>
      </c>
    </row>
    <row r="94" spans="2:15">
      <c r="B94" t="s">
        <v>2237</v>
      </c>
      <c r="C94" t="s">
        <v>2238</v>
      </c>
      <c r="D94" t="s">
        <v>98</v>
      </c>
      <c r="E94" t="s">
        <v>121</v>
      </c>
      <c r="F94" t="s">
        <v>2239</v>
      </c>
      <c r="G94" t="s">
        <v>2240</v>
      </c>
      <c r="H94" t="s">
        <v>100</v>
      </c>
      <c r="I94" s="75">
        <v>66002</v>
      </c>
      <c r="J94" s="75">
        <v>4401</v>
      </c>
      <c r="K94" s="75">
        <v>0</v>
      </c>
      <c r="L94" s="75">
        <v>2904.74802</v>
      </c>
      <c r="M94" s="76">
        <v>1E-3</v>
      </c>
      <c r="N94" s="76">
        <v>1.1000000000000001E-3</v>
      </c>
      <c r="O94" s="76">
        <v>1E-4</v>
      </c>
    </row>
    <row r="95" spans="2:15">
      <c r="B95" t="s">
        <v>2241</v>
      </c>
      <c r="C95" t="s">
        <v>2242</v>
      </c>
      <c r="D95" t="s">
        <v>98</v>
      </c>
      <c r="E95" t="s">
        <v>121</v>
      </c>
      <c r="F95" t="s">
        <v>2243</v>
      </c>
      <c r="G95" t="s">
        <v>2244</v>
      </c>
      <c r="H95" t="s">
        <v>100</v>
      </c>
      <c r="I95" s="75">
        <v>166103.93</v>
      </c>
      <c r="J95" s="75">
        <v>4109</v>
      </c>
      <c r="K95" s="75">
        <v>0</v>
      </c>
      <c r="L95" s="75">
        <v>6825.2104836999997</v>
      </c>
      <c r="M95" s="76">
        <v>1.5E-3</v>
      </c>
      <c r="N95" s="76">
        <v>2.5999999999999999E-3</v>
      </c>
      <c r="O95" s="76">
        <v>2.9999999999999997E-4</v>
      </c>
    </row>
    <row r="96" spans="2:15">
      <c r="B96" t="s">
        <v>2245</v>
      </c>
      <c r="C96" t="s">
        <v>2246</v>
      </c>
      <c r="D96" t="s">
        <v>98</v>
      </c>
      <c r="E96" t="s">
        <v>121</v>
      </c>
      <c r="F96" t="s">
        <v>2247</v>
      </c>
      <c r="G96" t="s">
        <v>751</v>
      </c>
      <c r="H96" t="s">
        <v>100</v>
      </c>
      <c r="I96" s="75">
        <v>11916</v>
      </c>
      <c r="J96" s="75">
        <v>15690</v>
      </c>
      <c r="K96" s="75">
        <v>0</v>
      </c>
      <c r="L96" s="75">
        <v>1869.6204</v>
      </c>
      <c r="M96" s="76">
        <v>8.0000000000000004E-4</v>
      </c>
      <c r="N96" s="76">
        <v>6.9999999999999999E-4</v>
      </c>
      <c r="O96" s="76">
        <v>1E-4</v>
      </c>
    </row>
    <row r="97" spans="2:15">
      <c r="B97" t="s">
        <v>2248</v>
      </c>
      <c r="C97" t="s">
        <v>2249</v>
      </c>
      <c r="D97" t="s">
        <v>98</v>
      </c>
      <c r="E97" t="s">
        <v>121</v>
      </c>
      <c r="F97" t="s">
        <v>2250</v>
      </c>
      <c r="G97" t="s">
        <v>751</v>
      </c>
      <c r="H97" t="s">
        <v>100</v>
      </c>
      <c r="I97" s="75">
        <v>99665</v>
      </c>
      <c r="J97" s="75">
        <v>24060</v>
      </c>
      <c r="K97" s="75">
        <v>0</v>
      </c>
      <c r="L97" s="75">
        <v>23979.399000000001</v>
      </c>
      <c r="M97" s="76">
        <v>7.1999999999999998E-3</v>
      </c>
      <c r="N97" s="76">
        <v>9.1000000000000004E-3</v>
      </c>
      <c r="O97" s="76">
        <v>1.1999999999999999E-3</v>
      </c>
    </row>
    <row r="98" spans="2:15">
      <c r="B98" t="s">
        <v>2251</v>
      </c>
      <c r="C98" t="s">
        <v>2252</v>
      </c>
      <c r="D98" t="s">
        <v>98</v>
      </c>
      <c r="E98" t="s">
        <v>121</v>
      </c>
      <c r="F98" t="s">
        <v>2253</v>
      </c>
      <c r="G98" t="s">
        <v>751</v>
      </c>
      <c r="H98" t="s">
        <v>100</v>
      </c>
      <c r="I98" s="75">
        <v>33192</v>
      </c>
      <c r="J98" s="75">
        <v>7154</v>
      </c>
      <c r="K98" s="75">
        <v>0</v>
      </c>
      <c r="L98" s="75">
        <v>2374.5556799999999</v>
      </c>
      <c r="M98" s="76">
        <v>6.9999999999999999E-4</v>
      </c>
      <c r="N98" s="76">
        <v>8.9999999999999998E-4</v>
      </c>
      <c r="O98" s="76">
        <v>1E-4</v>
      </c>
    </row>
    <row r="99" spans="2:15">
      <c r="B99" t="s">
        <v>2254</v>
      </c>
      <c r="C99" t="s">
        <v>2255</v>
      </c>
      <c r="D99" t="s">
        <v>98</v>
      </c>
      <c r="E99" t="s">
        <v>121</v>
      </c>
      <c r="F99" t="s">
        <v>2256</v>
      </c>
      <c r="G99" t="s">
        <v>751</v>
      </c>
      <c r="H99" t="s">
        <v>100</v>
      </c>
      <c r="I99" s="75">
        <v>23203</v>
      </c>
      <c r="J99" s="75">
        <v>20210</v>
      </c>
      <c r="K99" s="75">
        <v>0</v>
      </c>
      <c r="L99" s="75">
        <v>4689.3262999999997</v>
      </c>
      <c r="M99" s="76">
        <v>1.6999999999999999E-3</v>
      </c>
      <c r="N99" s="76">
        <v>1.8E-3</v>
      </c>
      <c r="O99" s="76">
        <v>2.0000000000000001E-4</v>
      </c>
    </row>
    <row r="100" spans="2:15">
      <c r="B100" t="s">
        <v>2257</v>
      </c>
      <c r="C100" t="s">
        <v>2258</v>
      </c>
      <c r="D100" t="s">
        <v>98</v>
      </c>
      <c r="E100" t="s">
        <v>121</v>
      </c>
      <c r="F100" t="s">
        <v>750</v>
      </c>
      <c r="G100" t="s">
        <v>751</v>
      </c>
      <c r="H100" t="s">
        <v>100</v>
      </c>
      <c r="I100" s="75">
        <v>2207619</v>
      </c>
      <c r="J100" s="75">
        <v>1709</v>
      </c>
      <c r="K100" s="75">
        <v>0</v>
      </c>
      <c r="L100" s="75">
        <v>37728.208709999999</v>
      </c>
      <c r="M100" s="76">
        <v>8.0000000000000002E-3</v>
      </c>
      <c r="N100" s="76">
        <v>1.43E-2</v>
      </c>
      <c r="O100" s="76">
        <v>1.8E-3</v>
      </c>
    </row>
    <row r="101" spans="2:15">
      <c r="B101" t="s">
        <v>2259</v>
      </c>
      <c r="C101" t="s">
        <v>2260</v>
      </c>
      <c r="D101" t="s">
        <v>98</v>
      </c>
      <c r="E101" t="s">
        <v>121</v>
      </c>
      <c r="F101" t="s">
        <v>2261</v>
      </c>
      <c r="G101" t="s">
        <v>1278</v>
      </c>
      <c r="H101" t="s">
        <v>100</v>
      </c>
      <c r="I101" s="75">
        <v>242565</v>
      </c>
      <c r="J101" s="75">
        <v>4651</v>
      </c>
      <c r="K101" s="75">
        <v>0</v>
      </c>
      <c r="L101" s="75">
        <v>11281.69815</v>
      </c>
      <c r="M101" s="76">
        <v>3.3999999999999998E-3</v>
      </c>
      <c r="N101" s="76">
        <v>4.3E-3</v>
      </c>
      <c r="O101" s="76">
        <v>5.0000000000000001E-4</v>
      </c>
    </row>
    <row r="102" spans="2:15">
      <c r="B102" t="s">
        <v>2262</v>
      </c>
      <c r="C102" t="s">
        <v>2263</v>
      </c>
      <c r="D102" t="s">
        <v>98</v>
      </c>
      <c r="E102" t="s">
        <v>121</v>
      </c>
      <c r="F102" t="s">
        <v>2264</v>
      </c>
      <c r="G102" t="s">
        <v>1278</v>
      </c>
      <c r="H102" t="s">
        <v>100</v>
      </c>
      <c r="I102" s="75">
        <v>58094</v>
      </c>
      <c r="J102" s="75">
        <v>19210</v>
      </c>
      <c r="K102" s="75">
        <v>0</v>
      </c>
      <c r="L102" s="75">
        <v>11159.857400000001</v>
      </c>
      <c r="M102" s="76">
        <v>2.5000000000000001E-3</v>
      </c>
      <c r="N102" s="76">
        <v>4.1999999999999997E-3</v>
      </c>
      <c r="O102" s="76">
        <v>5.0000000000000001E-4</v>
      </c>
    </row>
    <row r="103" spans="2:15">
      <c r="B103" t="s">
        <v>2265</v>
      </c>
      <c r="C103" t="s">
        <v>2266</v>
      </c>
      <c r="D103" t="s">
        <v>98</v>
      </c>
      <c r="E103" t="s">
        <v>121</v>
      </c>
      <c r="F103" t="s">
        <v>1277</v>
      </c>
      <c r="G103" t="s">
        <v>1278</v>
      </c>
      <c r="H103" t="s">
        <v>100</v>
      </c>
      <c r="I103" s="75">
        <v>21969</v>
      </c>
      <c r="J103" s="75">
        <v>6799</v>
      </c>
      <c r="K103" s="75">
        <v>0</v>
      </c>
      <c r="L103" s="75">
        <v>1493.6723099999999</v>
      </c>
      <c r="M103" s="76">
        <v>2.9999999999999997E-4</v>
      </c>
      <c r="N103" s="76">
        <v>5.9999999999999995E-4</v>
      </c>
      <c r="O103" s="76">
        <v>1E-4</v>
      </c>
    </row>
    <row r="104" spans="2:15">
      <c r="B104" t="s">
        <v>2267</v>
      </c>
      <c r="C104" t="s">
        <v>2268</v>
      </c>
      <c r="D104" t="s">
        <v>98</v>
      </c>
      <c r="E104" t="s">
        <v>121</v>
      </c>
      <c r="F104" t="s">
        <v>1288</v>
      </c>
      <c r="G104" t="s">
        <v>1278</v>
      </c>
      <c r="H104" t="s">
        <v>100</v>
      </c>
      <c r="I104" s="75">
        <v>108312.31</v>
      </c>
      <c r="J104" s="75">
        <v>24050</v>
      </c>
      <c r="K104" s="75">
        <v>0</v>
      </c>
      <c r="L104" s="75">
        <v>26049.110554999999</v>
      </c>
      <c r="M104" s="76">
        <v>6.7999999999999996E-3</v>
      </c>
      <c r="N104" s="76">
        <v>9.9000000000000008E-3</v>
      </c>
      <c r="O104" s="76">
        <v>1.2999999999999999E-3</v>
      </c>
    </row>
    <row r="105" spans="2:15">
      <c r="B105" t="s">
        <v>2269</v>
      </c>
      <c r="C105" t="s">
        <v>2270</v>
      </c>
      <c r="D105" t="s">
        <v>98</v>
      </c>
      <c r="E105" t="s">
        <v>121</v>
      </c>
      <c r="F105" t="s">
        <v>2271</v>
      </c>
      <c r="G105" t="s">
        <v>566</v>
      </c>
      <c r="H105" t="s">
        <v>100</v>
      </c>
      <c r="I105" s="75">
        <v>14459</v>
      </c>
      <c r="J105" s="75">
        <v>30260</v>
      </c>
      <c r="K105" s="75">
        <v>0</v>
      </c>
      <c r="L105" s="75">
        <v>4375.2933999999996</v>
      </c>
      <c r="M105" s="76">
        <v>2.3E-3</v>
      </c>
      <c r="N105" s="76">
        <v>1.6999999999999999E-3</v>
      </c>
      <c r="O105" s="76">
        <v>2.0000000000000001E-4</v>
      </c>
    </row>
    <row r="106" spans="2:15">
      <c r="B106" t="s">
        <v>2272</v>
      </c>
      <c r="C106" t="s">
        <v>2273</v>
      </c>
      <c r="D106" t="s">
        <v>98</v>
      </c>
      <c r="E106" t="s">
        <v>121</v>
      </c>
      <c r="F106" t="s">
        <v>2274</v>
      </c>
      <c r="G106" t="s">
        <v>1186</v>
      </c>
      <c r="H106" t="s">
        <v>100</v>
      </c>
      <c r="I106" s="75">
        <v>212896</v>
      </c>
      <c r="J106" s="75">
        <v>509.6</v>
      </c>
      <c r="K106" s="75">
        <v>0</v>
      </c>
      <c r="L106" s="75">
        <v>1084.9180160000001</v>
      </c>
      <c r="M106" s="76">
        <v>1.1000000000000001E-3</v>
      </c>
      <c r="N106" s="76">
        <v>4.0000000000000002E-4</v>
      </c>
      <c r="O106" s="76">
        <v>1E-4</v>
      </c>
    </row>
    <row r="107" spans="2:15">
      <c r="B107" t="s">
        <v>2275</v>
      </c>
      <c r="C107" t="s">
        <v>2276</v>
      </c>
      <c r="D107" t="s">
        <v>98</v>
      </c>
      <c r="E107" t="s">
        <v>121</v>
      </c>
      <c r="F107" t="s">
        <v>1185</v>
      </c>
      <c r="G107" t="s">
        <v>1186</v>
      </c>
      <c r="H107" t="s">
        <v>100</v>
      </c>
      <c r="I107" s="75">
        <v>1414903.09</v>
      </c>
      <c r="J107" s="75">
        <v>1320</v>
      </c>
      <c r="K107" s="75">
        <v>0</v>
      </c>
      <c r="L107" s="75">
        <v>18676.720787999999</v>
      </c>
      <c r="M107" s="76">
        <v>7.1000000000000004E-3</v>
      </c>
      <c r="N107" s="76">
        <v>7.1000000000000004E-3</v>
      </c>
      <c r="O107" s="76">
        <v>8.9999999999999998E-4</v>
      </c>
    </row>
    <row r="108" spans="2:15">
      <c r="B108" t="s">
        <v>2277</v>
      </c>
      <c r="C108" t="s">
        <v>2278</v>
      </c>
      <c r="D108" t="s">
        <v>98</v>
      </c>
      <c r="E108" t="s">
        <v>121</v>
      </c>
      <c r="F108" t="s">
        <v>2279</v>
      </c>
      <c r="G108" t="s">
        <v>127</v>
      </c>
      <c r="H108" t="s">
        <v>100</v>
      </c>
      <c r="I108" s="75">
        <v>89284</v>
      </c>
      <c r="J108" s="75">
        <v>3514</v>
      </c>
      <c r="K108" s="75">
        <v>0</v>
      </c>
      <c r="L108" s="75">
        <v>3137.4397600000002</v>
      </c>
      <c r="M108" s="76">
        <v>1.8E-3</v>
      </c>
      <c r="N108" s="76">
        <v>1.1999999999999999E-3</v>
      </c>
      <c r="O108" s="76">
        <v>2.0000000000000001E-4</v>
      </c>
    </row>
    <row r="109" spans="2:15">
      <c r="B109" t="s">
        <v>2280</v>
      </c>
      <c r="C109" t="s">
        <v>2281</v>
      </c>
      <c r="D109" t="s">
        <v>98</v>
      </c>
      <c r="E109" t="s">
        <v>121</v>
      </c>
      <c r="F109" t="s">
        <v>2282</v>
      </c>
      <c r="G109" t="s">
        <v>127</v>
      </c>
      <c r="H109" t="s">
        <v>100</v>
      </c>
      <c r="I109" s="75">
        <v>40072</v>
      </c>
      <c r="J109" s="75">
        <v>7011</v>
      </c>
      <c r="K109" s="75">
        <v>0</v>
      </c>
      <c r="L109" s="75">
        <v>2809.4479200000001</v>
      </c>
      <c r="M109" s="76">
        <v>1.1999999999999999E-3</v>
      </c>
      <c r="N109" s="76">
        <v>1.1000000000000001E-3</v>
      </c>
      <c r="O109" s="76">
        <v>1E-4</v>
      </c>
    </row>
    <row r="110" spans="2:15">
      <c r="B110" t="s">
        <v>2283</v>
      </c>
      <c r="C110" t="s">
        <v>2284</v>
      </c>
      <c r="D110" t="s">
        <v>98</v>
      </c>
      <c r="E110" t="s">
        <v>121</v>
      </c>
      <c r="F110" t="s">
        <v>2285</v>
      </c>
      <c r="G110" t="s">
        <v>127</v>
      </c>
      <c r="H110" t="s">
        <v>100</v>
      </c>
      <c r="I110" s="75">
        <v>109766</v>
      </c>
      <c r="J110" s="75">
        <v>11150</v>
      </c>
      <c r="K110" s="75">
        <v>0</v>
      </c>
      <c r="L110" s="75">
        <v>12238.909</v>
      </c>
      <c r="M110" s="76">
        <v>2.3E-3</v>
      </c>
      <c r="N110" s="76">
        <v>4.5999999999999999E-3</v>
      </c>
      <c r="O110" s="76">
        <v>5.9999999999999995E-4</v>
      </c>
    </row>
    <row r="111" spans="2:15">
      <c r="B111" t="s">
        <v>2286</v>
      </c>
      <c r="C111" t="s">
        <v>2287</v>
      </c>
      <c r="D111" t="s">
        <v>98</v>
      </c>
      <c r="E111" t="s">
        <v>121</v>
      </c>
      <c r="F111" t="s">
        <v>1611</v>
      </c>
      <c r="G111" t="s">
        <v>130</v>
      </c>
      <c r="H111" t="s">
        <v>100</v>
      </c>
      <c r="I111" s="75">
        <v>102086.7</v>
      </c>
      <c r="J111" s="75">
        <v>1416</v>
      </c>
      <c r="K111" s="75">
        <v>0</v>
      </c>
      <c r="L111" s="75">
        <v>1445.5476719999999</v>
      </c>
      <c r="M111" s="76">
        <v>8.9999999999999998E-4</v>
      </c>
      <c r="N111" s="76">
        <v>5.0000000000000001E-4</v>
      </c>
      <c r="O111" s="76">
        <v>1E-4</v>
      </c>
    </row>
    <row r="112" spans="2:15">
      <c r="B112" t="s">
        <v>2288</v>
      </c>
      <c r="C112" t="s">
        <v>2289</v>
      </c>
      <c r="D112" t="s">
        <v>98</v>
      </c>
      <c r="E112" t="s">
        <v>121</v>
      </c>
      <c r="F112" t="s">
        <v>896</v>
      </c>
      <c r="G112" t="s">
        <v>130</v>
      </c>
      <c r="H112" t="s">
        <v>100</v>
      </c>
      <c r="I112" s="75">
        <v>315729</v>
      </c>
      <c r="J112" s="75">
        <v>1494</v>
      </c>
      <c r="K112" s="75">
        <v>0</v>
      </c>
      <c r="L112" s="75">
        <v>4716.9912599999998</v>
      </c>
      <c r="M112" s="76">
        <v>1.9E-3</v>
      </c>
      <c r="N112" s="76">
        <v>1.8E-3</v>
      </c>
      <c r="O112" s="76">
        <v>2.0000000000000001E-4</v>
      </c>
    </row>
    <row r="113" spans="2:15">
      <c r="B113" t="s">
        <v>2290</v>
      </c>
      <c r="C113" t="s">
        <v>2291</v>
      </c>
      <c r="D113" t="s">
        <v>98</v>
      </c>
      <c r="E113" t="s">
        <v>121</v>
      </c>
      <c r="F113" t="s">
        <v>1396</v>
      </c>
      <c r="G113" t="s">
        <v>130</v>
      </c>
      <c r="H113" t="s">
        <v>100</v>
      </c>
      <c r="I113" s="75">
        <v>140589</v>
      </c>
      <c r="J113" s="75">
        <v>1798</v>
      </c>
      <c r="K113" s="75">
        <v>0</v>
      </c>
      <c r="L113" s="75">
        <v>2527.7902199999999</v>
      </c>
      <c r="M113" s="76">
        <v>6.9999999999999999E-4</v>
      </c>
      <c r="N113" s="76">
        <v>1E-3</v>
      </c>
      <c r="O113" s="76">
        <v>1E-4</v>
      </c>
    </row>
    <row r="114" spans="2:15">
      <c r="B114" s="77" t="s">
        <v>2292</v>
      </c>
      <c r="E114" s="14"/>
      <c r="F114" s="14"/>
      <c r="G114" s="14"/>
      <c r="I114" s="79">
        <v>49221877.460000001</v>
      </c>
      <c r="K114" s="79">
        <v>22.99239</v>
      </c>
      <c r="L114" s="79">
        <v>189812.44983313835</v>
      </c>
      <c r="N114" s="78">
        <v>7.1999999999999995E-2</v>
      </c>
      <c r="O114" s="78">
        <v>9.1000000000000004E-3</v>
      </c>
    </row>
    <row r="115" spans="2:15">
      <c r="B115" t="s">
        <v>2293</v>
      </c>
      <c r="C115" t="s">
        <v>2294</v>
      </c>
      <c r="D115" t="s">
        <v>98</v>
      </c>
      <c r="E115" t="s">
        <v>121</v>
      </c>
      <c r="F115" t="s">
        <v>2295</v>
      </c>
      <c r="G115" t="s">
        <v>2136</v>
      </c>
      <c r="H115" t="s">
        <v>100</v>
      </c>
      <c r="I115" s="75">
        <v>2956.16</v>
      </c>
      <c r="J115" s="75">
        <v>775.4</v>
      </c>
      <c r="K115" s="75">
        <v>0</v>
      </c>
      <c r="L115" s="75">
        <v>22.922064639999999</v>
      </c>
      <c r="M115" s="76">
        <v>1.8E-3</v>
      </c>
      <c r="N115" s="76">
        <v>0</v>
      </c>
      <c r="O115" s="76">
        <v>0</v>
      </c>
    </row>
    <row r="116" spans="2:15">
      <c r="B116" t="s">
        <v>2296</v>
      </c>
      <c r="C116" t="s">
        <v>2297</v>
      </c>
      <c r="D116" t="s">
        <v>98</v>
      </c>
      <c r="E116" t="s">
        <v>121</v>
      </c>
      <c r="F116" t="s">
        <v>2298</v>
      </c>
      <c r="G116" t="s">
        <v>2136</v>
      </c>
      <c r="H116" t="s">
        <v>100</v>
      </c>
      <c r="I116" s="75">
        <v>249902</v>
      </c>
      <c r="J116" s="75">
        <v>370</v>
      </c>
      <c r="K116" s="75">
        <v>0</v>
      </c>
      <c r="L116" s="75">
        <v>924.63739999999996</v>
      </c>
      <c r="M116" s="76">
        <v>3.5000000000000001E-3</v>
      </c>
      <c r="N116" s="76">
        <v>4.0000000000000002E-4</v>
      </c>
      <c r="O116" s="76">
        <v>0</v>
      </c>
    </row>
    <row r="117" spans="2:15">
      <c r="B117" t="s">
        <v>2299</v>
      </c>
      <c r="C117" t="s">
        <v>2300</v>
      </c>
      <c r="D117" t="s">
        <v>98</v>
      </c>
      <c r="E117" t="s">
        <v>121</v>
      </c>
      <c r="F117" t="s">
        <v>876</v>
      </c>
      <c r="G117" t="s">
        <v>595</v>
      </c>
      <c r="H117" t="s">
        <v>100</v>
      </c>
      <c r="I117" s="75">
        <v>1284275</v>
      </c>
      <c r="J117" s="75">
        <v>65.599999999999994</v>
      </c>
      <c r="K117" s="75">
        <v>0</v>
      </c>
      <c r="L117" s="75">
        <v>842.48440000000005</v>
      </c>
      <c r="M117" s="76">
        <v>1E-3</v>
      </c>
      <c r="N117" s="76">
        <v>2.9999999999999997E-4</v>
      </c>
      <c r="O117" s="76">
        <v>0</v>
      </c>
    </row>
    <row r="118" spans="2:15">
      <c r="B118" t="s">
        <v>2301</v>
      </c>
      <c r="C118" t="s">
        <v>2302</v>
      </c>
      <c r="D118" t="s">
        <v>98</v>
      </c>
      <c r="E118" t="s">
        <v>121</v>
      </c>
      <c r="F118" t="s">
        <v>1330</v>
      </c>
      <c r="G118" t="s">
        <v>595</v>
      </c>
      <c r="H118" t="s">
        <v>100</v>
      </c>
      <c r="I118" s="75">
        <v>69576</v>
      </c>
      <c r="J118" s="75">
        <v>2602</v>
      </c>
      <c r="K118" s="75">
        <v>0</v>
      </c>
      <c r="L118" s="75">
        <v>1810.36752</v>
      </c>
      <c r="M118" s="76">
        <v>3.8999999999999998E-3</v>
      </c>
      <c r="N118" s="76">
        <v>6.9999999999999999E-4</v>
      </c>
      <c r="O118" s="76">
        <v>1E-4</v>
      </c>
    </row>
    <row r="119" spans="2:15">
      <c r="B119" t="s">
        <v>2303</v>
      </c>
      <c r="C119" t="s">
        <v>2304</v>
      </c>
      <c r="D119" t="s">
        <v>98</v>
      </c>
      <c r="E119" t="s">
        <v>121</v>
      </c>
      <c r="F119" t="s">
        <v>1583</v>
      </c>
      <c r="G119" t="s">
        <v>1043</v>
      </c>
      <c r="H119" t="s">
        <v>100</v>
      </c>
      <c r="I119" s="75">
        <v>96470</v>
      </c>
      <c r="J119" s="75">
        <v>5400</v>
      </c>
      <c r="K119" s="75">
        <v>0</v>
      </c>
      <c r="L119" s="75">
        <v>5209.38</v>
      </c>
      <c r="M119" s="76">
        <v>7.4000000000000003E-3</v>
      </c>
      <c r="N119" s="76">
        <v>2E-3</v>
      </c>
      <c r="O119" s="76">
        <v>2.9999999999999997E-4</v>
      </c>
    </row>
    <row r="120" spans="2:15">
      <c r="B120" t="s">
        <v>2305</v>
      </c>
      <c r="C120" t="s">
        <v>2306</v>
      </c>
      <c r="D120" t="s">
        <v>98</v>
      </c>
      <c r="E120" t="s">
        <v>121</v>
      </c>
      <c r="F120" t="s">
        <v>1608</v>
      </c>
      <c r="G120" t="s">
        <v>1043</v>
      </c>
      <c r="H120" t="s">
        <v>100</v>
      </c>
      <c r="I120" s="75">
        <v>67301</v>
      </c>
      <c r="J120" s="75">
        <v>1600</v>
      </c>
      <c r="K120" s="75">
        <v>0</v>
      </c>
      <c r="L120" s="75">
        <v>1076.816</v>
      </c>
      <c r="M120" s="76">
        <v>1.5E-3</v>
      </c>
      <c r="N120" s="76">
        <v>4.0000000000000002E-4</v>
      </c>
      <c r="O120" s="76">
        <v>1E-4</v>
      </c>
    </row>
    <row r="121" spans="2:15">
      <c r="B121" t="s">
        <v>2307</v>
      </c>
      <c r="C121" t="s">
        <v>2308</v>
      </c>
      <c r="D121" t="s">
        <v>98</v>
      </c>
      <c r="E121" t="s">
        <v>121</v>
      </c>
      <c r="F121" t="s">
        <v>1081</v>
      </c>
      <c r="G121" t="s">
        <v>1043</v>
      </c>
      <c r="H121" t="s">
        <v>100</v>
      </c>
      <c r="I121" s="75">
        <v>95705</v>
      </c>
      <c r="J121" s="75">
        <v>3289</v>
      </c>
      <c r="K121" s="75">
        <v>0</v>
      </c>
      <c r="L121" s="75">
        <v>3147.7374500000001</v>
      </c>
      <c r="M121" s="76">
        <v>5.7999999999999996E-3</v>
      </c>
      <c r="N121" s="76">
        <v>1.1999999999999999E-3</v>
      </c>
      <c r="O121" s="76">
        <v>2.0000000000000001E-4</v>
      </c>
    </row>
    <row r="122" spans="2:15">
      <c r="B122" t="s">
        <v>2309</v>
      </c>
      <c r="C122" t="s">
        <v>2310</v>
      </c>
      <c r="D122" t="s">
        <v>98</v>
      </c>
      <c r="E122" t="s">
        <v>121</v>
      </c>
      <c r="F122" t="s">
        <v>1520</v>
      </c>
      <c r="G122" t="s">
        <v>887</v>
      </c>
      <c r="H122" t="s">
        <v>100</v>
      </c>
      <c r="I122" s="75">
        <v>19000</v>
      </c>
      <c r="J122" s="75">
        <v>921</v>
      </c>
      <c r="K122" s="75">
        <v>0</v>
      </c>
      <c r="L122" s="75">
        <v>174.99</v>
      </c>
      <c r="M122" s="76">
        <v>2.9999999999999997E-4</v>
      </c>
      <c r="N122" s="76">
        <v>1E-4</v>
      </c>
      <c r="O122" s="76">
        <v>0</v>
      </c>
    </row>
    <row r="123" spans="2:15">
      <c r="B123" t="s">
        <v>2311</v>
      </c>
      <c r="C123" t="s">
        <v>2312</v>
      </c>
      <c r="D123" t="s">
        <v>98</v>
      </c>
      <c r="E123" t="s">
        <v>121</v>
      </c>
      <c r="F123" t="s">
        <v>2313</v>
      </c>
      <c r="G123" t="s">
        <v>887</v>
      </c>
      <c r="H123" t="s">
        <v>100</v>
      </c>
      <c r="I123" s="75">
        <v>77501.06</v>
      </c>
      <c r="J123" s="75">
        <v>2380</v>
      </c>
      <c r="K123" s="75">
        <v>0</v>
      </c>
      <c r="L123" s="75">
        <v>1844.525228</v>
      </c>
      <c r="M123" s="76">
        <v>2.3999999999999998E-3</v>
      </c>
      <c r="N123" s="76">
        <v>6.9999999999999999E-4</v>
      </c>
      <c r="O123" s="76">
        <v>1E-4</v>
      </c>
    </row>
    <row r="124" spans="2:15">
      <c r="B124" t="s">
        <v>2314</v>
      </c>
      <c r="C124" t="s">
        <v>2315</v>
      </c>
      <c r="D124" t="s">
        <v>98</v>
      </c>
      <c r="E124" t="s">
        <v>121</v>
      </c>
      <c r="F124" t="s">
        <v>1465</v>
      </c>
      <c r="G124" t="s">
        <v>887</v>
      </c>
      <c r="H124" t="s">
        <v>100</v>
      </c>
      <c r="I124" s="75">
        <v>26000</v>
      </c>
      <c r="J124" s="75">
        <v>145.80000000000001</v>
      </c>
      <c r="K124" s="75">
        <v>0</v>
      </c>
      <c r="L124" s="75">
        <v>37.908000000000001</v>
      </c>
      <c r="M124" s="76">
        <v>1E-4</v>
      </c>
      <c r="N124" s="76">
        <v>0</v>
      </c>
      <c r="O124" s="76">
        <v>0</v>
      </c>
    </row>
    <row r="125" spans="2:15">
      <c r="B125" t="s">
        <v>2316</v>
      </c>
      <c r="C125" t="s">
        <v>2317</v>
      </c>
      <c r="D125" t="s">
        <v>98</v>
      </c>
      <c r="E125" t="s">
        <v>121</v>
      </c>
      <c r="F125" t="s">
        <v>2318</v>
      </c>
      <c r="G125" t="s">
        <v>887</v>
      </c>
      <c r="H125" t="s">
        <v>100</v>
      </c>
      <c r="I125" s="75">
        <v>62000</v>
      </c>
      <c r="J125" s="75">
        <v>4422</v>
      </c>
      <c r="K125" s="75">
        <v>22.99239</v>
      </c>
      <c r="L125" s="75">
        <v>2764.6323900000002</v>
      </c>
      <c r="M125" s="76">
        <v>1.1000000000000001E-3</v>
      </c>
      <c r="N125" s="76">
        <v>1E-3</v>
      </c>
      <c r="O125" s="76">
        <v>1E-4</v>
      </c>
    </row>
    <row r="126" spans="2:15">
      <c r="B126" t="s">
        <v>2319</v>
      </c>
      <c r="C126" t="s">
        <v>2320</v>
      </c>
      <c r="D126" t="s">
        <v>98</v>
      </c>
      <c r="E126" t="s">
        <v>121</v>
      </c>
      <c r="F126" t="s">
        <v>2321</v>
      </c>
      <c r="G126" t="s">
        <v>684</v>
      </c>
      <c r="H126" t="s">
        <v>100</v>
      </c>
      <c r="I126" s="75">
        <v>31346</v>
      </c>
      <c r="J126" s="75">
        <v>351.9</v>
      </c>
      <c r="K126" s="75">
        <v>0</v>
      </c>
      <c r="L126" s="75">
        <v>110.306574</v>
      </c>
      <c r="M126" s="76">
        <v>6.9999999999999999E-4</v>
      </c>
      <c r="N126" s="76">
        <v>0</v>
      </c>
      <c r="O126" s="76">
        <v>0</v>
      </c>
    </row>
    <row r="127" spans="2:15">
      <c r="B127" t="s">
        <v>2322</v>
      </c>
      <c r="C127" t="s">
        <v>2323</v>
      </c>
      <c r="D127" t="s">
        <v>98</v>
      </c>
      <c r="E127" t="s">
        <v>121</v>
      </c>
      <c r="F127" t="s">
        <v>2324</v>
      </c>
      <c r="G127" t="s">
        <v>1141</v>
      </c>
      <c r="H127" t="s">
        <v>100</v>
      </c>
      <c r="I127" s="75">
        <v>385215</v>
      </c>
      <c r="J127" s="75">
        <v>1042</v>
      </c>
      <c r="K127" s="75">
        <v>0</v>
      </c>
      <c r="L127" s="75">
        <v>4013.9403000000002</v>
      </c>
      <c r="M127" s="76">
        <v>6.3E-3</v>
      </c>
      <c r="N127" s="76">
        <v>1.5E-3</v>
      </c>
      <c r="O127" s="76">
        <v>2.0000000000000001E-4</v>
      </c>
    </row>
    <row r="128" spans="2:15">
      <c r="B128" t="s">
        <v>2325</v>
      </c>
      <c r="C128" t="s">
        <v>2326</v>
      </c>
      <c r="D128" t="s">
        <v>98</v>
      </c>
      <c r="E128" t="s">
        <v>121</v>
      </c>
      <c r="F128" t="s">
        <v>1643</v>
      </c>
      <c r="G128" t="s">
        <v>845</v>
      </c>
      <c r="H128" t="s">
        <v>100</v>
      </c>
      <c r="I128" s="75">
        <v>67354</v>
      </c>
      <c r="J128" s="75">
        <v>515.70000000000005</v>
      </c>
      <c r="K128" s="75">
        <v>0</v>
      </c>
      <c r="L128" s="75">
        <v>347.34457800000001</v>
      </c>
      <c r="M128" s="76">
        <v>1.6000000000000001E-3</v>
      </c>
      <c r="N128" s="76">
        <v>1E-4</v>
      </c>
      <c r="O128" s="76">
        <v>0</v>
      </c>
    </row>
    <row r="129" spans="2:15">
      <c r="B129" t="s">
        <v>2327</v>
      </c>
      <c r="C129" t="s">
        <v>2328</v>
      </c>
      <c r="D129" t="s">
        <v>98</v>
      </c>
      <c r="E129" t="s">
        <v>121</v>
      </c>
      <c r="F129" t="s">
        <v>1047</v>
      </c>
      <c r="G129" t="s">
        <v>845</v>
      </c>
      <c r="H129" t="s">
        <v>100</v>
      </c>
      <c r="I129" s="75">
        <v>781002.91</v>
      </c>
      <c r="J129" s="75">
        <v>1460</v>
      </c>
      <c r="K129" s="75">
        <v>0</v>
      </c>
      <c r="L129" s="75">
        <v>11402.642486000001</v>
      </c>
      <c r="M129" s="76">
        <v>1.26E-2</v>
      </c>
      <c r="N129" s="76">
        <v>4.3E-3</v>
      </c>
      <c r="O129" s="76">
        <v>5.0000000000000001E-4</v>
      </c>
    </row>
    <row r="130" spans="2:15">
      <c r="B130" t="s">
        <v>2329</v>
      </c>
      <c r="C130" t="s">
        <v>2330</v>
      </c>
      <c r="D130" t="s">
        <v>98</v>
      </c>
      <c r="E130" t="s">
        <v>121</v>
      </c>
      <c r="F130" t="s">
        <v>2331</v>
      </c>
      <c r="G130" t="s">
        <v>845</v>
      </c>
      <c r="H130" t="s">
        <v>100</v>
      </c>
      <c r="I130" s="75">
        <v>564000</v>
      </c>
      <c r="J130" s="75">
        <v>49</v>
      </c>
      <c r="K130" s="75">
        <v>0</v>
      </c>
      <c r="L130" s="75">
        <v>276.36</v>
      </c>
      <c r="M130" s="76">
        <v>3.0999999999999999E-3</v>
      </c>
      <c r="N130" s="76">
        <v>1E-4</v>
      </c>
      <c r="O130" s="76">
        <v>0</v>
      </c>
    </row>
    <row r="131" spans="2:15">
      <c r="B131" t="s">
        <v>2332</v>
      </c>
      <c r="C131" t="s">
        <v>2333</v>
      </c>
      <c r="D131" t="s">
        <v>98</v>
      </c>
      <c r="E131" t="s">
        <v>121</v>
      </c>
      <c r="F131" t="s">
        <v>1695</v>
      </c>
      <c r="G131" t="s">
        <v>845</v>
      </c>
      <c r="H131" t="s">
        <v>100</v>
      </c>
      <c r="I131" s="75">
        <v>29806</v>
      </c>
      <c r="J131" s="75">
        <v>3124</v>
      </c>
      <c r="K131" s="75">
        <v>0</v>
      </c>
      <c r="L131" s="75">
        <v>931.13944000000004</v>
      </c>
      <c r="M131" s="76">
        <v>1.9E-3</v>
      </c>
      <c r="N131" s="76">
        <v>4.0000000000000002E-4</v>
      </c>
      <c r="O131" s="76">
        <v>0</v>
      </c>
    </row>
    <row r="132" spans="2:15">
      <c r="B132" t="s">
        <v>2334</v>
      </c>
      <c r="C132" t="s">
        <v>2335</v>
      </c>
      <c r="D132" t="s">
        <v>98</v>
      </c>
      <c r="E132" t="s">
        <v>121</v>
      </c>
      <c r="F132" t="s">
        <v>2336</v>
      </c>
      <c r="G132" t="s">
        <v>857</v>
      </c>
      <c r="H132" t="s">
        <v>100</v>
      </c>
      <c r="I132" s="75">
        <v>1211108</v>
      </c>
      <c r="J132" s="75">
        <v>359.1</v>
      </c>
      <c r="K132" s="75">
        <v>0</v>
      </c>
      <c r="L132" s="75">
        <v>4349.0888279999999</v>
      </c>
      <c r="M132" s="76">
        <v>4.8999999999999998E-3</v>
      </c>
      <c r="N132" s="76">
        <v>1.6000000000000001E-3</v>
      </c>
      <c r="O132" s="76">
        <v>2.0000000000000001E-4</v>
      </c>
    </row>
    <row r="133" spans="2:15">
      <c r="B133" t="s">
        <v>2337</v>
      </c>
      <c r="C133" t="s">
        <v>2338</v>
      </c>
      <c r="D133" t="s">
        <v>98</v>
      </c>
      <c r="E133" t="s">
        <v>121</v>
      </c>
      <c r="F133" t="s">
        <v>2339</v>
      </c>
      <c r="G133" t="s">
        <v>857</v>
      </c>
      <c r="H133" t="s">
        <v>100</v>
      </c>
      <c r="I133" s="75">
        <v>49466</v>
      </c>
      <c r="J133" s="75">
        <v>10290</v>
      </c>
      <c r="K133" s="75">
        <v>0</v>
      </c>
      <c r="L133" s="75">
        <v>5090.0514000000003</v>
      </c>
      <c r="M133" s="76">
        <v>4.7000000000000002E-3</v>
      </c>
      <c r="N133" s="76">
        <v>1.9E-3</v>
      </c>
      <c r="O133" s="76">
        <v>2.0000000000000001E-4</v>
      </c>
    </row>
    <row r="134" spans="2:15">
      <c r="B134" t="s">
        <v>2340</v>
      </c>
      <c r="C134" t="s">
        <v>2341</v>
      </c>
      <c r="D134" t="s">
        <v>98</v>
      </c>
      <c r="E134" t="s">
        <v>121</v>
      </c>
      <c r="F134" t="s">
        <v>2342</v>
      </c>
      <c r="G134" t="s">
        <v>857</v>
      </c>
      <c r="H134" t="s">
        <v>100</v>
      </c>
      <c r="I134" s="75">
        <v>4517100.5</v>
      </c>
      <c r="J134" s="75">
        <v>507.8</v>
      </c>
      <c r="K134" s="75">
        <v>0</v>
      </c>
      <c r="L134" s="75">
        <v>22937.836339000001</v>
      </c>
      <c r="M134" s="76">
        <v>2.9600000000000001E-2</v>
      </c>
      <c r="N134" s="76">
        <v>8.6999999999999994E-3</v>
      </c>
      <c r="O134" s="76">
        <v>1.1000000000000001E-3</v>
      </c>
    </row>
    <row r="135" spans="2:15">
      <c r="B135" t="s">
        <v>2343</v>
      </c>
      <c r="C135" t="s">
        <v>2344</v>
      </c>
      <c r="D135" t="s">
        <v>98</v>
      </c>
      <c r="E135" t="s">
        <v>121</v>
      </c>
      <c r="F135" t="s">
        <v>2345</v>
      </c>
      <c r="G135" t="s">
        <v>857</v>
      </c>
      <c r="H135" t="s">
        <v>100</v>
      </c>
      <c r="I135" s="75">
        <v>34651</v>
      </c>
      <c r="J135" s="75">
        <v>2536</v>
      </c>
      <c r="K135" s="75">
        <v>0</v>
      </c>
      <c r="L135" s="75">
        <v>878.74936000000002</v>
      </c>
      <c r="M135" s="76">
        <v>2.0999999999999999E-3</v>
      </c>
      <c r="N135" s="76">
        <v>2.9999999999999997E-4</v>
      </c>
      <c r="O135" s="76">
        <v>0</v>
      </c>
    </row>
    <row r="136" spans="2:15">
      <c r="B136" t="s">
        <v>2346</v>
      </c>
      <c r="C136" t="s">
        <v>2347</v>
      </c>
      <c r="D136" t="s">
        <v>98</v>
      </c>
      <c r="E136" t="s">
        <v>121</v>
      </c>
      <c r="F136" t="s">
        <v>2348</v>
      </c>
      <c r="G136" t="s">
        <v>2349</v>
      </c>
      <c r="H136" t="s">
        <v>100</v>
      </c>
      <c r="I136" s="75">
        <v>600000</v>
      </c>
      <c r="J136" s="75">
        <v>114.2</v>
      </c>
      <c r="K136" s="75">
        <v>0</v>
      </c>
      <c r="L136" s="75">
        <v>685.2</v>
      </c>
      <c r="M136" s="76">
        <v>0.1487</v>
      </c>
      <c r="N136" s="76">
        <v>2.9999999999999997E-4</v>
      </c>
      <c r="O136" s="76">
        <v>0</v>
      </c>
    </row>
    <row r="137" spans="2:15">
      <c r="B137" t="s">
        <v>2350</v>
      </c>
      <c r="C137" t="s">
        <v>2351</v>
      </c>
      <c r="D137" t="s">
        <v>98</v>
      </c>
      <c r="E137" t="s">
        <v>121</v>
      </c>
      <c r="F137" t="s">
        <v>2352</v>
      </c>
      <c r="G137" t="s">
        <v>2349</v>
      </c>
      <c r="H137" t="s">
        <v>100</v>
      </c>
      <c r="I137" s="75">
        <v>153000</v>
      </c>
      <c r="J137" s="75">
        <v>205</v>
      </c>
      <c r="K137" s="75">
        <v>0</v>
      </c>
      <c r="L137" s="75">
        <v>313.64999999999998</v>
      </c>
      <c r="M137" s="76">
        <v>1.24E-2</v>
      </c>
      <c r="N137" s="76">
        <v>1E-4</v>
      </c>
      <c r="O137" s="76">
        <v>0</v>
      </c>
    </row>
    <row r="138" spans="2:15">
      <c r="B138" t="s">
        <v>2353</v>
      </c>
      <c r="C138" t="s">
        <v>2354</v>
      </c>
      <c r="D138" t="s">
        <v>98</v>
      </c>
      <c r="E138" t="s">
        <v>121</v>
      </c>
      <c r="F138" t="s">
        <v>2355</v>
      </c>
      <c r="G138" t="s">
        <v>2349</v>
      </c>
      <c r="H138" t="s">
        <v>100</v>
      </c>
      <c r="I138" s="75">
        <v>301590.45</v>
      </c>
      <c r="J138" s="75">
        <v>64.8</v>
      </c>
      <c r="K138" s="75">
        <v>0</v>
      </c>
      <c r="L138" s="75">
        <v>195.43061159999999</v>
      </c>
      <c r="M138" s="76">
        <v>2E-3</v>
      </c>
      <c r="N138" s="76">
        <v>1E-4</v>
      </c>
      <c r="O138" s="76">
        <v>0</v>
      </c>
    </row>
    <row r="139" spans="2:15">
      <c r="B139" t="s">
        <v>2356</v>
      </c>
      <c r="C139" t="s">
        <v>2357</v>
      </c>
      <c r="D139" t="s">
        <v>98</v>
      </c>
      <c r="E139" t="s">
        <v>121</v>
      </c>
      <c r="F139" t="s">
        <v>2358</v>
      </c>
      <c r="G139" t="s">
        <v>987</v>
      </c>
      <c r="H139" t="s">
        <v>100</v>
      </c>
      <c r="I139" s="75">
        <v>56400</v>
      </c>
      <c r="J139" s="75">
        <v>3731</v>
      </c>
      <c r="K139" s="75">
        <v>0</v>
      </c>
      <c r="L139" s="75">
        <v>2104.2840000000001</v>
      </c>
      <c r="M139" s="76">
        <v>5.4000000000000003E-3</v>
      </c>
      <c r="N139" s="76">
        <v>8.0000000000000004E-4</v>
      </c>
      <c r="O139" s="76">
        <v>1E-4</v>
      </c>
    </row>
    <row r="140" spans="2:15">
      <c r="B140" t="s">
        <v>2359</v>
      </c>
      <c r="C140" t="s">
        <v>2360</v>
      </c>
      <c r="D140" t="s">
        <v>98</v>
      </c>
      <c r="E140" t="s">
        <v>121</v>
      </c>
      <c r="F140" t="s">
        <v>2358</v>
      </c>
      <c r="G140" t="s">
        <v>987</v>
      </c>
      <c r="H140" t="s">
        <v>100</v>
      </c>
      <c r="I140" s="75">
        <v>-180480</v>
      </c>
      <c r="J140" s="75">
        <v>93.442622950819526</v>
      </c>
      <c r="K140" s="75">
        <v>0</v>
      </c>
      <c r="L140" s="75">
        <v>-168.64524590163899</v>
      </c>
      <c r="M140" s="76">
        <v>0</v>
      </c>
      <c r="N140" s="76">
        <v>-1E-4</v>
      </c>
      <c r="O140" s="76">
        <v>0</v>
      </c>
    </row>
    <row r="141" spans="2:15">
      <c r="B141" t="s">
        <v>2361</v>
      </c>
      <c r="C141" t="s">
        <v>2362</v>
      </c>
      <c r="D141" t="s">
        <v>98</v>
      </c>
      <c r="E141" t="s">
        <v>121</v>
      </c>
      <c r="F141" t="s">
        <v>2363</v>
      </c>
      <c r="G141" t="s">
        <v>761</v>
      </c>
      <c r="H141" t="s">
        <v>100</v>
      </c>
      <c r="I141" s="75">
        <v>103027</v>
      </c>
      <c r="J141" s="75">
        <v>951.2</v>
      </c>
      <c r="K141" s="75">
        <v>0</v>
      </c>
      <c r="L141" s="75">
        <v>979.99282400000004</v>
      </c>
      <c r="M141" s="76">
        <v>6.7999999999999996E-3</v>
      </c>
      <c r="N141" s="76">
        <v>4.0000000000000002E-4</v>
      </c>
      <c r="O141" s="76">
        <v>0</v>
      </c>
    </row>
    <row r="142" spans="2:15">
      <c r="B142" t="s">
        <v>2364</v>
      </c>
      <c r="C142" t="s">
        <v>2365</v>
      </c>
      <c r="D142" t="s">
        <v>98</v>
      </c>
      <c r="E142" t="s">
        <v>121</v>
      </c>
      <c r="F142" t="s">
        <v>2366</v>
      </c>
      <c r="G142" t="s">
        <v>761</v>
      </c>
      <c r="H142" t="s">
        <v>100</v>
      </c>
      <c r="I142" s="75">
        <v>35225</v>
      </c>
      <c r="J142" s="75">
        <v>1492</v>
      </c>
      <c r="K142" s="75">
        <v>0</v>
      </c>
      <c r="L142" s="75">
        <v>525.55700000000002</v>
      </c>
      <c r="M142" s="76">
        <v>1.5E-3</v>
      </c>
      <c r="N142" s="76">
        <v>2.0000000000000001E-4</v>
      </c>
      <c r="O142" s="76">
        <v>0</v>
      </c>
    </row>
    <row r="143" spans="2:15">
      <c r="B143" t="s">
        <v>2367</v>
      </c>
      <c r="C143" t="s">
        <v>2368</v>
      </c>
      <c r="D143" t="s">
        <v>98</v>
      </c>
      <c r="E143" t="s">
        <v>121</v>
      </c>
      <c r="F143" t="s">
        <v>2369</v>
      </c>
      <c r="G143" t="s">
        <v>761</v>
      </c>
      <c r="H143" t="s">
        <v>100</v>
      </c>
      <c r="I143" s="75">
        <v>12896</v>
      </c>
      <c r="J143" s="75">
        <v>3813</v>
      </c>
      <c r="K143" s="75">
        <v>0</v>
      </c>
      <c r="L143" s="75">
        <v>491.72448000000003</v>
      </c>
      <c r="M143" s="76">
        <v>5.0000000000000001E-4</v>
      </c>
      <c r="N143" s="76">
        <v>2.0000000000000001E-4</v>
      </c>
      <c r="O143" s="76">
        <v>0</v>
      </c>
    </row>
    <row r="144" spans="2:15">
      <c r="B144" t="s">
        <v>2370</v>
      </c>
      <c r="C144" t="s">
        <v>2371</v>
      </c>
      <c r="D144" t="s">
        <v>98</v>
      </c>
      <c r="E144" t="s">
        <v>121</v>
      </c>
      <c r="F144" t="s">
        <v>2372</v>
      </c>
      <c r="G144" t="s">
        <v>761</v>
      </c>
      <c r="H144" t="s">
        <v>100</v>
      </c>
      <c r="I144" s="75">
        <v>322279</v>
      </c>
      <c r="J144" s="75">
        <v>311.2</v>
      </c>
      <c r="K144" s="75">
        <v>0</v>
      </c>
      <c r="L144" s="75">
        <v>1002.932248</v>
      </c>
      <c r="M144" s="76">
        <v>3.8E-3</v>
      </c>
      <c r="N144" s="76">
        <v>4.0000000000000002E-4</v>
      </c>
      <c r="O144" s="76">
        <v>0</v>
      </c>
    </row>
    <row r="145" spans="2:15">
      <c r="B145" t="s">
        <v>2373</v>
      </c>
      <c r="C145" t="s">
        <v>2374</v>
      </c>
      <c r="D145" t="s">
        <v>98</v>
      </c>
      <c r="E145" t="s">
        <v>121</v>
      </c>
      <c r="F145" t="s">
        <v>2375</v>
      </c>
      <c r="G145" t="s">
        <v>761</v>
      </c>
      <c r="H145" t="s">
        <v>100</v>
      </c>
      <c r="I145" s="75">
        <v>53731</v>
      </c>
      <c r="J145" s="75">
        <v>1035</v>
      </c>
      <c r="K145" s="75">
        <v>0</v>
      </c>
      <c r="L145" s="75">
        <v>556.11585000000002</v>
      </c>
      <c r="M145" s="76">
        <v>3.0999999999999999E-3</v>
      </c>
      <c r="N145" s="76">
        <v>2.0000000000000001E-4</v>
      </c>
      <c r="O145" s="76">
        <v>0</v>
      </c>
    </row>
    <row r="146" spans="2:15">
      <c r="B146" t="s">
        <v>2376</v>
      </c>
      <c r="C146" t="s">
        <v>2377</v>
      </c>
      <c r="D146" t="s">
        <v>98</v>
      </c>
      <c r="E146" t="s">
        <v>121</v>
      </c>
      <c r="F146" t="s">
        <v>2378</v>
      </c>
      <c r="G146" t="s">
        <v>1152</v>
      </c>
      <c r="H146" t="s">
        <v>100</v>
      </c>
      <c r="I146" s="75">
        <v>6478</v>
      </c>
      <c r="J146" s="75">
        <v>1451</v>
      </c>
      <c r="K146" s="75">
        <v>0</v>
      </c>
      <c r="L146" s="75">
        <v>93.995779999999996</v>
      </c>
      <c r="M146" s="76">
        <v>4.0000000000000002E-4</v>
      </c>
      <c r="N146" s="76">
        <v>0</v>
      </c>
      <c r="O146" s="76">
        <v>0</v>
      </c>
    </row>
    <row r="147" spans="2:15">
      <c r="B147" t="s">
        <v>2379</v>
      </c>
      <c r="C147" t="s">
        <v>2380</v>
      </c>
      <c r="D147" t="s">
        <v>98</v>
      </c>
      <c r="E147" t="s">
        <v>121</v>
      </c>
      <c r="F147" t="s">
        <v>2381</v>
      </c>
      <c r="G147" t="s">
        <v>1152</v>
      </c>
      <c r="H147" t="s">
        <v>100</v>
      </c>
      <c r="I147" s="75">
        <v>33940</v>
      </c>
      <c r="J147" s="75">
        <v>1976</v>
      </c>
      <c r="K147" s="75">
        <v>0</v>
      </c>
      <c r="L147" s="75">
        <v>670.65440000000001</v>
      </c>
      <c r="M147" s="76">
        <v>1.9E-3</v>
      </c>
      <c r="N147" s="76">
        <v>2.9999999999999997E-4</v>
      </c>
      <c r="O147" s="76">
        <v>0</v>
      </c>
    </row>
    <row r="148" spans="2:15">
      <c r="B148" t="s">
        <v>2382</v>
      </c>
      <c r="C148" t="s">
        <v>2383</v>
      </c>
      <c r="D148" t="s">
        <v>98</v>
      </c>
      <c r="E148" t="s">
        <v>121</v>
      </c>
      <c r="F148" t="s">
        <v>2384</v>
      </c>
      <c r="G148" t="s">
        <v>1152</v>
      </c>
      <c r="H148" t="s">
        <v>100</v>
      </c>
      <c r="I148" s="75">
        <v>12226</v>
      </c>
      <c r="J148" s="75">
        <v>14000</v>
      </c>
      <c r="K148" s="75">
        <v>0</v>
      </c>
      <c r="L148" s="75">
        <v>1711.64</v>
      </c>
      <c r="M148" s="76">
        <v>3.7000000000000002E-3</v>
      </c>
      <c r="N148" s="76">
        <v>5.9999999999999995E-4</v>
      </c>
      <c r="O148" s="76">
        <v>1E-4</v>
      </c>
    </row>
    <row r="149" spans="2:15">
      <c r="B149" t="s">
        <v>2385</v>
      </c>
      <c r="C149" t="s">
        <v>2386</v>
      </c>
      <c r="D149" t="s">
        <v>98</v>
      </c>
      <c r="E149" t="s">
        <v>121</v>
      </c>
      <c r="F149" t="s">
        <v>2387</v>
      </c>
      <c r="G149" t="s">
        <v>1152</v>
      </c>
      <c r="H149" t="s">
        <v>100</v>
      </c>
      <c r="I149" s="75">
        <v>7984</v>
      </c>
      <c r="J149" s="75">
        <v>5692</v>
      </c>
      <c r="K149" s="75">
        <v>0</v>
      </c>
      <c r="L149" s="75">
        <v>454.44927999999999</v>
      </c>
      <c r="M149" s="76">
        <v>2.2000000000000001E-3</v>
      </c>
      <c r="N149" s="76">
        <v>2.0000000000000001E-4</v>
      </c>
      <c r="O149" s="76">
        <v>0</v>
      </c>
    </row>
    <row r="150" spans="2:15">
      <c r="B150" t="s">
        <v>2388</v>
      </c>
      <c r="C150" t="s">
        <v>2389</v>
      </c>
      <c r="D150" t="s">
        <v>98</v>
      </c>
      <c r="E150" t="s">
        <v>121</v>
      </c>
      <c r="F150" t="s">
        <v>2390</v>
      </c>
      <c r="G150" t="s">
        <v>1152</v>
      </c>
      <c r="H150" t="s">
        <v>100</v>
      </c>
      <c r="I150" s="75">
        <v>9273</v>
      </c>
      <c r="J150" s="75">
        <v>6480</v>
      </c>
      <c r="K150" s="75">
        <v>0</v>
      </c>
      <c r="L150" s="75">
        <v>600.8904</v>
      </c>
      <c r="M150" s="76">
        <v>6.9999999999999999E-4</v>
      </c>
      <c r="N150" s="76">
        <v>2.0000000000000001E-4</v>
      </c>
      <c r="O150" s="76">
        <v>0</v>
      </c>
    </row>
    <row r="151" spans="2:15">
      <c r="B151" t="s">
        <v>2391</v>
      </c>
      <c r="C151" t="s">
        <v>2392</v>
      </c>
      <c r="D151" t="s">
        <v>98</v>
      </c>
      <c r="E151" t="s">
        <v>121</v>
      </c>
      <c r="F151" t="s">
        <v>2393</v>
      </c>
      <c r="G151" t="s">
        <v>1152</v>
      </c>
      <c r="H151" t="s">
        <v>100</v>
      </c>
      <c r="I151" s="75">
        <v>279820</v>
      </c>
      <c r="J151" s="75">
        <v>1411</v>
      </c>
      <c r="K151" s="75">
        <v>0</v>
      </c>
      <c r="L151" s="75">
        <v>3948.2602000000002</v>
      </c>
      <c r="M151" s="76">
        <v>2.8E-3</v>
      </c>
      <c r="N151" s="76">
        <v>1.5E-3</v>
      </c>
      <c r="O151" s="76">
        <v>2.0000000000000001E-4</v>
      </c>
    </row>
    <row r="152" spans="2:15">
      <c r="B152" t="s">
        <v>2394</v>
      </c>
      <c r="C152" t="s">
        <v>2395</v>
      </c>
      <c r="D152" t="s">
        <v>98</v>
      </c>
      <c r="E152" t="s">
        <v>121</v>
      </c>
      <c r="F152" t="s">
        <v>2396</v>
      </c>
      <c r="G152" t="s">
        <v>2397</v>
      </c>
      <c r="H152" t="s">
        <v>100</v>
      </c>
      <c r="I152" s="75">
        <v>70334</v>
      </c>
      <c r="J152" s="75">
        <v>1372</v>
      </c>
      <c r="K152" s="75">
        <v>0</v>
      </c>
      <c r="L152" s="75">
        <v>964.98248000000001</v>
      </c>
      <c r="M152" s="76">
        <v>2E-3</v>
      </c>
      <c r="N152" s="76">
        <v>4.0000000000000002E-4</v>
      </c>
      <c r="O152" s="76">
        <v>0</v>
      </c>
    </row>
    <row r="153" spans="2:15">
      <c r="B153" t="s">
        <v>2398</v>
      </c>
      <c r="C153" t="s">
        <v>2399</v>
      </c>
      <c r="D153" t="s">
        <v>98</v>
      </c>
      <c r="E153" t="s">
        <v>121</v>
      </c>
      <c r="F153" t="s">
        <v>2400</v>
      </c>
      <c r="G153" t="s">
        <v>2397</v>
      </c>
      <c r="H153" t="s">
        <v>100</v>
      </c>
      <c r="I153" s="75">
        <v>92901</v>
      </c>
      <c r="J153" s="75">
        <v>710.8</v>
      </c>
      <c r="K153" s="75">
        <v>0</v>
      </c>
      <c r="L153" s="75">
        <v>660.34030800000005</v>
      </c>
      <c r="M153" s="76">
        <v>1.9E-3</v>
      </c>
      <c r="N153" s="76">
        <v>2.9999999999999997E-4</v>
      </c>
      <c r="O153" s="76">
        <v>0</v>
      </c>
    </row>
    <row r="154" spans="2:15">
      <c r="B154" t="s">
        <v>2401</v>
      </c>
      <c r="C154" t="s">
        <v>2402</v>
      </c>
      <c r="D154" t="s">
        <v>98</v>
      </c>
      <c r="E154" t="s">
        <v>121</v>
      </c>
      <c r="F154" t="s">
        <v>2403</v>
      </c>
      <c r="G154" t="s">
        <v>960</v>
      </c>
      <c r="H154" t="s">
        <v>100</v>
      </c>
      <c r="I154" s="75">
        <v>36790</v>
      </c>
      <c r="J154" s="75">
        <v>7000</v>
      </c>
      <c r="K154" s="75">
        <v>0</v>
      </c>
      <c r="L154" s="75">
        <v>2575.3000000000002</v>
      </c>
      <c r="M154" s="76">
        <v>5.9999999999999995E-4</v>
      </c>
      <c r="N154" s="76">
        <v>1E-3</v>
      </c>
      <c r="O154" s="76">
        <v>1E-4</v>
      </c>
    </row>
    <row r="155" spans="2:15">
      <c r="B155" t="s">
        <v>2404</v>
      </c>
      <c r="C155" t="s">
        <v>2405</v>
      </c>
      <c r="D155" t="s">
        <v>98</v>
      </c>
      <c r="E155" t="s">
        <v>121</v>
      </c>
      <c r="F155" t="s">
        <v>2406</v>
      </c>
      <c r="G155" t="s">
        <v>803</v>
      </c>
      <c r="H155" t="s">
        <v>100</v>
      </c>
      <c r="I155" s="75">
        <v>593007</v>
      </c>
      <c r="J155" s="75">
        <v>230.2</v>
      </c>
      <c r="K155" s="75">
        <v>0</v>
      </c>
      <c r="L155" s="75">
        <v>1365.102114</v>
      </c>
      <c r="M155" s="76">
        <v>4.0000000000000001E-3</v>
      </c>
      <c r="N155" s="76">
        <v>5.0000000000000001E-4</v>
      </c>
      <c r="O155" s="76">
        <v>1E-4</v>
      </c>
    </row>
    <row r="156" spans="2:15">
      <c r="B156" t="s">
        <v>2407</v>
      </c>
      <c r="C156" t="s">
        <v>2408</v>
      </c>
      <c r="D156" t="s">
        <v>98</v>
      </c>
      <c r="E156" t="s">
        <v>121</v>
      </c>
      <c r="F156" t="s">
        <v>2409</v>
      </c>
      <c r="G156" t="s">
        <v>803</v>
      </c>
      <c r="H156" t="s">
        <v>100</v>
      </c>
      <c r="I156" s="75">
        <v>3034.14</v>
      </c>
      <c r="J156" s="75">
        <v>42370</v>
      </c>
      <c r="K156" s="75">
        <v>0</v>
      </c>
      <c r="L156" s="75">
        <v>1285.565118</v>
      </c>
      <c r="M156" s="76">
        <v>2.5000000000000001E-3</v>
      </c>
      <c r="N156" s="76">
        <v>5.0000000000000001E-4</v>
      </c>
      <c r="O156" s="76">
        <v>1E-4</v>
      </c>
    </row>
    <row r="157" spans="2:15">
      <c r="B157" t="s">
        <v>2410</v>
      </c>
      <c r="C157" t="s">
        <v>2411</v>
      </c>
      <c r="D157" t="s">
        <v>98</v>
      </c>
      <c r="E157" t="s">
        <v>121</v>
      </c>
      <c r="F157" t="s">
        <v>2412</v>
      </c>
      <c r="G157" t="s">
        <v>803</v>
      </c>
      <c r="H157" t="s">
        <v>100</v>
      </c>
      <c r="I157" s="75">
        <v>92630</v>
      </c>
      <c r="J157" s="75">
        <v>2990</v>
      </c>
      <c r="K157" s="75">
        <v>0</v>
      </c>
      <c r="L157" s="75">
        <v>2769.6370000000002</v>
      </c>
      <c r="M157" s="76">
        <v>3.3999999999999998E-3</v>
      </c>
      <c r="N157" s="76">
        <v>1.1000000000000001E-3</v>
      </c>
      <c r="O157" s="76">
        <v>1E-4</v>
      </c>
    </row>
    <row r="158" spans="2:15">
      <c r="B158" t="s">
        <v>2413</v>
      </c>
      <c r="C158" t="s">
        <v>2414</v>
      </c>
      <c r="D158" t="s">
        <v>98</v>
      </c>
      <c r="E158" t="s">
        <v>121</v>
      </c>
      <c r="F158" t="s">
        <v>2415</v>
      </c>
      <c r="G158" t="s">
        <v>803</v>
      </c>
      <c r="H158" t="s">
        <v>100</v>
      </c>
      <c r="I158" s="75">
        <v>20319</v>
      </c>
      <c r="J158" s="75">
        <v>4870</v>
      </c>
      <c r="K158" s="75">
        <v>0</v>
      </c>
      <c r="L158" s="75">
        <v>989.53530000000001</v>
      </c>
      <c r="M158" s="76">
        <v>1E-3</v>
      </c>
      <c r="N158" s="76">
        <v>4.0000000000000002E-4</v>
      </c>
      <c r="O158" s="76">
        <v>0</v>
      </c>
    </row>
    <row r="159" spans="2:15">
      <c r="B159" t="s">
        <v>2416</v>
      </c>
      <c r="C159" t="s">
        <v>2417</v>
      </c>
      <c r="D159" t="s">
        <v>98</v>
      </c>
      <c r="E159" t="s">
        <v>121</v>
      </c>
      <c r="F159" t="s">
        <v>2418</v>
      </c>
      <c r="G159" t="s">
        <v>1402</v>
      </c>
      <c r="H159" t="s">
        <v>100</v>
      </c>
      <c r="I159" s="75">
        <v>1409600</v>
      </c>
      <c r="J159" s="75">
        <v>68.3</v>
      </c>
      <c r="K159" s="75">
        <v>0</v>
      </c>
      <c r="L159" s="75">
        <v>962.7568</v>
      </c>
      <c r="M159" s="76">
        <v>3.7000000000000002E-3</v>
      </c>
      <c r="N159" s="76">
        <v>4.0000000000000002E-4</v>
      </c>
      <c r="O159" s="76">
        <v>0</v>
      </c>
    </row>
    <row r="160" spans="2:15">
      <c r="B160" t="s">
        <v>2419</v>
      </c>
      <c r="C160" t="s">
        <v>2420</v>
      </c>
      <c r="D160" t="s">
        <v>98</v>
      </c>
      <c r="E160" t="s">
        <v>121</v>
      </c>
      <c r="F160" t="s">
        <v>2421</v>
      </c>
      <c r="G160" t="s">
        <v>1402</v>
      </c>
      <c r="H160" t="s">
        <v>100</v>
      </c>
      <c r="I160" s="75">
        <v>36958</v>
      </c>
      <c r="J160" s="75">
        <v>11590</v>
      </c>
      <c r="K160" s="75">
        <v>0</v>
      </c>
      <c r="L160" s="75">
        <v>4283.4322000000002</v>
      </c>
      <c r="M160" s="76">
        <v>4.1999999999999997E-3</v>
      </c>
      <c r="N160" s="76">
        <v>1.6000000000000001E-3</v>
      </c>
      <c r="O160" s="76">
        <v>2.0000000000000001E-4</v>
      </c>
    </row>
    <row r="161" spans="2:15">
      <c r="B161" t="s">
        <v>2422</v>
      </c>
      <c r="C161" t="s">
        <v>2423</v>
      </c>
      <c r="D161" t="s">
        <v>98</v>
      </c>
      <c r="E161" t="s">
        <v>121</v>
      </c>
      <c r="F161" t="s">
        <v>2424</v>
      </c>
      <c r="G161" t="s">
        <v>1402</v>
      </c>
      <c r="H161" t="s">
        <v>100</v>
      </c>
      <c r="I161" s="75">
        <v>104610</v>
      </c>
      <c r="J161" s="75">
        <v>1263</v>
      </c>
      <c r="K161" s="75">
        <v>0</v>
      </c>
      <c r="L161" s="75">
        <v>1321.2243000000001</v>
      </c>
      <c r="M161" s="76">
        <v>2.8E-3</v>
      </c>
      <c r="N161" s="76">
        <v>5.0000000000000001E-4</v>
      </c>
      <c r="O161" s="76">
        <v>1E-4</v>
      </c>
    </row>
    <row r="162" spans="2:15">
      <c r="B162" t="s">
        <v>2425</v>
      </c>
      <c r="C162" t="s">
        <v>2426</v>
      </c>
      <c r="D162" t="s">
        <v>98</v>
      </c>
      <c r="E162" t="s">
        <v>121</v>
      </c>
      <c r="F162" t="s">
        <v>2427</v>
      </c>
      <c r="G162" t="s">
        <v>1402</v>
      </c>
      <c r="H162" t="s">
        <v>100</v>
      </c>
      <c r="I162" s="75">
        <v>5003</v>
      </c>
      <c r="J162" s="75">
        <v>19800</v>
      </c>
      <c r="K162" s="75">
        <v>0</v>
      </c>
      <c r="L162" s="75">
        <v>990.59400000000005</v>
      </c>
      <c r="M162" s="76">
        <v>1.8E-3</v>
      </c>
      <c r="N162" s="76">
        <v>4.0000000000000002E-4</v>
      </c>
      <c r="O162" s="76">
        <v>0</v>
      </c>
    </row>
    <row r="163" spans="2:15">
      <c r="B163" t="s">
        <v>2428</v>
      </c>
      <c r="C163" t="s">
        <v>2429</v>
      </c>
      <c r="D163" t="s">
        <v>98</v>
      </c>
      <c r="E163" t="s">
        <v>121</v>
      </c>
      <c r="F163" t="s">
        <v>904</v>
      </c>
      <c r="G163" t="s">
        <v>639</v>
      </c>
      <c r="H163" t="s">
        <v>100</v>
      </c>
      <c r="I163" s="75">
        <v>34960</v>
      </c>
      <c r="J163" s="75">
        <v>512</v>
      </c>
      <c r="K163" s="75">
        <v>0</v>
      </c>
      <c r="L163" s="75">
        <v>178.99520000000001</v>
      </c>
      <c r="M163" s="76">
        <v>2.0000000000000001E-4</v>
      </c>
      <c r="N163" s="76">
        <v>1E-4</v>
      </c>
      <c r="O163" s="76">
        <v>0</v>
      </c>
    </row>
    <row r="164" spans="2:15">
      <c r="B164" t="s">
        <v>2430</v>
      </c>
      <c r="C164" t="s">
        <v>2431</v>
      </c>
      <c r="D164" t="s">
        <v>98</v>
      </c>
      <c r="E164" t="s">
        <v>121</v>
      </c>
      <c r="F164" t="s">
        <v>2432</v>
      </c>
      <c r="G164" t="s">
        <v>639</v>
      </c>
      <c r="H164" t="s">
        <v>100</v>
      </c>
      <c r="I164" s="75">
        <v>6000</v>
      </c>
      <c r="J164" s="75">
        <v>6898</v>
      </c>
      <c r="K164" s="75">
        <v>0</v>
      </c>
      <c r="L164" s="75">
        <v>413.88</v>
      </c>
      <c r="M164" s="76">
        <v>2.9999999999999997E-4</v>
      </c>
      <c r="N164" s="76">
        <v>2.0000000000000001E-4</v>
      </c>
      <c r="O164" s="76">
        <v>0</v>
      </c>
    </row>
    <row r="165" spans="2:15">
      <c r="B165" t="s">
        <v>2433</v>
      </c>
      <c r="C165" t="s">
        <v>2434</v>
      </c>
      <c r="D165" t="s">
        <v>98</v>
      </c>
      <c r="E165" t="s">
        <v>121</v>
      </c>
      <c r="F165" t="s">
        <v>1039</v>
      </c>
      <c r="G165" t="s">
        <v>496</v>
      </c>
      <c r="H165" t="s">
        <v>100</v>
      </c>
      <c r="I165" s="75">
        <v>224319</v>
      </c>
      <c r="J165" s="75">
        <v>254.5</v>
      </c>
      <c r="K165" s="75">
        <v>0</v>
      </c>
      <c r="L165" s="75">
        <v>570.89185499999996</v>
      </c>
      <c r="M165" s="76">
        <v>6.9999999999999999E-4</v>
      </c>
      <c r="N165" s="76">
        <v>2.0000000000000001E-4</v>
      </c>
      <c r="O165" s="76">
        <v>0</v>
      </c>
    </row>
    <row r="166" spans="2:15">
      <c r="B166" t="s">
        <v>2435</v>
      </c>
      <c r="C166" t="s">
        <v>2436</v>
      </c>
      <c r="D166" t="s">
        <v>98</v>
      </c>
      <c r="E166" t="s">
        <v>121</v>
      </c>
      <c r="F166" t="s">
        <v>2437</v>
      </c>
      <c r="G166" t="s">
        <v>496</v>
      </c>
      <c r="H166" t="s">
        <v>100</v>
      </c>
      <c r="I166" s="75">
        <v>121883</v>
      </c>
      <c r="J166" s="75">
        <v>963.7</v>
      </c>
      <c r="K166" s="75">
        <v>0</v>
      </c>
      <c r="L166" s="75">
        <v>1174.5864710000001</v>
      </c>
      <c r="M166" s="76">
        <v>1.6999999999999999E-3</v>
      </c>
      <c r="N166" s="76">
        <v>4.0000000000000002E-4</v>
      </c>
      <c r="O166" s="76">
        <v>1E-4</v>
      </c>
    </row>
    <row r="167" spans="2:15">
      <c r="B167" t="s">
        <v>2438</v>
      </c>
      <c r="C167" t="s">
        <v>2439</v>
      </c>
      <c r="D167" t="s">
        <v>98</v>
      </c>
      <c r="E167" t="s">
        <v>121</v>
      </c>
      <c r="F167" t="s">
        <v>676</v>
      </c>
      <c r="G167" t="s">
        <v>496</v>
      </c>
      <c r="H167" t="s">
        <v>100</v>
      </c>
      <c r="I167" s="75">
        <v>54573</v>
      </c>
      <c r="J167" s="75">
        <v>3000</v>
      </c>
      <c r="K167" s="75">
        <v>0</v>
      </c>
      <c r="L167" s="75">
        <v>1637.19</v>
      </c>
      <c r="M167" s="76">
        <v>2.9999999999999997E-4</v>
      </c>
      <c r="N167" s="76">
        <v>5.9999999999999995E-4</v>
      </c>
      <c r="O167" s="76">
        <v>1E-4</v>
      </c>
    </row>
    <row r="168" spans="2:15">
      <c r="B168" t="s">
        <v>2440</v>
      </c>
      <c r="C168" t="s">
        <v>2441</v>
      </c>
      <c r="D168" t="s">
        <v>98</v>
      </c>
      <c r="E168" t="s">
        <v>121</v>
      </c>
      <c r="F168" t="s">
        <v>2442</v>
      </c>
      <c r="G168" t="s">
        <v>496</v>
      </c>
      <c r="H168" t="s">
        <v>100</v>
      </c>
      <c r="I168" s="75">
        <v>32249</v>
      </c>
      <c r="J168" s="75">
        <v>7260</v>
      </c>
      <c r="K168" s="75">
        <v>0</v>
      </c>
      <c r="L168" s="75">
        <v>2341.2773999999999</v>
      </c>
      <c r="M168" s="76">
        <v>2.2000000000000001E-3</v>
      </c>
      <c r="N168" s="76">
        <v>8.9999999999999998E-4</v>
      </c>
      <c r="O168" s="76">
        <v>1E-4</v>
      </c>
    </row>
    <row r="169" spans="2:15">
      <c r="B169" t="s">
        <v>2443</v>
      </c>
      <c r="C169" t="s">
        <v>2444</v>
      </c>
      <c r="D169" t="s">
        <v>98</v>
      </c>
      <c r="E169" t="s">
        <v>121</v>
      </c>
      <c r="F169" t="s">
        <v>1009</v>
      </c>
      <c r="G169" t="s">
        <v>496</v>
      </c>
      <c r="H169" t="s">
        <v>100</v>
      </c>
      <c r="I169" s="75">
        <v>3018484.2</v>
      </c>
      <c r="J169" s="75">
        <v>380</v>
      </c>
      <c r="K169" s="75">
        <v>0</v>
      </c>
      <c r="L169" s="75">
        <v>11470.239960000001</v>
      </c>
      <c r="M169" s="76">
        <v>2.3E-2</v>
      </c>
      <c r="N169" s="76">
        <v>4.4000000000000003E-3</v>
      </c>
      <c r="O169" s="76">
        <v>5.9999999999999995E-4</v>
      </c>
    </row>
    <row r="170" spans="2:15">
      <c r="B170" t="s">
        <v>2445</v>
      </c>
      <c r="C170" t="s">
        <v>2446</v>
      </c>
      <c r="D170" t="s">
        <v>98</v>
      </c>
      <c r="E170" t="s">
        <v>121</v>
      </c>
      <c r="F170" t="s">
        <v>1025</v>
      </c>
      <c r="G170" t="s">
        <v>496</v>
      </c>
      <c r="H170" t="s">
        <v>100</v>
      </c>
      <c r="I170" s="75">
        <v>371141</v>
      </c>
      <c r="J170" s="75">
        <v>309</v>
      </c>
      <c r="K170" s="75">
        <v>0</v>
      </c>
      <c r="L170" s="75">
        <v>1146.8256899999999</v>
      </c>
      <c r="M170" s="76">
        <v>2.5999999999999999E-3</v>
      </c>
      <c r="N170" s="76">
        <v>4.0000000000000002E-4</v>
      </c>
      <c r="O170" s="76">
        <v>1E-4</v>
      </c>
    </row>
    <row r="171" spans="2:15">
      <c r="B171" t="s">
        <v>2447</v>
      </c>
      <c r="C171" t="s">
        <v>2448</v>
      </c>
      <c r="D171" t="s">
        <v>98</v>
      </c>
      <c r="E171" t="s">
        <v>121</v>
      </c>
      <c r="F171" t="s">
        <v>1316</v>
      </c>
      <c r="G171" t="s">
        <v>1317</v>
      </c>
      <c r="H171" t="s">
        <v>100</v>
      </c>
      <c r="I171" s="75">
        <v>842678</v>
      </c>
      <c r="J171" s="75">
        <v>160.30000000000001</v>
      </c>
      <c r="K171" s="75">
        <v>0</v>
      </c>
      <c r="L171" s="75">
        <v>1350.8128340000001</v>
      </c>
      <c r="M171" s="76">
        <v>2.8E-3</v>
      </c>
      <c r="N171" s="76">
        <v>5.0000000000000001E-4</v>
      </c>
      <c r="O171" s="76">
        <v>1E-4</v>
      </c>
    </row>
    <row r="172" spans="2:15">
      <c r="B172" t="s">
        <v>2449</v>
      </c>
      <c r="C172" t="s">
        <v>2450</v>
      </c>
      <c r="D172" t="s">
        <v>98</v>
      </c>
      <c r="E172" t="s">
        <v>121</v>
      </c>
      <c r="F172" t="s">
        <v>2451</v>
      </c>
      <c r="G172" t="s">
        <v>1317</v>
      </c>
      <c r="H172" t="s">
        <v>100</v>
      </c>
      <c r="I172" s="75">
        <v>18004</v>
      </c>
      <c r="J172" s="75">
        <v>1080</v>
      </c>
      <c r="K172" s="75">
        <v>0</v>
      </c>
      <c r="L172" s="75">
        <v>194.44319999999999</v>
      </c>
      <c r="M172" s="76">
        <v>1.9E-3</v>
      </c>
      <c r="N172" s="76">
        <v>1E-4</v>
      </c>
      <c r="O172" s="76">
        <v>0</v>
      </c>
    </row>
    <row r="173" spans="2:15">
      <c r="B173" t="s">
        <v>2452</v>
      </c>
      <c r="C173" t="s">
        <v>2453</v>
      </c>
      <c r="D173" t="s">
        <v>98</v>
      </c>
      <c r="E173" t="s">
        <v>121</v>
      </c>
      <c r="F173" t="s">
        <v>2454</v>
      </c>
      <c r="G173" t="s">
        <v>1317</v>
      </c>
      <c r="H173" t="s">
        <v>100</v>
      </c>
      <c r="I173" s="75">
        <v>179821</v>
      </c>
      <c r="J173" s="75">
        <v>380.5</v>
      </c>
      <c r="K173" s="75">
        <v>0</v>
      </c>
      <c r="L173" s="75">
        <v>684.21890499999995</v>
      </c>
      <c r="M173" s="76">
        <v>2.7000000000000001E-3</v>
      </c>
      <c r="N173" s="76">
        <v>2.9999999999999997E-4</v>
      </c>
      <c r="O173" s="76">
        <v>0</v>
      </c>
    </row>
    <row r="174" spans="2:15">
      <c r="B174" t="s">
        <v>2455</v>
      </c>
      <c r="C174" t="s">
        <v>2456</v>
      </c>
      <c r="D174" t="s">
        <v>98</v>
      </c>
      <c r="E174" t="s">
        <v>121</v>
      </c>
      <c r="F174" t="s">
        <v>2457</v>
      </c>
      <c r="G174" t="s">
        <v>2458</v>
      </c>
      <c r="H174" t="s">
        <v>100</v>
      </c>
      <c r="I174" s="75">
        <v>123052</v>
      </c>
      <c r="J174" s="75">
        <v>592.4</v>
      </c>
      <c r="K174" s="75">
        <v>0</v>
      </c>
      <c r="L174" s="75">
        <v>728.96004800000003</v>
      </c>
      <c r="M174" s="76">
        <v>1.1000000000000001E-3</v>
      </c>
      <c r="N174" s="76">
        <v>2.9999999999999997E-4</v>
      </c>
      <c r="O174" s="76">
        <v>0</v>
      </c>
    </row>
    <row r="175" spans="2:15">
      <c r="B175" t="s">
        <v>2459</v>
      </c>
      <c r="C175" t="s">
        <v>2460</v>
      </c>
      <c r="D175" t="s">
        <v>98</v>
      </c>
      <c r="E175" t="s">
        <v>121</v>
      </c>
      <c r="F175" t="s">
        <v>2461</v>
      </c>
      <c r="G175" t="s">
        <v>123</v>
      </c>
      <c r="H175" t="s">
        <v>100</v>
      </c>
      <c r="I175" s="75">
        <v>2855972</v>
      </c>
      <c r="J175" s="75">
        <v>130.1</v>
      </c>
      <c r="K175" s="75">
        <v>0</v>
      </c>
      <c r="L175" s="75">
        <v>3715.6195720000001</v>
      </c>
      <c r="M175" s="76">
        <v>2.64E-2</v>
      </c>
      <c r="N175" s="76">
        <v>1.4E-3</v>
      </c>
      <c r="O175" s="76">
        <v>2.0000000000000001E-4</v>
      </c>
    </row>
    <row r="176" spans="2:15">
      <c r="B176" t="s">
        <v>2462</v>
      </c>
      <c r="C176" t="s">
        <v>2463</v>
      </c>
      <c r="D176" t="s">
        <v>98</v>
      </c>
      <c r="E176" t="s">
        <v>121</v>
      </c>
      <c r="F176" t="s">
        <v>2464</v>
      </c>
      <c r="G176" t="s">
        <v>123</v>
      </c>
      <c r="H176" t="s">
        <v>100</v>
      </c>
      <c r="I176" s="75">
        <v>971777</v>
      </c>
      <c r="J176" s="75">
        <v>460.1</v>
      </c>
      <c r="K176" s="75">
        <v>0</v>
      </c>
      <c r="L176" s="75">
        <v>4471.1459770000001</v>
      </c>
      <c r="M176" s="76">
        <v>1.2699999999999999E-2</v>
      </c>
      <c r="N176" s="76">
        <v>1.6999999999999999E-3</v>
      </c>
      <c r="O176" s="76">
        <v>2.0000000000000001E-4</v>
      </c>
    </row>
    <row r="177" spans="2:15">
      <c r="B177" t="s">
        <v>2465</v>
      </c>
      <c r="C177" t="s">
        <v>2466</v>
      </c>
      <c r="D177" t="s">
        <v>98</v>
      </c>
      <c r="E177" t="s">
        <v>121</v>
      </c>
      <c r="F177" t="s">
        <v>2467</v>
      </c>
      <c r="G177" t="s">
        <v>2244</v>
      </c>
      <c r="H177" t="s">
        <v>100</v>
      </c>
      <c r="I177" s="75">
        <v>87291</v>
      </c>
      <c r="J177" s="75">
        <v>43.6</v>
      </c>
      <c r="K177" s="75">
        <v>0</v>
      </c>
      <c r="L177" s="75">
        <v>38.058875999999998</v>
      </c>
      <c r="M177" s="76">
        <v>2.2000000000000001E-3</v>
      </c>
      <c r="N177" s="76">
        <v>0</v>
      </c>
      <c r="O177" s="76">
        <v>0</v>
      </c>
    </row>
    <row r="178" spans="2:15">
      <c r="B178" t="s">
        <v>2468</v>
      </c>
      <c r="C178" t="s">
        <v>2469</v>
      </c>
      <c r="D178" t="s">
        <v>98</v>
      </c>
      <c r="E178" t="s">
        <v>121</v>
      </c>
      <c r="F178" t="s">
        <v>2470</v>
      </c>
      <c r="G178" t="s">
        <v>2244</v>
      </c>
      <c r="H178" t="s">
        <v>100</v>
      </c>
      <c r="I178" s="75">
        <v>43636.5</v>
      </c>
      <c r="J178" s="75">
        <v>108.4</v>
      </c>
      <c r="K178" s="75">
        <v>0</v>
      </c>
      <c r="L178" s="75">
        <v>47.301966</v>
      </c>
      <c r="M178" s="76">
        <v>2.3999999999999998E-3</v>
      </c>
      <c r="N178" s="76">
        <v>0</v>
      </c>
      <c r="O178" s="76">
        <v>0</v>
      </c>
    </row>
    <row r="179" spans="2:15">
      <c r="B179" t="s">
        <v>2471</v>
      </c>
      <c r="C179" t="s">
        <v>2472</v>
      </c>
      <c r="D179" t="s">
        <v>98</v>
      </c>
      <c r="E179" t="s">
        <v>121</v>
      </c>
      <c r="F179" t="s">
        <v>2473</v>
      </c>
      <c r="G179" t="s">
        <v>751</v>
      </c>
      <c r="H179" t="s">
        <v>100</v>
      </c>
      <c r="I179" s="75">
        <v>20589743</v>
      </c>
      <c r="J179" s="75">
        <v>101.4</v>
      </c>
      <c r="K179" s="75">
        <v>0</v>
      </c>
      <c r="L179" s="75">
        <v>20877.999402000001</v>
      </c>
      <c r="M179" s="76">
        <v>0.1178</v>
      </c>
      <c r="N179" s="76">
        <v>7.9000000000000008E-3</v>
      </c>
      <c r="O179" s="76">
        <v>1E-3</v>
      </c>
    </row>
    <row r="180" spans="2:15">
      <c r="B180" t="s">
        <v>2474</v>
      </c>
      <c r="C180" t="s">
        <v>2475</v>
      </c>
      <c r="D180" t="s">
        <v>98</v>
      </c>
      <c r="E180" t="s">
        <v>121</v>
      </c>
      <c r="F180" t="s">
        <v>2476</v>
      </c>
      <c r="G180" t="s">
        <v>751</v>
      </c>
      <c r="H180" t="s">
        <v>100</v>
      </c>
      <c r="I180" s="75">
        <v>78500</v>
      </c>
      <c r="J180" s="75">
        <v>4297</v>
      </c>
      <c r="K180" s="75">
        <v>0</v>
      </c>
      <c r="L180" s="75">
        <v>3373.145</v>
      </c>
      <c r="M180" s="76">
        <v>3.0999999999999999E-3</v>
      </c>
      <c r="N180" s="76">
        <v>1.2999999999999999E-3</v>
      </c>
      <c r="O180" s="76">
        <v>2.0000000000000001E-4</v>
      </c>
    </row>
    <row r="181" spans="2:15">
      <c r="B181" t="s">
        <v>2477</v>
      </c>
      <c r="C181" t="s">
        <v>2478</v>
      </c>
      <c r="D181" t="s">
        <v>98</v>
      </c>
      <c r="E181" t="s">
        <v>121</v>
      </c>
      <c r="F181" t="s">
        <v>2479</v>
      </c>
      <c r="G181" t="s">
        <v>751</v>
      </c>
      <c r="H181" t="s">
        <v>100</v>
      </c>
      <c r="I181" s="75">
        <v>95646</v>
      </c>
      <c r="J181" s="75">
        <v>3555</v>
      </c>
      <c r="K181" s="75">
        <v>0</v>
      </c>
      <c r="L181" s="75">
        <v>3400.2152999999998</v>
      </c>
      <c r="M181" s="76">
        <v>6.6E-3</v>
      </c>
      <c r="N181" s="76">
        <v>1.2999999999999999E-3</v>
      </c>
      <c r="O181" s="76">
        <v>2.0000000000000001E-4</v>
      </c>
    </row>
    <row r="182" spans="2:15">
      <c r="B182" t="s">
        <v>2480</v>
      </c>
      <c r="C182" t="s">
        <v>2481</v>
      </c>
      <c r="D182" t="s">
        <v>98</v>
      </c>
      <c r="E182" t="s">
        <v>121</v>
      </c>
      <c r="F182" t="s">
        <v>2482</v>
      </c>
      <c r="G182" t="s">
        <v>751</v>
      </c>
      <c r="H182" t="s">
        <v>100</v>
      </c>
      <c r="I182" s="75">
        <v>237468</v>
      </c>
      <c r="J182" s="75">
        <v>519</v>
      </c>
      <c r="K182" s="75">
        <v>0</v>
      </c>
      <c r="L182" s="75">
        <v>1232.45892</v>
      </c>
      <c r="M182" s="76">
        <v>2.2000000000000001E-3</v>
      </c>
      <c r="N182" s="76">
        <v>5.0000000000000001E-4</v>
      </c>
      <c r="O182" s="76">
        <v>1E-4</v>
      </c>
    </row>
    <row r="183" spans="2:15">
      <c r="B183" t="s">
        <v>2483</v>
      </c>
      <c r="C183" t="s">
        <v>2484</v>
      </c>
      <c r="D183" t="s">
        <v>98</v>
      </c>
      <c r="E183" t="s">
        <v>121</v>
      </c>
      <c r="F183" t="s">
        <v>2485</v>
      </c>
      <c r="G183" t="s">
        <v>751</v>
      </c>
      <c r="H183" t="s">
        <v>100</v>
      </c>
      <c r="I183" s="75">
        <v>52524</v>
      </c>
      <c r="J183" s="75">
        <v>206.5</v>
      </c>
      <c r="K183" s="75">
        <v>0</v>
      </c>
      <c r="L183" s="75">
        <v>108.46205999999999</v>
      </c>
      <c r="M183" s="76">
        <v>1.9E-3</v>
      </c>
      <c r="N183" s="76">
        <v>0</v>
      </c>
      <c r="O183" s="76">
        <v>0</v>
      </c>
    </row>
    <row r="184" spans="2:15">
      <c r="B184" t="s">
        <v>2486</v>
      </c>
      <c r="C184" t="s">
        <v>2487</v>
      </c>
      <c r="D184" t="s">
        <v>98</v>
      </c>
      <c r="E184" t="s">
        <v>121</v>
      </c>
      <c r="F184" t="s">
        <v>2488</v>
      </c>
      <c r="G184" t="s">
        <v>751</v>
      </c>
      <c r="H184" t="s">
        <v>100</v>
      </c>
      <c r="I184" s="75">
        <v>1769523</v>
      </c>
      <c r="J184" s="75">
        <v>705</v>
      </c>
      <c r="K184" s="75">
        <v>0</v>
      </c>
      <c r="L184" s="75">
        <v>12475.13715</v>
      </c>
      <c r="M184" s="76">
        <v>1.24E-2</v>
      </c>
      <c r="N184" s="76">
        <v>4.7000000000000002E-3</v>
      </c>
      <c r="O184" s="76">
        <v>5.9999999999999995E-4</v>
      </c>
    </row>
    <row r="185" spans="2:15">
      <c r="B185" t="s">
        <v>2489</v>
      </c>
      <c r="C185" t="s">
        <v>2490</v>
      </c>
      <c r="D185" t="s">
        <v>98</v>
      </c>
      <c r="E185" t="s">
        <v>121</v>
      </c>
      <c r="F185" t="s">
        <v>2491</v>
      </c>
      <c r="G185" t="s">
        <v>1278</v>
      </c>
      <c r="H185" t="s">
        <v>100</v>
      </c>
      <c r="I185" s="75">
        <v>3323</v>
      </c>
      <c r="J185" s="75">
        <v>25380</v>
      </c>
      <c r="K185" s="75">
        <v>0</v>
      </c>
      <c r="L185" s="75">
        <v>843.37739999999997</v>
      </c>
      <c r="M185" s="76">
        <v>6.9999999999999999E-4</v>
      </c>
      <c r="N185" s="76">
        <v>2.9999999999999997E-4</v>
      </c>
      <c r="O185" s="76">
        <v>0</v>
      </c>
    </row>
    <row r="186" spans="2:15">
      <c r="B186" t="s">
        <v>2492</v>
      </c>
      <c r="C186" t="s">
        <v>2493</v>
      </c>
      <c r="D186" t="s">
        <v>98</v>
      </c>
      <c r="E186" t="s">
        <v>121</v>
      </c>
      <c r="F186" t="s">
        <v>2494</v>
      </c>
      <c r="G186" t="s">
        <v>566</v>
      </c>
      <c r="H186" t="s">
        <v>100</v>
      </c>
      <c r="I186" s="75">
        <v>519433.26</v>
      </c>
      <c r="J186" s="75">
        <v>433</v>
      </c>
      <c r="K186" s="75">
        <v>0</v>
      </c>
      <c r="L186" s="75">
        <v>2249.1460158</v>
      </c>
      <c r="M186" s="76">
        <v>9.4000000000000004E-3</v>
      </c>
      <c r="N186" s="76">
        <v>8.9999999999999998E-4</v>
      </c>
      <c r="O186" s="76">
        <v>1E-4</v>
      </c>
    </row>
    <row r="187" spans="2:15">
      <c r="B187" t="s">
        <v>2495</v>
      </c>
      <c r="C187" t="s">
        <v>2496</v>
      </c>
      <c r="D187" t="s">
        <v>98</v>
      </c>
      <c r="E187" t="s">
        <v>121</v>
      </c>
      <c r="F187" t="s">
        <v>1481</v>
      </c>
      <c r="G187" t="s">
        <v>566</v>
      </c>
      <c r="H187" t="s">
        <v>100</v>
      </c>
      <c r="I187" s="75">
        <v>151007</v>
      </c>
      <c r="J187" s="75">
        <v>1999</v>
      </c>
      <c r="K187" s="75">
        <v>0</v>
      </c>
      <c r="L187" s="75">
        <v>3018.6299300000001</v>
      </c>
      <c r="M187" s="76">
        <v>8.8999999999999999E-3</v>
      </c>
      <c r="N187" s="76">
        <v>1.1000000000000001E-3</v>
      </c>
      <c r="O187" s="76">
        <v>1E-4</v>
      </c>
    </row>
    <row r="188" spans="2:15">
      <c r="B188" t="s">
        <v>2497</v>
      </c>
      <c r="C188" t="s">
        <v>2498</v>
      </c>
      <c r="D188" t="s">
        <v>98</v>
      </c>
      <c r="E188" t="s">
        <v>121</v>
      </c>
      <c r="F188" t="s">
        <v>2499</v>
      </c>
      <c r="G188" t="s">
        <v>566</v>
      </c>
      <c r="H188" t="s">
        <v>100</v>
      </c>
      <c r="I188" s="75">
        <v>65643</v>
      </c>
      <c r="J188" s="75">
        <v>1319</v>
      </c>
      <c r="K188" s="75">
        <v>0</v>
      </c>
      <c r="L188" s="75">
        <v>865.83117000000004</v>
      </c>
      <c r="M188" s="76">
        <v>2.8999999999999998E-3</v>
      </c>
      <c r="N188" s="76">
        <v>2.9999999999999997E-4</v>
      </c>
      <c r="O188" s="76">
        <v>0</v>
      </c>
    </row>
    <row r="189" spans="2:15">
      <c r="B189" t="s">
        <v>2500</v>
      </c>
      <c r="C189" t="s">
        <v>2501</v>
      </c>
      <c r="D189" t="s">
        <v>98</v>
      </c>
      <c r="E189" t="s">
        <v>121</v>
      </c>
      <c r="F189" t="s">
        <v>2502</v>
      </c>
      <c r="G189" t="s">
        <v>566</v>
      </c>
      <c r="H189" t="s">
        <v>100</v>
      </c>
      <c r="I189" s="75">
        <v>9508.2800000000007</v>
      </c>
      <c r="J189" s="75">
        <v>345</v>
      </c>
      <c r="K189" s="75">
        <v>0</v>
      </c>
      <c r="L189" s="75">
        <v>32.803566000000004</v>
      </c>
      <c r="M189" s="76">
        <v>0</v>
      </c>
      <c r="N189" s="76">
        <v>0</v>
      </c>
      <c r="O189" s="76">
        <v>0</v>
      </c>
    </row>
    <row r="190" spans="2:15">
      <c r="B190" t="s">
        <v>2503</v>
      </c>
      <c r="C190" t="s">
        <v>2504</v>
      </c>
      <c r="D190" t="s">
        <v>98</v>
      </c>
      <c r="E190" t="s">
        <v>121</v>
      </c>
      <c r="F190" t="s">
        <v>2505</v>
      </c>
      <c r="G190" t="s">
        <v>566</v>
      </c>
      <c r="H190" t="s">
        <v>100</v>
      </c>
      <c r="I190" s="75">
        <v>775000</v>
      </c>
      <c r="J190" s="75">
        <v>52.6</v>
      </c>
      <c r="K190" s="75">
        <v>0</v>
      </c>
      <c r="L190" s="75">
        <v>407.65</v>
      </c>
      <c r="M190" s="76">
        <v>4.7999999999999996E-3</v>
      </c>
      <c r="N190" s="76">
        <v>2.0000000000000001E-4</v>
      </c>
      <c r="O190" s="76">
        <v>0</v>
      </c>
    </row>
    <row r="191" spans="2:15">
      <c r="B191" t="s">
        <v>2506</v>
      </c>
      <c r="C191" t="s">
        <v>2507</v>
      </c>
      <c r="D191" t="s">
        <v>98</v>
      </c>
      <c r="E191" t="s">
        <v>121</v>
      </c>
      <c r="F191" t="s">
        <v>2508</v>
      </c>
      <c r="G191" t="s">
        <v>566</v>
      </c>
      <c r="H191" t="s">
        <v>100</v>
      </c>
      <c r="I191" s="75">
        <v>463500</v>
      </c>
      <c r="J191" s="75">
        <v>449.6</v>
      </c>
      <c r="K191" s="75">
        <v>0</v>
      </c>
      <c r="L191" s="75">
        <v>2083.8960000000002</v>
      </c>
      <c r="M191" s="76">
        <v>5.1000000000000004E-3</v>
      </c>
      <c r="N191" s="76">
        <v>8.0000000000000004E-4</v>
      </c>
      <c r="O191" s="76">
        <v>1E-4</v>
      </c>
    </row>
    <row r="192" spans="2:15">
      <c r="B192" t="s">
        <v>2509</v>
      </c>
      <c r="C192" t="s">
        <v>2510</v>
      </c>
      <c r="D192" t="s">
        <v>98</v>
      </c>
      <c r="E192" t="s">
        <v>121</v>
      </c>
      <c r="F192" t="s">
        <v>2511</v>
      </c>
      <c r="G192" t="s">
        <v>566</v>
      </c>
      <c r="H192" t="s">
        <v>100</v>
      </c>
      <c r="I192" s="75">
        <v>841666</v>
      </c>
      <c r="J192" s="75">
        <v>142.1</v>
      </c>
      <c r="K192" s="75">
        <v>0</v>
      </c>
      <c r="L192" s="75">
        <v>1196.007386</v>
      </c>
      <c r="M192" s="76">
        <v>1.6000000000000001E-3</v>
      </c>
      <c r="N192" s="76">
        <v>5.0000000000000001E-4</v>
      </c>
      <c r="O192" s="76">
        <v>1E-4</v>
      </c>
    </row>
    <row r="193" spans="2:15">
      <c r="B193" t="s">
        <v>2512</v>
      </c>
      <c r="C193" t="s">
        <v>2513</v>
      </c>
      <c r="D193" t="s">
        <v>98</v>
      </c>
      <c r="E193" t="s">
        <v>121</v>
      </c>
      <c r="F193" t="s">
        <v>2514</v>
      </c>
      <c r="G193" t="s">
        <v>566</v>
      </c>
      <c r="H193" t="s">
        <v>100</v>
      </c>
      <c r="I193" s="75">
        <v>153309</v>
      </c>
      <c r="J193" s="75">
        <v>660.1</v>
      </c>
      <c r="K193" s="75">
        <v>0</v>
      </c>
      <c r="L193" s="75">
        <v>1011.992709</v>
      </c>
      <c r="M193" s="76">
        <v>1.47E-2</v>
      </c>
      <c r="N193" s="76">
        <v>4.0000000000000002E-4</v>
      </c>
      <c r="O193" s="76">
        <v>0</v>
      </c>
    </row>
    <row r="194" spans="2:15">
      <c r="B194" t="s">
        <v>2515</v>
      </c>
      <c r="C194" t="s">
        <v>2516</v>
      </c>
      <c r="D194" t="s">
        <v>98</v>
      </c>
      <c r="E194" t="s">
        <v>121</v>
      </c>
      <c r="F194" t="s">
        <v>2517</v>
      </c>
      <c r="G194" t="s">
        <v>1186</v>
      </c>
      <c r="H194" t="s">
        <v>100</v>
      </c>
      <c r="I194" s="75">
        <v>32119</v>
      </c>
      <c r="J194" s="75">
        <v>5280</v>
      </c>
      <c r="K194" s="75">
        <v>0</v>
      </c>
      <c r="L194" s="75">
        <v>1695.8832</v>
      </c>
      <c r="M194" s="76">
        <v>2.2000000000000001E-3</v>
      </c>
      <c r="N194" s="76">
        <v>5.9999999999999995E-4</v>
      </c>
      <c r="O194" s="76">
        <v>1E-4</v>
      </c>
    </row>
    <row r="195" spans="2:15">
      <c r="B195" t="s">
        <v>2518</v>
      </c>
      <c r="C195" t="s">
        <v>2519</v>
      </c>
      <c r="D195" t="s">
        <v>98</v>
      </c>
      <c r="E195" t="s">
        <v>121</v>
      </c>
      <c r="F195" t="s">
        <v>2520</v>
      </c>
      <c r="G195" t="s">
        <v>1186</v>
      </c>
      <c r="H195" t="s">
        <v>100</v>
      </c>
      <c r="I195" s="75">
        <v>201140</v>
      </c>
      <c r="J195" s="75">
        <v>1579</v>
      </c>
      <c r="K195" s="75">
        <v>0</v>
      </c>
      <c r="L195" s="75">
        <v>3176.0005999999998</v>
      </c>
      <c r="M195" s="76">
        <v>5.0000000000000001E-3</v>
      </c>
      <c r="N195" s="76">
        <v>1.1999999999999999E-3</v>
      </c>
      <c r="O195" s="76">
        <v>2.0000000000000001E-4</v>
      </c>
    </row>
    <row r="196" spans="2:15">
      <c r="B196" t="s">
        <v>2521</v>
      </c>
      <c r="C196" t="s">
        <v>2522</v>
      </c>
      <c r="D196" t="s">
        <v>98</v>
      </c>
      <c r="E196" t="s">
        <v>121</v>
      </c>
      <c r="F196" t="s">
        <v>2523</v>
      </c>
      <c r="G196" t="s">
        <v>127</v>
      </c>
      <c r="H196" t="s">
        <v>100</v>
      </c>
      <c r="I196" s="75">
        <v>78625</v>
      </c>
      <c r="J196" s="75">
        <v>468</v>
      </c>
      <c r="K196" s="75">
        <v>0</v>
      </c>
      <c r="L196" s="75">
        <v>367.96499999999997</v>
      </c>
      <c r="M196" s="76">
        <v>1.4E-3</v>
      </c>
      <c r="N196" s="76">
        <v>1E-4</v>
      </c>
      <c r="O196" s="76">
        <v>0</v>
      </c>
    </row>
    <row r="197" spans="2:15">
      <c r="B197" t="s">
        <v>2524</v>
      </c>
      <c r="C197" t="s">
        <v>2525</v>
      </c>
      <c r="D197" t="s">
        <v>98</v>
      </c>
      <c r="E197" t="s">
        <v>121</v>
      </c>
      <c r="F197" t="s">
        <v>2526</v>
      </c>
      <c r="G197" t="s">
        <v>127</v>
      </c>
      <c r="H197" t="s">
        <v>100</v>
      </c>
      <c r="I197" s="75">
        <v>10633</v>
      </c>
      <c r="J197" s="75">
        <v>2290</v>
      </c>
      <c r="K197" s="75">
        <v>0</v>
      </c>
      <c r="L197" s="75">
        <v>243.4957</v>
      </c>
      <c r="M197" s="76">
        <v>8.9999999999999998E-4</v>
      </c>
      <c r="N197" s="76">
        <v>1E-4</v>
      </c>
      <c r="O197" s="76">
        <v>0</v>
      </c>
    </row>
    <row r="198" spans="2:15">
      <c r="B198" t="s">
        <v>2527</v>
      </c>
      <c r="C198" t="s">
        <v>2528</v>
      </c>
      <c r="D198" t="s">
        <v>98</v>
      </c>
      <c r="E198" t="s">
        <v>121</v>
      </c>
      <c r="F198" t="s">
        <v>2529</v>
      </c>
      <c r="G198" t="s">
        <v>127</v>
      </c>
      <c r="H198" t="s">
        <v>100</v>
      </c>
      <c r="I198" s="75">
        <v>113415</v>
      </c>
      <c r="J198" s="75">
        <v>405.1</v>
      </c>
      <c r="K198" s="75">
        <v>0</v>
      </c>
      <c r="L198" s="75">
        <v>459.444165</v>
      </c>
      <c r="M198" s="76">
        <v>8.0000000000000002E-3</v>
      </c>
      <c r="N198" s="76">
        <v>2.0000000000000001E-4</v>
      </c>
      <c r="O198" s="76">
        <v>0</v>
      </c>
    </row>
    <row r="199" spans="2:15">
      <c r="B199" s="77" t="s">
        <v>2530</v>
      </c>
      <c r="E199" s="14"/>
      <c r="F199" s="14"/>
      <c r="G199" s="14"/>
      <c r="I199" s="79">
        <v>0</v>
      </c>
      <c r="K199" s="79">
        <v>0</v>
      </c>
      <c r="L199" s="79">
        <v>0</v>
      </c>
      <c r="N199" s="78">
        <v>0</v>
      </c>
      <c r="O199" s="78">
        <v>0</v>
      </c>
    </row>
    <row r="200" spans="2:15">
      <c r="B200" t="s">
        <v>266</v>
      </c>
      <c r="C200" t="s">
        <v>266</v>
      </c>
      <c r="E200" s="14"/>
      <c r="F200" s="14"/>
      <c r="G200" t="s">
        <v>266</v>
      </c>
      <c r="H200" t="s">
        <v>266</v>
      </c>
      <c r="I200" s="75">
        <v>0</v>
      </c>
      <c r="J200" s="75">
        <v>0</v>
      </c>
      <c r="L200" s="75">
        <v>0</v>
      </c>
      <c r="M200" s="76">
        <v>0</v>
      </c>
      <c r="N200" s="76">
        <v>0</v>
      </c>
      <c r="O200" s="76">
        <v>0</v>
      </c>
    </row>
    <row r="201" spans="2:15">
      <c r="B201" s="77" t="s">
        <v>271</v>
      </c>
      <c r="E201" s="14"/>
      <c r="F201" s="14"/>
      <c r="G201" s="14"/>
      <c r="I201" s="79">
        <v>4452798.66</v>
      </c>
      <c r="K201" s="79">
        <v>627.45102999999995</v>
      </c>
      <c r="L201" s="79">
        <v>542622.40084953792</v>
      </c>
      <c r="N201" s="78">
        <v>0.20580000000000001</v>
      </c>
      <c r="O201" s="78">
        <v>2.6100000000000002E-2</v>
      </c>
    </row>
    <row r="202" spans="2:15">
      <c r="B202" s="77" t="s">
        <v>500</v>
      </c>
      <c r="E202" s="14"/>
      <c r="F202" s="14"/>
      <c r="G202" s="14"/>
      <c r="I202" s="79">
        <v>1753029.43</v>
      </c>
      <c r="K202" s="79">
        <v>13.181100000000001</v>
      </c>
      <c r="L202" s="79">
        <v>84807.787744795394</v>
      </c>
      <c r="N202" s="78">
        <v>3.2199999999999999E-2</v>
      </c>
      <c r="O202" s="78">
        <v>4.1000000000000003E-3</v>
      </c>
    </row>
    <row r="203" spans="2:15">
      <c r="B203" t="s">
        <v>2531</v>
      </c>
      <c r="C203" t="s">
        <v>2532</v>
      </c>
      <c r="D203" t="s">
        <v>2533</v>
      </c>
      <c r="E203" t="s">
        <v>591</v>
      </c>
      <c r="F203" t="s">
        <v>2534</v>
      </c>
      <c r="G203" t="s">
        <v>2535</v>
      </c>
      <c r="H203" t="s">
        <v>104</v>
      </c>
      <c r="I203" s="75">
        <v>9530</v>
      </c>
      <c r="J203" s="75">
        <v>374</v>
      </c>
      <c r="K203" s="75">
        <v>0</v>
      </c>
      <c r="L203" s="75">
        <v>129.27425940000001</v>
      </c>
      <c r="M203" s="76">
        <v>2.9999999999999997E-4</v>
      </c>
      <c r="N203" s="76">
        <v>0</v>
      </c>
      <c r="O203" s="76">
        <v>0</v>
      </c>
    </row>
    <row r="204" spans="2:15">
      <c r="B204" t="s">
        <v>2536</v>
      </c>
      <c r="C204" t="s">
        <v>2537</v>
      </c>
      <c r="D204" t="s">
        <v>397</v>
      </c>
      <c r="E204" t="s">
        <v>591</v>
      </c>
      <c r="F204" t="s">
        <v>2538</v>
      </c>
      <c r="G204" t="s">
        <v>2535</v>
      </c>
      <c r="H204" t="s">
        <v>104</v>
      </c>
      <c r="I204" s="75">
        <v>44925</v>
      </c>
      <c r="J204" s="75">
        <v>1916</v>
      </c>
      <c r="K204" s="75">
        <v>0</v>
      </c>
      <c r="L204" s="75">
        <v>3121.9874009999999</v>
      </c>
      <c r="M204" s="76">
        <v>8.9999999999999998E-4</v>
      </c>
      <c r="N204" s="76">
        <v>1.1999999999999999E-3</v>
      </c>
      <c r="O204" s="76">
        <v>2.0000000000000001E-4</v>
      </c>
    </row>
    <row r="205" spans="2:15">
      <c r="B205" t="s">
        <v>2539</v>
      </c>
      <c r="C205" t="s">
        <v>2540</v>
      </c>
      <c r="D205" t="s">
        <v>2533</v>
      </c>
      <c r="E205" t="s">
        <v>591</v>
      </c>
      <c r="F205" t="s">
        <v>2541</v>
      </c>
      <c r="G205" t="s">
        <v>1972</v>
      </c>
      <c r="H205" t="s">
        <v>104</v>
      </c>
      <c r="I205" s="75">
        <v>72790</v>
      </c>
      <c r="J205" s="75">
        <v>2224</v>
      </c>
      <c r="K205" s="75">
        <v>0</v>
      </c>
      <c r="L205" s="75">
        <v>5871.5674992000004</v>
      </c>
      <c r="M205" s="76">
        <v>8.9999999999999998E-4</v>
      </c>
      <c r="N205" s="76">
        <v>2.2000000000000001E-3</v>
      </c>
      <c r="O205" s="76">
        <v>2.9999999999999997E-4</v>
      </c>
    </row>
    <row r="206" spans="2:15">
      <c r="B206" t="s">
        <v>2542</v>
      </c>
      <c r="C206" t="s">
        <v>2543</v>
      </c>
      <c r="D206" t="s">
        <v>121</v>
      </c>
      <c r="E206" t="s">
        <v>591</v>
      </c>
      <c r="F206" t="s">
        <v>2544</v>
      </c>
      <c r="G206" t="s">
        <v>1972</v>
      </c>
      <c r="H206" t="s">
        <v>198</v>
      </c>
      <c r="I206" s="75">
        <v>149062</v>
      </c>
      <c r="J206" s="75">
        <v>695</v>
      </c>
      <c r="K206" s="75">
        <v>0</v>
      </c>
      <c r="L206" s="75">
        <v>4468.7036121499996</v>
      </c>
      <c r="M206" s="76">
        <v>9.1000000000000004E-3</v>
      </c>
      <c r="N206" s="76">
        <v>1.6999999999999999E-3</v>
      </c>
      <c r="O206" s="76">
        <v>2.0000000000000001E-4</v>
      </c>
    </row>
    <row r="207" spans="2:15">
      <c r="B207" t="s">
        <v>2545</v>
      </c>
      <c r="C207" t="s">
        <v>2546</v>
      </c>
      <c r="D207" t="s">
        <v>397</v>
      </c>
      <c r="E207" t="s">
        <v>591</v>
      </c>
      <c r="F207" t="s">
        <v>2547</v>
      </c>
      <c r="G207" t="s">
        <v>2548</v>
      </c>
      <c r="H207" t="s">
        <v>104</v>
      </c>
      <c r="I207" s="75">
        <v>518688</v>
      </c>
      <c r="J207" s="75">
        <v>987</v>
      </c>
      <c r="K207" s="75">
        <v>0</v>
      </c>
      <c r="L207" s="75">
        <v>18568.247181120001</v>
      </c>
      <c r="M207" s="76">
        <v>4.3E-3</v>
      </c>
      <c r="N207" s="76">
        <v>7.0000000000000001E-3</v>
      </c>
      <c r="O207" s="76">
        <v>8.9999999999999998E-4</v>
      </c>
    </row>
    <row r="208" spans="2:15">
      <c r="B208" t="s">
        <v>2549</v>
      </c>
      <c r="C208" t="s">
        <v>2550</v>
      </c>
      <c r="D208" t="s">
        <v>2533</v>
      </c>
      <c r="E208" t="s">
        <v>591</v>
      </c>
      <c r="F208" t="s">
        <v>2551</v>
      </c>
      <c r="G208" t="s">
        <v>1779</v>
      </c>
      <c r="H208" t="s">
        <v>104</v>
      </c>
      <c r="I208" s="75">
        <v>54658</v>
      </c>
      <c r="J208" s="75">
        <v>1500</v>
      </c>
      <c r="K208" s="75">
        <v>0</v>
      </c>
      <c r="L208" s="75">
        <v>2973.66849</v>
      </c>
      <c r="M208" s="76">
        <v>1.8E-3</v>
      </c>
      <c r="N208" s="76">
        <v>1.1000000000000001E-3</v>
      </c>
      <c r="O208" s="76">
        <v>1E-4</v>
      </c>
    </row>
    <row r="209" spans="2:15">
      <c r="B209" t="s">
        <v>2552</v>
      </c>
      <c r="C209" t="s">
        <v>2553</v>
      </c>
      <c r="D209" t="s">
        <v>397</v>
      </c>
      <c r="E209" t="s">
        <v>591</v>
      </c>
      <c r="F209" t="s">
        <v>2554</v>
      </c>
      <c r="G209" t="s">
        <v>1915</v>
      </c>
      <c r="H209" t="s">
        <v>104</v>
      </c>
      <c r="I209" s="75">
        <v>5316</v>
      </c>
      <c r="J209" s="75">
        <v>29488</v>
      </c>
      <c r="K209" s="75">
        <v>0</v>
      </c>
      <c r="L209" s="75">
        <v>5685.62020416</v>
      </c>
      <c r="M209" s="76">
        <v>0</v>
      </c>
      <c r="N209" s="76">
        <v>2.2000000000000001E-3</v>
      </c>
      <c r="O209" s="76">
        <v>2.9999999999999997E-4</v>
      </c>
    </row>
    <row r="210" spans="2:15">
      <c r="B210" t="s">
        <v>2555</v>
      </c>
      <c r="C210" t="s">
        <v>2556</v>
      </c>
      <c r="D210" t="s">
        <v>397</v>
      </c>
      <c r="E210" t="s">
        <v>591</v>
      </c>
      <c r="F210" t="s">
        <v>2557</v>
      </c>
      <c r="G210" t="s">
        <v>1915</v>
      </c>
      <c r="H210" t="s">
        <v>104</v>
      </c>
      <c r="I210" s="75">
        <v>25274</v>
      </c>
      <c r="J210" s="75">
        <v>806</v>
      </c>
      <c r="K210" s="75">
        <v>0</v>
      </c>
      <c r="L210" s="75">
        <v>738.85051188</v>
      </c>
      <c r="M210" s="76">
        <v>1.6999999999999999E-3</v>
      </c>
      <c r="N210" s="76">
        <v>2.9999999999999997E-4</v>
      </c>
      <c r="O210" s="76">
        <v>0</v>
      </c>
    </row>
    <row r="211" spans="2:15">
      <c r="B211" t="s">
        <v>2558</v>
      </c>
      <c r="C211" t="s">
        <v>2559</v>
      </c>
      <c r="D211" t="s">
        <v>2533</v>
      </c>
      <c r="E211" t="s">
        <v>591</v>
      </c>
      <c r="F211" t="s">
        <v>2560</v>
      </c>
      <c r="G211" t="s">
        <v>1915</v>
      </c>
      <c r="H211" t="s">
        <v>104</v>
      </c>
      <c r="I211" s="75">
        <v>297305.43</v>
      </c>
      <c r="J211" s="75">
        <v>514</v>
      </c>
      <c r="K211" s="75">
        <v>0</v>
      </c>
      <c r="L211" s="75">
        <v>5542.5997242953999</v>
      </c>
      <c r="M211" s="76">
        <v>3.5200000000000002E-2</v>
      </c>
      <c r="N211" s="76">
        <v>2.0999999999999999E-3</v>
      </c>
      <c r="O211" s="76">
        <v>2.9999999999999997E-4</v>
      </c>
    </row>
    <row r="212" spans="2:15">
      <c r="B212" t="s">
        <v>2561</v>
      </c>
      <c r="C212" t="s">
        <v>2562</v>
      </c>
      <c r="D212" t="s">
        <v>2533</v>
      </c>
      <c r="E212" t="s">
        <v>591</v>
      </c>
      <c r="F212" t="s">
        <v>2563</v>
      </c>
      <c r="G212" t="s">
        <v>1915</v>
      </c>
      <c r="H212" t="s">
        <v>104</v>
      </c>
      <c r="I212" s="75">
        <v>33550</v>
      </c>
      <c r="J212" s="75">
        <v>12302</v>
      </c>
      <c r="K212" s="75">
        <v>0</v>
      </c>
      <c r="L212" s="75">
        <v>14969.793266999999</v>
      </c>
      <c r="M212" s="76">
        <v>5.9999999999999995E-4</v>
      </c>
      <c r="N212" s="76">
        <v>5.7000000000000002E-3</v>
      </c>
      <c r="O212" s="76">
        <v>6.9999999999999999E-4</v>
      </c>
    </row>
    <row r="213" spans="2:15">
      <c r="B213" t="s">
        <v>2564</v>
      </c>
      <c r="C213" t="s">
        <v>2565</v>
      </c>
      <c r="D213" t="s">
        <v>397</v>
      </c>
      <c r="E213" t="s">
        <v>591</v>
      </c>
      <c r="F213" t="s">
        <v>2125</v>
      </c>
      <c r="G213" t="s">
        <v>1915</v>
      </c>
      <c r="H213" t="s">
        <v>104</v>
      </c>
      <c r="I213" s="75">
        <v>3775</v>
      </c>
      <c r="J213" s="75">
        <v>19951</v>
      </c>
      <c r="K213" s="75">
        <v>0</v>
      </c>
      <c r="L213" s="75">
        <v>2731.6759567499998</v>
      </c>
      <c r="M213" s="76">
        <v>1E-4</v>
      </c>
      <c r="N213" s="76">
        <v>1E-3</v>
      </c>
      <c r="O213" s="76">
        <v>1E-4</v>
      </c>
    </row>
    <row r="214" spans="2:15">
      <c r="B214" t="s">
        <v>2566</v>
      </c>
      <c r="C214" t="s">
        <v>2567</v>
      </c>
      <c r="D214" t="s">
        <v>2533</v>
      </c>
      <c r="E214" t="s">
        <v>591</v>
      </c>
      <c r="F214" t="s">
        <v>2568</v>
      </c>
      <c r="G214" t="s">
        <v>1801</v>
      </c>
      <c r="H214" t="s">
        <v>104</v>
      </c>
      <c r="I214" s="75">
        <v>282011</v>
      </c>
      <c r="J214" s="75">
        <v>218</v>
      </c>
      <c r="K214" s="75">
        <v>0</v>
      </c>
      <c r="L214" s="75">
        <v>2229.8214954599998</v>
      </c>
      <c r="M214" s="76">
        <v>3.5999999999999999E-3</v>
      </c>
      <c r="N214" s="76">
        <v>8.0000000000000004E-4</v>
      </c>
      <c r="O214" s="76">
        <v>1E-4</v>
      </c>
    </row>
    <row r="215" spans="2:15">
      <c r="B215" t="s">
        <v>2569</v>
      </c>
      <c r="C215" t="s">
        <v>2570</v>
      </c>
      <c r="D215" t="s">
        <v>397</v>
      </c>
      <c r="E215" t="s">
        <v>591</v>
      </c>
      <c r="F215" t="s">
        <v>2571</v>
      </c>
      <c r="G215" t="s">
        <v>1801</v>
      </c>
      <c r="H215" t="s">
        <v>104</v>
      </c>
      <c r="I215" s="75">
        <v>15180</v>
      </c>
      <c r="J215" s="75">
        <v>2724</v>
      </c>
      <c r="K215" s="75">
        <v>13.181100000000001</v>
      </c>
      <c r="L215" s="75">
        <v>1512.9572063999999</v>
      </c>
      <c r="M215" s="76">
        <v>8.0000000000000004E-4</v>
      </c>
      <c r="N215" s="76">
        <v>5.9999999999999995E-4</v>
      </c>
      <c r="O215" s="76">
        <v>1E-4</v>
      </c>
    </row>
    <row r="216" spans="2:15">
      <c r="B216" t="s">
        <v>2572</v>
      </c>
      <c r="C216" t="s">
        <v>2573</v>
      </c>
      <c r="D216" t="s">
        <v>2533</v>
      </c>
      <c r="E216" t="s">
        <v>591</v>
      </c>
      <c r="F216" t="s">
        <v>2574</v>
      </c>
      <c r="G216" t="s">
        <v>1801</v>
      </c>
      <c r="H216" t="s">
        <v>104</v>
      </c>
      <c r="I216" s="75">
        <v>22450</v>
      </c>
      <c r="J216" s="75">
        <v>1668</v>
      </c>
      <c r="K216" s="75">
        <v>0</v>
      </c>
      <c r="L216" s="75">
        <v>1358.1881820000001</v>
      </c>
      <c r="M216" s="76">
        <v>5.0000000000000001E-4</v>
      </c>
      <c r="N216" s="76">
        <v>5.0000000000000001E-4</v>
      </c>
      <c r="O216" s="76">
        <v>1E-4</v>
      </c>
    </row>
    <row r="217" spans="2:15">
      <c r="B217" t="s">
        <v>2575</v>
      </c>
      <c r="C217" t="s">
        <v>2576</v>
      </c>
      <c r="D217" t="s">
        <v>397</v>
      </c>
      <c r="E217" t="s">
        <v>591</v>
      </c>
      <c r="F217" t="s">
        <v>2577</v>
      </c>
      <c r="G217" t="s">
        <v>1801</v>
      </c>
      <c r="H217" t="s">
        <v>104</v>
      </c>
      <c r="I217" s="75">
        <v>15633</v>
      </c>
      <c r="J217" s="75">
        <v>9360</v>
      </c>
      <c r="K217" s="75">
        <v>0</v>
      </c>
      <c r="L217" s="75">
        <v>5307.2033976000002</v>
      </c>
      <c r="M217" s="76">
        <v>2.9999999999999997E-4</v>
      </c>
      <c r="N217" s="76">
        <v>2E-3</v>
      </c>
      <c r="O217" s="76">
        <v>2.9999999999999997E-4</v>
      </c>
    </row>
    <row r="218" spans="2:15">
      <c r="B218" t="s">
        <v>2578</v>
      </c>
      <c r="C218" t="s">
        <v>2579</v>
      </c>
      <c r="D218" t="s">
        <v>2533</v>
      </c>
      <c r="E218" t="s">
        <v>591</v>
      </c>
      <c r="F218" t="s">
        <v>2580</v>
      </c>
      <c r="G218" t="s">
        <v>1801</v>
      </c>
      <c r="H218" t="s">
        <v>104</v>
      </c>
      <c r="I218" s="75">
        <v>169836</v>
      </c>
      <c r="J218" s="75">
        <v>611</v>
      </c>
      <c r="K218" s="75">
        <v>0</v>
      </c>
      <c r="L218" s="75">
        <v>3763.7305009199999</v>
      </c>
      <c r="M218" s="76">
        <v>3.0000000000000001E-3</v>
      </c>
      <c r="N218" s="76">
        <v>1.4E-3</v>
      </c>
      <c r="O218" s="76">
        <v>2.0000000000000001E-4</v>
      </c>
    </row>
    <row r="219" spans="2:15">
      <c r="B219" t="s">
        <v>2581</v>
      </c>
      <c r="C219" t="s">
        <v>2582</v>
      </c>
      <c r="D219" t="s">
        <v>397</v>
      </c>
      <c r="E219" t="s">
        <v>591</v>
      </c>
      <c r="F219" t="s">
        <v>2583</v>
      </c>
      <c r="G219" t="s">
        <v>1801</v>
      </c>
      <c r="H219" t="s">
        <v>104</v>
      </c>
      <c r="I219" s="75">
        <v>14051</v>
      </c>
      <c r="J219" s="75">
        <v>1810</v>
      </c>
      <c r="K219" s="75">
        <v>0</v>
      </c>
      <c r="L219" s="75">
        <v>922.4298837</v>
      </c>
      <c r="M219" s="76">
        <v>2.0999999999999999E-3</v>
      </c>
      <c r="N219" s="76">
        <v>2.9999999999999997E-4</v>
      </c>
      <c r="O219" s="76">
        <v>0</v>
      </c>
    </row>
    <row r="220" spans="2:15">
      <c r="B220" t="s">
        <v>2584</v>
      </c>
      <c r="C220" t="s">
        <v>2585</v>
      </c>
      <c r="D220" t="s">
        <v>2533</v>
      </c>
      <c r="E220" t="s">
        <v>591</v>
      </c>
      <c r="F220" t="s">
        <v>2103</v>
      </c>
      <c r="G220" t="s">
        <v>1801</v>
      </c>
      <c r="H220" t="s">
        <v>104</v>
      </c>
      <c r="I220" s="75">
        <v>13337</v>
      </c>
      <c r="J220" s="75">
        <v>6938</v>
      </c>
      <c r="K220" s="75">
        <v>0</v>
      </c>
      <c r="L220" s="75">
        <v>3356.1394846200001</v>
      </c>
      <c r="M220" s="76">
        <v>2.9999999999999997E-4</v>
      </c>
      <c r="N220" s="76">
        <v>1.2999999999999999E-3</v>
      </c>
      <c r="O220" s="76">
        <v>2.0000000000000001E-4</v>
      </c>
    </row>
    <row r="221" spans="2:15">
      <c r="B221" t="s">
        <v>2586</v>
      </c>
      <c r="C221" t="s">
        <v>2587</v>
      </c>
      <c r="D221" t="s">
        <v>397</v>
      </c>
      <c r="E221" t="s">
        <v>591</v>
      </c>
      <c r="F221" t="s">
        <v>2058</v>
      </c>
      <c r="G221" t="s">
        <v>1893</v>
      </c>
      <c r="H221" t="s">
        <v>104</v>
      </c>
      <c r="I221" s="75">
        <v>5658</v>
      </c>
      <c r="J221" s="75">
        <v>7579</v>
      </c>
      <c r="K221" s="75">
        <v>0</v>
      </c>
      <c r="L221" s="75">
        <v>1555.3294871400001</v>
      </c>
      <c r="M221" s="76">
        <v>1E-4</v>
      </c>
      <c r="N221" s="76">
        <v>5.9999999999999995E-4</v>
      </c>
      <c r="O221" s="76">
        <v>1E-4</v>
      </c>
    </row>
    <row r="222" spans="2:15">
      <c r="B222" s="77" t="s">
        <v>501</v>
      </c>
      <c r="E222" s="14"/>
      <c r="F222" s="14"/>
      <c r="G222" s="14"/>
      <c r="I222" s="79">
        <v>2699769.23</v>
      </c>
      <c r="K222" s="79">
        <v>614.26993000000004</v>
      </c>
      <c r="L222" s="79">
        <v>457814.61310474249</v>
      </c>
      <c r="N222" s="78">
        <v>0.1736</v>
      </c>
      <c r="O222" s="78">
        <v>2.1999999999999999E-2</v>
      </c>
    </row>
    <row r="223" spans="2:15">
      <c r="B223" t="s">
        <v>2588</v>
      </c>
      <c r="C223" t="s">
        <v>2589</v>
      </c>
      <c r="D223" t="s">
        <v>397</v>
      </c>
      <c r="E223" t="s">
        <v>591</v>
      </c>
      <c r="F223" t="s">
        <v>1839</v>
      </c>
      <c r="G223" t="s">
        <v>1758</v>
      </c>
      <c r="H223" t="s">
        <v>104</v>
      </c>
      <c r="I223" s="75">
        <v>14648</v>
      </c>
      <c r="J223" s="75">
        <v>3367</v>
      </c>
      <c r="K223" s="75">
        <v>0</v>
      </c>
      <c r="L223" s="75">
        <v>1788.82972632</v>
      </c>
      <c r="M223" s="76">
        <v>0</v>
      </c>
      <c r="N223" s="76">
        <v>6.9999999999999999E-4</v>
      </c>
      <c r="O223" s="76">
        <v>1E-4</v>
      </c>
    </row>
    <row r="224" spans="2:15">
      <c r="B224" t="s">
        <v>2590</v>
      </c>
      <c r="C224" t="s">
        <v>2591</v>
      </c>
      <c r="D224" t="s">
        <v>397</v>
      </c>
      <c r="E224" t="s">
        <v>591</v>
      </c>
      <c r="F224" t="s">
        <v>1835</v>
      </c>
      <c r="G224" t="s">
        <v>1758</v>
      </c>
      <c r="H224" t="s">
        <v>104</v>
      </c>
      <c r="I224" s="75">
        <v>3118</v>
      </c>
      <c r="J224" s="75">
        <v>17010</v>
      </c>
      <c r="K224" s="75">
        <v>0</v>
      </c>
      <c r="L224" s="75">
        <v>1923.6585186</v>
      </c>
      <c r="M224" s="76">
        <v>0</v>
      </c>
      <c r="N224" s="76">
        <v>6.9999999999999999E-4</v>
      </c>
      <c r="O224" s="76">
        <v>1E-4</v>
      </c>
    </row>
    <row r="225" spans="2:15">
      <c r="B225" t="s">
        <v>2592</v>
      </c>
      <c r="C225" t="s">
        <v>2593</v>
      </c>
      <c r="D225" t="s">
        <v>397</v>
      </c>
      <c r="E225" t="s">
        <v>591</v>
      </c>
      <c r="F225" t="s">
        <v>1806</v>
      </c>
      <c r="G225" t="s">
        <v>1843</v>
      </c>
      <c r="H225" t="s">
        <v>104</v>
      </c>
      <c r="I225" s="75">
        <v>7400</v>
      </c>
      <c r="J225" s="75">
        <v>26035</v>
      </c>
      <c r="K225" s="75">
        <v>0</v>
      </c>
      <c r="L225" s="75">
        <v>6987.7419300000001</v>
      </c>
      <c r="M225" s="76">
        <v>0</v>
      </c>
      <c r="N225" s="76">
        <v>2.7000000000000001E-3</v>
      </c>
      <c r="O225" s="76">
        <v>2.9999999999999997E-4</v>
      </c>
    </row>
    <row r="226" spans="2:15">
      <c r="B226" t="s">
        <v>2594</v>
      </c>
      <c r="C226" t="s">
        <v>2595</v>
      </c>
      <c r="D226" t="s">
        <v>121</v>
      </c>
      <c r="E226" t="s">
        <v>591</v>
      </c>
      <c r="F226" t="s">
        <v>2596</v>
      </c>
      <c r="G226" t="s">
        <v>1807</v>
      </c>
      <c r="H226" t="s">
        <v>108</v>
      </c>
      <c r="I226" s="75">
        <v>56250</v>
      </c>
      <c r="J226" s="75">
        <v>6259</v>
      </c>
      <c r="K226" s="75">
        <v>0</v>
      </c>
      <c r="L226" s="75">
        <v>14123.589975000001</v>
      </c>
      <c r="M226" s="76">
        <v>0</v>
      </c>
      <c r="N226" s="76">
        <v>5.4000000000000003E-3</v>
      </c>
      <c r="O226" s="76">
        <v>6.9999999999999999E-4</v>
      </c>
    </row>
    <row r="227" spans="2:15">
      <c r="B227" t="s">
        <v>2597</v>
      </c>
      <c r="C227" t="s">
        <v>2598</v>
      </c>
      <c r="D227" t="s">
        <v>121</v>
      </c>
      <c r="E227" t="s">
        <v>591</v>
      </c>
      <c r="F227" t="s">
        <v>2599</v>
      </c>
      <c r="G227" t="s">
        <v>1807</v>
      </c>
      <c r="H227" t="s">
        <v>108</v>
      </c>
      <c r="I227" s="75">
        <v>148000</v>
      </c>
      <c r="J227" s="75">
        <v>1285.2</v>
      </c>
      <c r="K227" s="75">
        <v>0</v>
      </c>
      <c r="L227" s="75">
        <v>7630.4483135999999</v>
      </c>
      <c r="M227" s="76">
        <v>0</v>
      </c>
      <c r="N227" s="76">
        <v>2.8999999999999998E-3</v>
      </c>
      <c r="O227" s="76">
        <v>4.0000000000000002E-4</v>
      </c>
    </row>
    <row r="228" spans="2:15">
      <c r="B228" t="s">
        <v>2600</v>
      </c>
      <c r="C228" t="s">
        <v>2601</v>
      </c>
      <c r="D228" t="s">
        <v>121</v>
      </c>
      <c r="E228" t="s">
        <v>591</v>
      </c>
      <c r="F228" t="s">
        <v>2602</v>
      </c>
      <c r="G228" t="s">
        <v>1772</v>
      </c>
      <c r="H228" t="s">
        <v>108</v>
      </c>
      <c r="I228" s="75">
        <v>12475</v>
      </c>
      <c r="J228" s="75">
        <v>3028</v>
      </c>
      <c r="K228" s="75">
        <v>0</v>
      </c>
      <c r="L228" s="75">
        <v>1515.3538188</v>
      </c>
      <c r="M228" s="76">
        <v>1E-4</v>
      </c>
      <c r="N228" s="76">
        <v>5.9999999999999995E-4</v>
      </c>
      <c r="O228" s="76">
        <v>1E-4</v>
      </c>
    </row>
    <row r="229" spans="2:15">
      <c r="B229" t="s">
        <v>2603</v>
      </c>
      <c r="C229" t="s">
        <v>2604</v>
      </c>
      <c r="D229" t="s">
        <v>397</v>
      </c>
      <c r="E229" t="s">
        <v>591</v>
      </c>
      <c r="F229" t="s">
        <v>2605</v>
      </c>
      <c r="G229" t="s">
        <v>1772</v>
      </c>
      <c r="H229" t="s">
        <v>104</v>
      </c>
      <c r="I229" s="75">
        <v>13485</v>
      </c>
      <c r="J229" s="75">
        <v>5971</v>
      </c>
      <c r="K229" s="75">
        <v>11.35596</v>
      </c>
      <c r="L229" s="75">
        <v>2931.7777324499998</v>
      </c>
      <c r="M229" s="76">
        <v>0</v>
      </c>
      <c r="N229" s="76">
        <v>1.1000000000000001E-3</v>
      </c>
      <c r="O229" s="76">
        <v>1E-4</v>
      </c>
    </row>
    <row r="230" spans="2:15">
      <c r="B230" t="s">
        <v>2606</v>
      </c>
      <c r="C230" t="s">
        <v>2607</v>
      </c>
      <c r="D230" t="s">
        <v>121</v>
      </c>
      <c r="E230" t="s">
        <v>591</v>
      </c>
      <c r="F230" t="s">
        <v>2608</v>
      </c>
      <c r="G230" t="s">
        <v>1772</v>
      </c>
      <c r="H230" t="s">
        <v>108</v>
      </c>
      <c r="I230" s="75">
        <v>14000</v>
      </c>
      <c r="J230" s="75">
        <v>4118</v>
      </c>
      <c r="K230" s="75">
        <v>0</v>
      </c>
      <c r="L230" s="75">
        <v>2312.767632</v>
      </c>
      <c r="M230" s="76">
        <v>0</v>
      </c>
      <c r="N230" s="76">
        <v>8.9999999999999998E-4</v>
      </c>
      <c r="O230" s="76">
        <v>1E-4</v>
      </c>
    </row>
    <row r="231" spans="2:15">
      <c r="B231" t="s">
        <v>2609</v>
      </c>
      <c r="C231" t="s">
        <v>2607</v>
      </c>
      <c r="D231" t="s">
        <v>121</v>
      </c>
      <c r="E231" t="s">
        <v>591</v>
      </c>
      <c r="F231" t="s">
        <v>2608</v>
      </c>
      <c r="G231" t="s">
        <v>1772</v>
      </c>
      <c r="H231" t="s">
        <v>108</v>
      </c>
      <c r="I231" s="75">
        <v>22000</v>
      </c>
      <c r="J231" s="75">
        <v>4118</v>
      </c>
      <c r="K231" s="75">
        <v>0</v>
      </c>
      <c r="L231" s="75">
        <v>3634.3491359999998</v>
      </c>
      <c r="M231" s="76">
        <v>0</v>
      </c>
      <c r="N231" s="76">
        <v>1.4E-3</v>
      </c>
      <c r="O231" s="76">
        <v>2.0000000000000001E-4</v>
      </c>
    </row>
    <row r="232" spans="2:15">
      <c r="B232" t="s">
        <v>2610</v>
      </c>
      <c r="C232" t="s">
        <v>2611</v>
      </c>
      <c r="D232" t="s">
        <v>397</v>
      </c>
      <c r="E232" t="s">
        <v>591</v>
      </c>
      <c r="F232" t="s">
        <v>2612</v>
      </c>
      <c r="G232" t="s">
        <v>1772</v>
      </c>
      <c r="H232" t="s">
        <v>104</v>
      </c>
      <c r="I232" s="75">
        <v>15757</v>
      </c>
      <c r="J232" s="75">
        <v>6580</v>
      </c>
      <c r="K232" s="75">
        <v>0</v>
      </c>
      <c r="L232" s="75">
        <v>3760.5120462</v>
      </c>
      <c r="M232" s="76">
        <v>0</v>
      </c>
      <c r="N232" s="76">
        <v>1.4E-3</v>
      </c>
      <c r="O232" s="76">
        <v>2.0000000000000001E-4</v>
      </c>
    </row>
    <row r="233" spans="2:15">
      <c r="B233" t="s">
        <v>2613</v>
      </c>
      <c r="C233" t="s">
        <v>2614</v>
      </c>
      <c r="D233" t="s">
        <v>2533</v>
      </c>
      <c r="E233" t="s">
        <v>591</v>
      </c>
      <c r="F233" t="s">
        <v>2615</v>
      </c>
      <c r="G233" t="s">
        <v>1772</v>
      </c>
      <c r="H233" t="s">
        <v>104</v>
      </c>
      <c r="I233" s="75">
        <v>151041.45000000001</v>
      </c>
      <c r="J233" s="75">
        <v>825</v>
      </c>
      <c r="K233" s="75">
        <v>0</v>
      </c>
      <c r="L233" s="75">
        <v>4519.5755479874997</v>
      </c>
      <c r="M233" s="76">
        <v>1.2999999999999999E-3</v>
      </c>
      <c r="N233" s="76">
        <v>1.6999999999999999E-3</v>
      </c>
      <c r="O233" s="76">
        <v>2.0000000000000001E-4</v>
      </c>
    </row>
    <row r="234" spans="2:15">
      <c r="B234" t="s">
        <v>2616</v>
      </c>
      <c r="C234" t="s">
        <v>2617</v>
      </c>
      <c r="D234" t="s">
        <v>121</v>
      </c>
      <c r="E234" t="s">
        <v>591</v>
      </c>
      <c r="F234" t="s">
        <v>2618</v>
      </c>
      <c r="G234" t="s">
        <v>2619</v>
      </c>
      <c r="H234" t="s">
        <v>200</v>
      </c>
      <c r="I234" s="75">
        <v>231868</v>
      </c>
      <c r="J234" s="75">
        <v>18200</v>
      </c>
      <c r="K234" s="75">
        <v>0</v>
      </c>
      <c r="L234" s="75">
        <v>15018.971458399999</v>
      </c>
      <c r="M234" s="76">
        <v>4.0000000000000002E-4</v>
      </c>
      <c r="N234" s="76">
        <v>5.7000000000000002E-3</v>
      </c>
      <c r="O234" s="76">
        <v>6.9999999999999999E-4</v>
      </c>
    </row>
    <row r="235" spans="2:15">
      <c r="B235" t="s">
        <v>2620</v>
      </c>
      <c r="C235" t="s">
        <v>2621</v>
      </c>
      <c r="D235" t="s">
        <v>397</v>
      </c>
      <c r="E235" t="s">
        <v>591</v>
      </c>
      <c r="F235" t="s">
        <v>2622</v>
      </c>
      <c r="G235" t="s">
        <v>1868</v>
      </c>
      <c r="H235" t="s">
        <v>104</v>
      </c>
      <c r="I235" s="75">
        <v>40664</v>
      </c>
      <c r="J235" s="75">
        <v>4034</v>
      </c>
      <c r="K235" s="75">
        <v>216.71128999999999</v>
      </c>
      <c r="L235" s="75">
        <v>6166.3904415200004</v>
      </c>
      <c r="M235" s="76">
        <v>0</v>
      </c>
      <c r="N235" s="76">
        <v>2.3E-3</v>
      </c>
      <c r="O235" s="76">
        <v>2.9999999999999997E-4</v>
      </c>
    </row>
    <row r="236" spans="2:15">
      <c r="B236" t="s">
        <v>2623</v>
      </c>
      <c r="C236" t="s">
        <v>2624</v>
      </c>
      <c r="D236" t="s">
        <v>2533</v>
      </c>
      <c r="E236" t="s">
        <v>591</v>
      </c>
      <c r="F236" t="s">
        <v>2625</v>
      </c>
      <c r="G236" t="s">
        <v>1868</v>
      </c>
      <c r="H236" t="s">
        <v>104</v>
      </c>
      <c r="I236" s="75">
        <v>5475</v>
      </c>
      <c r="J236" s="75">
        <v>7243</v>
      </c>
      <c r="K236" s="75">
        <v>6.3139900000000004</v>
      </c>
      <c r="L236" s="75">
        <v>1444.6162547500001</v>
      </c>
      <c r="M236" s="76">
        <v>0</v>
      </c>
      <c r="N236" s="76">
        <v>5.0000000000000001E-4</v>
      </c>
      <c r="O236" s="76">
        <v>1E-4</v>
      </c>
    </row>
    <row r="237" spans="2:15">
      <c r="B237" t="s">
        <v>2626</v>
      </c>
      <c r="C237" t="s">
        <v>2627</v>
      </c>
      <c r="D237" t="s">
        <v>121</v>
      </c>
      <c r="E237" t="s">
        <v>591</v>
      </c>
      <c r="F237" t="s">
        <v>2628</v>
      </c>
      <c r="G237" t="s">
        <v>1868</v>
      </c>
      <c r="H237" t="s">
        <v>198</v>
      </c>
      <c r="I237" s="75">
        <v>33525</v>
      </c>
      <c r="J237" s="75">
        <v>9751</v>
      </c>
      <c r="K237" s="75">
        <v>0</v>
      </c>
      <c r="L237" s="75">
        <v>14100.929632125</v>
      </c>
      <c r="M237" s="76">
        <v>0</v>
      </c>
      <c r="N237" s="76">
        <v>5.3E-3</v>
      </c>
      <c r="O237" s="76">
        <v>6.9999999999999999E-4</v>
      </c>
    </row>
    <row r="238" spans="2:15">
      <c r="B238" t="s">
        <v>2629</v>
      </c>
      <c r="C238" t="s">
        <v>2630</v>
      </c>
      <c r="D238" t="s">
        <v>397</v>
      </c>
      <c r="E238" t="s">
        <v>591</v>
      </c>
      <c r="F238" t="s">
        <v>2631</v>
      </c>
      <c r="G238" t="s">
        <v>2548</v>
      </c>
      <c r="H238" t="s">
        <v>104</v>
      </c>
      <c r="I238" s="75">
        <v>4825</v>
      </c>
      <c r="J238" s="75">
        <v>39987</v>
      </c>
      <c r="K238" s="75">
        <v>40.785939999999997</v>
      </c>
      <c r="L238" s="75">
        <v>7038.6209042500004</v>
      </c>
      <c r="M238" s="76">
        <v>0</v>
      </c>
      <c r="N238" s="76">
        <v>2.7000000000000001E-3</v>
      </c>
      <c r="O238" s="76">
        <v>2.9999999999999997E-4</v>
      </c>
    </row>
    <row r="239" spans="2:15">
      <c r="B239" t="s">
        <v>2632</v>
      </c>
      <c r="C239" t="s">
        <v>2633</v>
      </c>
      <c r="D239" t="s">
        <v>397</v>
      </c>
      <c r="E239" t="s">
        <v>591</v>
      </c>
      <c r="F239" t="s">
        <v>2634</v>
      </c>
      <c r="G239" t="s">
        <v>2548</v>
      </c>
      <c r="H239" t="s">
        <v>104</v>
      </c>
      <c r="I239" s="75">
        <v>3800</v>
      </c>
      <c r="J239" s="75">
        <v>12980</v>
      </c>
      <c r="K239" s="75">
        <v>0</v>
      </c>
      <c r="L239" s="75">
        <v>1788.9814799999999</v>
      </c>
      <c r="M239" s="76">
        <v>0</v>
      </c>
      <c r="N239" s="76">
        <v>6.9999999999999999E-4</v>
      </c>
      <c r="O239" s="76">
        <v>1E-4</v>
      </c>
    </row>
    <row r="240" spans="2:15">
      <c r="B240" t="s">
        <v>2635</v>
      </c>
      <c r="C240" t="s">
        <v>2636</v>
      </c>
      <c r="D240" t="s">
        <v>121</v>
      </c>
      <c r="E240" t="s">
        <v>591</v>
      </c>
      <c r="F240" t="s">
        <v>2637</v>
      </c>
      <c r="G240" t="s">
        <v>2548</v>
      </c>
      <c r="H240" t="s">
        <v>201</v>
      </c>
      <c r="I240" s="75">
        <v>77500</v>
      </c>
      <c r="J240" s="75">
        <v>368800</v>
      </c>
      <c r="K240" s="75">
        <v>0</v>
      </c>
      <c r="L240" s="75">
        <v>7327.5673399999996</v>
      </c>
      <c r="M240" s="76">
        <v>1E-4</v>
      </c>
      <c r="N240" s="76">
        <v>2.8E-3</v>
      </c>
      <c r="O240" s="76">
        <v>4.0000000000000002E-4</v>
      </c>
    </row>
    <row r="241" spans="2:15">
      <c r="B241" t="s">
        <v>2638</v>
      </c>
      <c r="C241" t="s">
        <v>2639</v>
      </c>
      <c r="D241" t="s">
        <v>121</v>
      </c>
      <c r="E241" t="s">
        <v>591</v>
      </c>
      <c r="F241" t="s">
        <v>2640</v>
      </c>
      <c r="G241" t="s">
        <v>2548</v>
      </c>
      <c r="H241" t="s">
        <v>201</v>
      </c>
      <c r="I241" s="75">
        <v>137500</v>
      </c>
      <c r="J241" s="75">
        <v>212250</v>
      </c>
      <c r="K241" s="75">
        <v>71.363029999999995</v>
      </c>
      <c r="L241" s="75">
        <v>7553.3612487500004</v>
      </c>
      <c r="M241" s="76">
        <v>1E-4</v>
      </c>
      <c r="N241" s="76">
        <v>2.8999999999999998E-3</v>
      </c>
      <c r="O241" s="76">
        <v>4.0000000000000002E-4</v>
      </c>
    </row>
    <row r="242" spans="2:15">
      <c r="B242" t="s">
        <v>2641</v>
      </c>
      <c r="C242" t="s">
        <v>2642</v>
      </c>
      <c r="D242" t="s">
        <v>121</v>
      </c>
      <c r="E242" t="s">
        <v>591</v>
      </c>
      <c r="F242" t="s">
        <v>1905</v>
      </c>
      <c r="G242" t="s">
        <v>2548</v>
      </c>
      <c r="H242" t="s">
        <v>199</v>
      </c>
      <c r="I242" s="75">
        <v>1325</v>
      </c>
      <c r="J242" s="75">
        <v>1214000</v>
      </c>
      <c r="K242" s="75">
        <v>0</v>
      </c>
      <c r="L242" s="75">
        <v>8657.2160999999996</v>
      </c>
      <c r="M242" s="76">
        <v>2.0000000000000001E-4</v>
      </c>
      <c r="N242" s="76">
        <v>3.3E-3</v>
      </c>
      <c r="O242" s="76">
        <v>4.0000000000000002E-4</v>
      </c>
    </row>
    <row r="243" spans="2:15">
      <c r="B243" t="s">
        <v>2643</v>
      </c>
      <c r="C243" t="s">
        <v>2644</v>
      </c>
      <c r="D243" t="s">
        <v>397</v>
      </c>
      <c r="E243" t="s">
        <v>591</v>
      </c>
      <c r="F243" t="s">
        <v>2645</v>
      </c>
      <c r="G243" t="s">
        <v>1923</v>
      </c>
      <c r="H243" t="s">
        <v>104</v>
      </c>
      <c r="I243" s="75">
        <v>6490.49</v>
      </c>
      <c r="J243" s="75">
        <v>8097</v>
      </c>
      <c r="K243" s="75">
        <v>14.26567</v>
      </c>
      <c r="L243" s="75">
        <v>1920.3810254130999</v>
      </c>
      <c r="M243" s="76">
        <v>0</v>
      </c>
      <c r="N243" s="76">
        <v>6.9999999999999999E-4</v>
      </c>
      <c r="O243" s="76">
        <v>1E-4</v>
      </c>
    </row>
    <row r="244" spans="2:15">
      <c r="B244" t="s">
        <v>2646</v>
      </c>
      <c r="C244" t="s">
        <v>2647</v>
      </c>
      <c r="D244" t="s">
        <v>397</v>
      </c>
      <c r="E244" t="s">
        <v>591</v>
      </c>
      <c r="F244" t="s">
        <v>2648</v>
      </c>
      <c r="G244" t="s">
        <v>1923</v>
      </c>
      <c r="H244" t="s">
        <v>104</v>
      </c>
      <c r="I244" s="75">
        <v>120750</v>
      </c>
      <c r="J244" s="75">
        <v>5633</v>
      </c>
      <c r="K244" s="75">
        <v>173.65719999999999</v>
      </c>
      <c r="L244" s="75">
        <v>24843.958082500001</v>
      </c>
      <c r="M244" s="76">
        <v>2.0000000000000001E-4</v>
      </c>
      <c r="N244" s="76">
        <v>9.4000000000000004E-3</v>
      </c>
      <c r="O244" s="76">
        <v>1.1999999999999999E-3</v>
      </c>
    </row>
    <row r="245" spans="2:15">
      <c r="B245" t="s">
        <v>2649</v>
      </c>
      <c r="C245" t="s">
        <v>2650</v>
      </c>
      <c r="D245" t="s">
        <v>397</v>
      </c>
      <c r="E245" t="s">
        <v>591</v>
      </c>
      <c r="F245" t="s">
        <v>2651</v>
      </c>
      <c r="G245" t="s">
        <v>1811</v>
      </c>
      <c r="H245" t="s">
        <v>104</v>
      </c>
      <c r="I245" s="75">
        <v>114105</v>
      </c>
      <c r="J245" s="75">
        <v>14093</v>
      </c>
      <c r="K245" s="75">
        <v>0</v>
      </c>
      <c r="L245" s="75">
        <v>58325.125616550002</v>
      </c>
      <c r="M245" s="76">
        <v>0</v>
      </c>
      <c r="N245" s="76">
        <v>2.2100000000000002E-2</v>
      </c>
      <c r="O245" s="76">
        <v>2.8E-3</v>
      </c>
    </row>
    <row r="246" spans="2:15">
      <c r="B246" t="s">
        <v>2652</v>
      </c>
      <c r="C246" t="s">
        <v>2653</v>
      </c>
      <c r="D246" t="s">
        <v>98</v>
      </c>
      <c r="E246" t="s">
        <v>591</v>
      </c>
      <c r="F246" t="s">
        <v>1810</v>
      </c>
      <c r="G246" t="s">
        <v>1811</v>
      </c>
      <c r="H246" t="s">
        <v>104</v>
      </c>
      <c r="I246" s="75">
        <v>20113</v>
      </c>
      <c r="J246" s="75">
        <v>35396</v>
      </c>
      <c r="K246" s="75">
        <v>0</v>
      </c>
      <c r="L246" s="75">
        <v>25821.329259959999</v>
      </c>
      <c r="M246" s="76">
        <v>0</v>
      </c>
      <c r="N246" s="76">
        <v>9.7999999999999997E-3</v>
      </c>
      <c r="O246" s="76">
        <v>1.1999999999999999E-3</v>
      </c>
    </row>
    <row r="247" spans="2:15">
      <c r="B247" t="s">
        <v>2654</v>
      </c>
      <c r="C247" t="s">
        <v>2655</v>
      </c>
      <c r="D247" t="s">
        <v>397</v>
      </c>
      <c r="E247" t="s">
        <v>591</v>
      </c>
      <c r="F247" t="s">
        <v>2656</v>
      </c>
      <c r="G247" t="s">
        <v>2017</v>
      </c>
      <c r="H247" t="s">
        <v>104</v>
      </c>
      <c r="I247" s="75">
        <v>5400</v>
      </c>
      <c r="J247" s="75">
        <v>18734</v>
      </c>
      <c r="K247" s="75">
        <v>0</v>
      </c>
      <c r="L247" s="75">
        <v>3669.2037719999998</v>
      </c>
      <c r="M247" s="76">
        <v>0</v>
      </c>
      <c r="N247" s="76">
        <v>1.4E-3</v>
      </c>
      <c r="O247" s="76">
        <v>2.0000000000000001E-4</v>
      </c>
    </row>
    <row r="248" spans="2:15">
      <c r="B248" t="s">
        <v>2657</v>
      </c>
      <c r="C248" t="s">
        <v>2658</v>
      </c>
      <c r="D248" t="s">
        <v>121</v>
      </c>
      <c r="E248" t="s">
        <v>591</v>
      </c>
      <c r="F248" t="s">
        <v>2659</v>
      </c>
      <c r="G248" t="s">
        <v>2017</v>
      </c>
      <c r="H248" t="s">
        <v>104</v>
      </c>
      <c r="I248" s="75">
        <v>5560</v>
      </c>
      <c r="J248" s="75">
        <v>17856</v>
      </c>
      <c r="K248" s="75">
        <v>0</v>
      </c>
      <c r="L248" s="75">
        <v>3600.8623871999998</v>
      </c>
      <c r="M248" s="76">
        <v>1E-4</v>
      </c>
      <c r="N248" s="76">
        <v>1.4E-3</v>
      </c>
      <c r="O248" s="76">
        <v>2.0000000000000001E-4</v>
      </c>
    </row>
    <row r="249" spans="2:15">
      <c r="B249" t="s">
        <v>2660</v>
      </c>
      <c r="C249" t="s">
        <v>2661</v>
      </c>
      <c r="D249" t="s">
        <v>397</v>
      </c>
      <c r="E249" t="s">
        <v>591</v>
      </c>
      <c r="F249" t="s">
        <v>2662</v>
      </c>
      <c r="G249" t="s">
        <v>1779</v>
      </c>
      <c r="H249" t="s">
        <v>104</v>
      </c>
      <c r="I249" s="75">
        <v>27276</v>
      </c>
      <c r="J249" s="75">
        <v>6735</v>
      </c>
      <c r="K249" s="75">
        <v>0</v>
      </c>
      <c r="L249" s="75">
        <v>6662.9390021999998</v>
      </c>
      <c r="M249" s="76">
        <v>0</v>
      </c>
      <c r="N249" s="76">
        <v>2.5000000000000001E-3</v>
      </c>
      <c r="O249" s="76">
        <v>2.9999999999999997E-4</v>
      </c>
    </row>
    <row r="250" spans="2:15">
      <c r="B250" t="s">
        <v>2663</v>
      </c>
      <c r="C250" t="s">
        <v>2664</v>
      </c>
      <c r="D250" t="s">
        <v>2533</v>
      </c>
      <c r="E250" t="s">
        <v>591</v>
      </c>
      <c r="F250" t="s">
        <v>2665</v>
      </c>
      <c r="G250" t="s">
        <v>1779</v>
      </c>
      <c r="H250" t="s">
        <v>104</v>
      </c>
      <c r="I250" s="75">
        <v>811.9</v>
      </c>
      <c r="J250" s="75">
        <v>120</v>
      </c>
      <c r="K250" s="75">
        <v>0</v>
      </c>
      <c r="L250" s="75">
        <v>3.5337135599999998</v>
      </c>
      <c r="M250" s="76">
        <v>2.9999999999999997E-4</v>
      </c>
      <c r="N250" s="76">
        <v>0</v>
      </c>
      <c r="O250" s="76">
        <v>0</v>
      </c>
    </row>
    <row r="251" spans="2:15">
      <c r="B251" t="s">
        <v>2666</v>
      </c>
      <c r="C251" t="s">
        <v>2667</v>
      </c>
      <c r="D251" t="s">
        <v>397</v>
      </c>
      <c r="E251" t="s">
        <v>591</v>
      </c>
      <c r="F251" t="s">
        <v>1828</v>
      </c>
      <c r="G251" t="s">
        <v>1779</v>
      </c>
      <c r="H251" t="s">
        <v>104</v>
      </c>
      <c r="I251" s="75">
        <v>13000</v>
      </c>
      <c r="J251" s="75">
        <v>2879</v>
      </c>
      <c r="K251" s="75">
        <v>0</v>
      </c>
      <c r="L251" s="75">
        <v>1357.47729</v>
      </c>
      <c r="M251" s="76">
        <v>0</v>
      </c>
      <c r="N251" s="76">
        <v>5.0000000000000001E-4</v>
      </c>
      <c r="O251" s="76">
        <v>1E-4</v>
      </c>
    </row>
    <row r="252" spans="2:15">
      <c r="B252" t="s">
        <v>2668</v>
      </c>
      <c r="C252" t="s">
        <v>2669</v>
      </c>
      <c r="D252" t="s">
        <v>2533</v>
      </c>
      <c r="E252" t="s">
        <v>591</v>
      </c>
      <c r="F252" t="s">
        <v>2670</v>
      </c>
      <c r="G252" t="s">
        <v>1779</v>
      </c>
      <c r="H252" t="s">
        <v>104</v>
      </c>
      <c r="I252" s="75">
        <v>17500</v>
      </c>
      <c r="J252" s="75">
        <v>4973</v>
      </c>
      <c r="K252" s="75">
        <v>0</v>
      </c>
      <c r="L252" s="75">
        <v>3156.4874249999998</v>
      </c>
      <c r="M252" s="76">
        <v>0</v>
      </c>
      <c r="N252" s="76">
        <v>1.1999999999999999E-3</v>
      </c>
      <c r="O252" s="76">
        <v>2.0000000000000001E-4</v>
      </c>
    </row>
    <row r="253" spans="2:15">
      <c r="B253" t="s">
        <v>2671</v>
      </c>
      <c r="C253" t="s">
        <v>2672</v>
      </c>
      <c r="D253" t="s">
        <v>2673</v>
      </c>
      <c r="E253" t="s">
        <v>591</v>
      </c>
      <c r="F253" t="s">
        <v>2674</v>
      </c>
      <c r="G253" t="s">
        <v>1779</v>
      </c>
      <c r="H253" t="s">
        <v>201</v>
      </c>
      <c r="I253" s="75">
        <v>68700</v>
      </c>
      <c r="J253" s="75">
        <v>405400</v>
      </c>
      <c r="K253" s="75">
        <v>0</v>
      </c>
      <c r="L253" s="75">
        <v>7140.1557425999999</v>
      </c>
      <c r="M253" s="76">
        <v>0</v>
      </c>
      <c r="N253" s="76">
        <v>2.7000000000000001E-3</v>
      </c>
      <c r="O253" s="76">
        <v>2.9999999999999997E-4</v>
      </c>
    </row>
    <row r="254" spans="2:15">
      <c r="B254" t="s">
        <v>2675</v>
      </c>
      <c r="C254" t="s">
        <v>2676</v>
      </c>
      <c r="D254" t="s">
        <v>2533</v>
      </c>
      <c r="E254" t="s">
        <v>591</v>
      </c>
      <c r="F254" t="s">
        <v>1995</v>
      </c>
      <c r="G254" t="s">
        <v>1779</v>
      </c>
      <c r="H254" t="s">
        <v>104</v>
      </c>
      <c r="I254" s="75">
        <v>7822</v>
      </c>
      <c r="J254" s="75">
        <v>1083</v>
      </c>
      <c r="K254" s="75">
        <v>0</v>
      </c>
      <c r="L254" s="75">
        <v>307.25136701999998</v>
      </c>
      <c r="M254" s="76">
        <v>0</v>
      </c>
      <c r="N254" s="76">
        <v>1E-4</v>
      </c>
      <c r="O254" s="76">
        <v>0</v>
      </c>
    </row>
    <row r="255" spans="2:15">
      <c r="B255" t="s">
        <v>2677</v>
      </c>
      <c r="C255" t="s">
        <v>2678</v>
      </c>
      <c r="D255" t="s">
        <v>397</v>
      </c>
      <c r="E255" t="s">
        <v>591</v>
      </c>
      <c r="F255" t="s">
        <v>2679</v>
      </c>
      <c r="G255" t="s">
        <v>1779</v>
      </c>
      <c r="H255" t="s">
        <v>104</v>
      </c>
      <c r="I255" s="75">
        <v>6394</v>
      </c>
      <c r="J255" s="75">
        <v>3218</v>
      </c>
      <c r="K255" s="75">
        <v>0</v>
      </c>
      <c r="L255" s="75">
        <v>746.28760283999998</v>
      </c>
      <c r="M255" s="76">
        <v>0</v>
      </c>
      <c r="N255" s="76">
        <v>2.9999999999999997E-4</v>
      </c>
      <c r="O255" s="76">
        <v>0</v>
      </c>
    </row>
    <row r="256" spans="2:15">
      <c r="B256" t="s">
        <v>2680</v>
      </c>
      <c r="C256" t="s">
        <v>2681</v>
      </c>
      <c r="D256" t="s">
        <v>1909</v>
      </c>
      <c r="E256" t="s">
        <v>591</v>
      </c>
      <c r="F256" t="s">
        <v>2682</v>
      </c>
      <c r="G256" t="s">
        <v>1859</v>
      </c>
      <c r="H256" t="s">
        <v>108</v>
      </c>
      <c r="I256" s="75">
        <v>720</v>
      </c>
      <c r="J256" s="75">
        <v>53</v>
      </c>
      <c r="K256" s="75">
        <v>0</v>
      </c>
      <c r="L256" s="75">
        <v>1.5308265599999999</v>
      </c>
      <c r="M256" s="76">
        <v>0</v>
      </c>
      <c r="N256" s="76">
        <v>0</v>
      </c>
      <c r="O256" s="76">
        <v>0</v>
      </c>
    </row>
    <row r="257" spans="2:15">
      <c r="B257" t="s">
        <v>2683</v>
      </c>
      <c r="C257" t="s">
        <v>2684</v>
      </c>
      <c r="D257" t="s">
        <v>1909</v>
      </c>
      <c r="E257" t="s">
        <v>591</v>
      </c>
      <c r="F257" t="s">
        <v>1938</v>
      </c>
      <c r="G257" t="s">
        <v>1859</v>
      </c>
      <c r="H257" t="s">
        <v>108</v>
      </c>
      <c r="I257" s="75">
        <v>376289.39</v>
      </c>
      <c r="J257" s="75">
        <v>247.5</v>
      </c>
      <c r="K257" s="75">
        <v>0</v>
      </c>
      <c r="L257" s="75">
        <v>3736.0682293868999</v>
      </c>
      <c r="M257" s="76">
        <v>2.0000000000000001E-4</v>
      </c>
      <c r="N257" s="76">
        <v>1.4E-3</v>
      </c>
      <c r="O257" s="76">
        <v>2.0000000000000001E-4</v>
      </c>
    </row>
    <row r="258" spans="2:15">
      <c r="B258" t="s">
        <v>2685</v>
      </c>
      <c r="C258" t="s">
        <v>2686</v>
      </c>
      <c r="D258" t="s">
        <v>121</v>
      </c>
      <c r="E258" t="s">
        <v>591</v>
      </c>
      <c r="F258" t="s">
        <v>2687</v>
      </c>
      <c r="G258" t="s">
        <v>1859</v>
      </c>
      <c r="H258" t="s">
        <v>108</v>
      </c>
      <c r="I258" s="75">
        <v>135135</v>
      </c>
      <c r="J258" s="75">
        <v>109</v>
      </c>
      <c r="K258" s="75">
        <v>0</v>
      </c>
      <c r="L258" s="75">
        <v>590.89724693999995</v>
      </c>
      <c r="M258" s="76">
        <v>2.7000000000000001E-3</v>
      </c>
      <c r="N258" s="76">
        <v>2.0000000000000001E-4</v>
      </c>
      <c r="O258" s="76">
        <v>0</v>
      </c>
    </row>
    <row r="259" spans="2:15">
      <c r="B259" t="s">
        <v>2688</v>
      </c>
      <c r="C259" t="s">
        <v>2689</v>
      </c>
      <c r="D259" t="s">
        <v>121</v>
      </c>
      <c r="E259" t="s">
        <v>591</v>
      </c>
      <c r="F259" t="s">
        <v>2687</v>
      </c>
      <c r="G259" t="s">
        <v>1859</v>
      </c>
      <c r="H259" t="s">
        <v>108</v>
      </c>
      <c r="I259" s="75">
        <v>135135</v>
      </c>
      <c r="J259" s="75">
        <v>1</v>
      </c>
      <c r="K259" s="75">
        <v>0</v>
      </c>
      <c r="L259" s="75">
        <v>5.4210756599999996</v>
      </c>
      <c r="M259" s="76">
        <v>0</v>
      </c>
      <c r="N259" s="76">
        <v>0</v>
      </c>
      <c r="O259" s="76">
        <v>0</v>
      </c>
    </row>
    <row r="260" spans="2:15">
      <c r="B260" t="s">
        <v>2690</v>
      </c>
      <c r="C260" t="s">
        <v>2691</v>
      </c>
      <c r="D260" t="s">
        <v>2692</v>
      </c>
      <c r="E260" t="s">
        <v>591</v>
      </c>
      <c r="F260" t="s">
        <v>2693</v>
      </c>
      <c r="G260" t="s">
        <v>1859</v>
      </c>
      <c r="H260" t="s">
        <v>111</v>
      </c>
      <c r="I260" s="75">
        <v>32521</v>
      </c>
      <c r="J260" s="75">
        <v>1200</v>
      </c>
      <c r="K260" s="75">
        <v>0</v>
      </c>
      <c r="L260" s="75">
        <v>1803.3154668</v>
      </c>
      <c r="M260" s="76">
        <v>8.0000000000000004E-4</v>
      </c>
      <c r="N260" s="76">
        <v>6.9999999999999999E-4</v>
      </c>
      <c r="O260" s="76">
        <v>1E-4</v>
      </c>
    </row>
    <row r="261" spans="2:15">
      <c r="B261" t="s">
        <v>2694</v>
      </c>
      <c r="C261" t="s">
        <v>2695</v>
      </c>
      <c r="D261" t="s">
        <v>2533</v>
      </c>
      <c r="E261" t="s">
        <v>591</v>
      </c>
      <c r="F261" t="s">
        <v>2696</v>
      </c>
      <c r="G261" t="s">
        <v>1946</v>
      </c>
      <c r="H261" t="s">
        <v>104</v>
      </c>
      <c r="I261" s="75">
        <v>11520</v>
      </c>
      <c r="J261" s="75">
        <v>14741</v>
      </c>
      <c r="K261" s="75">
        <v>0</v>
      </c>
      <c r="L261" s="75">
        <v>6159.2379264000001</v>
      </c>
      <c r="M261" s="76">
        <v>0</v>
      </c>
      <c r="N261" s="76">
        <v>2.3E-3</v>
      </c>
      <c r="O261" s="76">
        <v>2.9999999999999997E-4</v>
      </c>
    </row>
    <row r="262" spans="2:15">
      <c r="B262" t="s">
        <v>2697</v>
      </c>
      <c r="C262" t="s">
        <v>2698</v>
      </c>
      <c r="D262" t="s">
        <v>121</v>
      </c>
      <c r="E262" t="s">
        <v>591</v>
      </c>
      <c r="F262" t="s">
        <v>2699</v>
      </c>
      <c r="G262" t="s">
        <v>1946</v>
      </c>
      <c r="H262" t="s">
        <v>108</v>
      </c>
      <c r="I262" s="75">
        <v>4000</v>
      </c>
      <c r="J262" s="75">
        <v>16180</v>
      </c>
      <c r="K262" s="75">
        <v>0</v>
      </c>
      <c r="L262" s="75">
        <v>2596.3075199999998</v>
      </c>
      <c r="M262" s="76">
        <v>1E-4</v>
      </c>
      <c r="N262" s="76">
        <v>1E-3</v>
      </c>
      <c r="O262" s="76">
        <v>1E-4</v>
      </c>
    </row>
    <row r="263" spans="2:15">
      <c r="B263" t="s">
        <v>2700</v>
      </c>
      <c r="C263" t="s">
        <v>2701</v>
      </c>
      <c r="D263" t="s">
        <v>397</v>
      </c>
      <c r="E263" t="s">
        <v>591</v>
      </c>
      <c r="F263" t="s">
        <v>1800</v>
      </c>
      <c r="G263" t="s">
        <v>1946</v>
      </c>
      <c r="H263" t="s">
        <v>104</v>
      </c>
      <c r="I263" s="75">
        <v>55314</v>
      </c>
      <c r="J263" s="75">
        <v>10400</v>
      </c>
      <c r="K263" s="75">
        <v>59.784849999999999</v>
      </c>
      <c r="L263" s="75">
        <v>20924.668162000002</v>
      </c>
      <c r="M263" s="76">
        <v>0</v>
      </c>
      <c r="N263" s="76">
        <v>7.9000000000000008E-3</v>
      </c>
      <c r="O263" s="76">
        <v>1E-3</v>
      </c>
    </row>
    <row r="264" spans="2:15">
      <c r="B264" t="s">
        <v>2702</v>
      </c>
      <c r="C264" t="s">
        <v>2703</v>
      </c>
      <c r="D264" t="s">
        <v>397</v>
      </c>
      <c r="E264" t="s">
        <v>591</v>
      </c>
      <c r="F264" t="s">
        <v>2704</v>
      </c>
      <c r="G264" t="s">
        <v>1915</v>
      </c>
      <c r="H264" t="s">
        <v>104</v>
      </c>
      <c r="I264" s="75">
        <v>5644</v>
      </c>
      <c r="J264" s="75">
        <v>7751</v>
      </c>
      <c r="K264" s="75">
        <v>20.032</v>
      </c>
      <c r="L264" s="75">
        <v>1606.72277788</v>
      </c>
      <c r="M264" s="76">
        <v>0</v>
      </c>
      <c r="N264" s="76">
        <v>5.9999999999999995E-4</v>
      </c>
      <c r="O264" s="76">
        <v>1E-4</v>
      </c>
    </row>
    <row r="265" spans="2:15">
      <c r="B265" t="s">
        <v>2705</v>
      </c>
      <c r="C265" t="s">
        <v>2706</v>
      </c>
      <c r="D265" t="s">
        <v>397</v>
      </c>
      <c r="E265" t="s">
        <v>591</v>
      </c>
      <c r="F265" t="s">
        <v>1815</v>
      </c>
      <c r="G265" t="s">
        <v>1915</v>
      </c>
      <c r="H265" t="s">
        <v>104</v>
      </c>
      <c r="I265" s="75">
        <v>49790</v>
      </c>
      <c r="J265" s="75">
        <v>15194</v>
      </c>
      <c r="K265" s="75">
        <v>0</v>
      </c>
      <c r="L265" s="75">
        <v>27438.590860200002</v>
      </c>
      <c r="M265" s="76">
        <v>0</v>
      </c>
      <c r="N265" s="76">
        <v>1.04E-2</v>
      </c>
      <c r="O265" s="76">
        <v>1.2999999999999999E-3</v>
      </c>
    </row>
    <row r="266" spans="2:15">
      <c r="B266" t="s">
        <v>2707</v>
      </c>
      <c r="C266" t="s">
        <v>2708</v>
      </c>
      <c r="D266" t="s">
        <v>2533</v>
      </c>
      <c r="E266" t="s">
        <v>591</v>
      </c>
      <c r="F266" t="s">
        <v>1842</v>
      </c>
      <c r="G266" t="s">
        <v>1915</v>
      </c>
      <c r="H266" t="s">
        <v>104</v>
      </c>
      <c r="I266" s="75">
        <v>295</v>
      </c>
      <c r="J266" s="75">
        <v>354722</v>
      </c>
      <c r="K266" s="75">
        <v>0</v>
      </c>
      <c r="L266" s="75">
        <v>3795.4012472999998</v>
      </c>
      <c r="M266" s="76">
        <v>0</v>
      </c>
      <c r="N266" s="76">
        <v>1.4E-3</v>
      </c>
      <c r="O266" s="76">
        <v>2.0000000000000001E-4</v>
      </c>
    </row>
    <row r="267" spans="2:15">
      <c r="B267" t="s">
        <v>2709</v>
      </c>
      <c r="C267" t="s">
        <v>2710</v>
      </c>
      <c r="D267" t="s">
        <v>397</v>
      </c>
      <c r="E267" t="s">
        <v>591</v>
      </c>
      <c r="F267" t="s">
        <v>2711</v>
      </c>
      <c r="G267" t="s">
        <v>1915</v>
      </c>
      <c r="H267" t="s">
        <v>104</v>
      </c>
      <c r="I267" s="75">
        <v>56273</v>
      </c>
      <c r="J267" s="75">
        <v>37604</v>
      </c>
      <c r="K267" s="75">
        <v>0</v>
      </c>
      <c r="L267" s="75">
        <v>76750.580382839995</v>
      </c>
      <c r="M267" s="76">
        <v>0</v>
      </c>
      <c r="N267" s="76">
        <v>2.9100000000000001E-2</v>
      </c>
      <c r="O267" s="76">
        <v>3.7000000000000002E-3</v>
      </c>
    </row>
    <row r="268" spans="2:15">
      <c r="B268" t="s">
        <v>2712</v>
      </c>
      <c r="C268" t="s">
        <v>2713</v>
      </c>
      <c r="D268" t="s">
        <v>397</v>
      </c>
      <c r="E268" t="s">
        <v>591</v>
      </c>
      <c r="F268" t="s">
        <v>2714</v>
      </c>
      <c r="G268" t="s">
        <v>1801</v>
      </c>
      <c r="H268" t="s">
        <v>104</v>
      </c>
      <c r="I268" s="75">
        <v>56210</v>
      </c>
      <c r="J268" s="75">
        <v>19253</v>
      </c>
      <c r="K268" s="75">
        <v>0</v>
      </c>
      <c r="L268" s="75">
        <v>39251.797685099998</v>
      </c>
      <c r="M268" s="76">
        <v>0</v>
      </c>
      <c r="N268" s="76">
        <v>1.49E-2</v>
      </c>
      <c r="O268" s="76">
        <v>1.9E-3</v>
      </c>
    </row>
    <row r="269" spans="2:15">
      <c r="B269" t="s">
        <v>2715</v>
      </c>
      <c r="C269" t="s">
        <v>2716</v>
      </c>
      <c r="D269" t="s">
        <v>121</v>
      </c>
      <c r="E269" t="s">
        <v>591</v>
      </c>
      <c r="F269" t="s">
        <v>2717</v>
      </c>
      <c r="G269" t="s">
        <v>1893</v>
      </c>
      <c r="H269" t="s">
        <v>108</v>
      </c>
      <c r="I269" s="75">
        <v>33000</v>
      </c>
      <c r="J269" s="75">
        <v>673</v>
      </c>
      <c r="K269" s="75">
        <v>0</v>
      </c>
      <c r="L269" s="75">
        <v>890.93624399999999</v>
      </c>
      <c r="M269" s="76">
        <v>0</v>
      </c>
      <c r="N269" s="76">
        <v>2.9999999999999997E-4</v>
      </c>
      <c r="O269" s="76">
        <v>0</v>
      </c>
    </row>
    <row r="270" spans="2:15">
      <c r="B270" t="s">
        <v>2718</v>
      </c>
      <c r="C270" t="s">
        <v>2719</v>
      </c>
      <c r="D270" t="s">
        <v>121</v>
      </c>
      <c r="E270" t="s">
        <v>591</v>
      </c>
      <c r="F270" t="s">
        <v>2720</v>
      </c>
      <c r="G270" t="s">
        <v>595</v>
      </c>
      <c r="H270" t="s">
        <v>108</v>
      </c>
      <c r="I270" s="75">
        <v>34400</v>
      </c>
      <c r="J270" s="75">
        <v>6160</v>
      </c>
      <c r="K270" s="75">
        <v>0</v>
      </c>
      <c r="L270" s="75">
        <v>8500.7408639999994</v>
      </c>
      <c r="M270" s="76">
        <v>0</v>
      </c>
      <c r="N270" s="76">
        <v>3.2000000000000002E-3</v>
      </c>
      <c r="O270" s="76">
        <v>4.0000000000000002E-4</v>
      </c>
    </row>
    <row r="271" spans="2:15">
      <c r="B271" t="s">
        <v>2721</v>
      </c>
      <c r="C271" t="s">
        <v>2722</v>
      </c>
      <c r="D271" t="s">
        <v>397</v>
      </c>
      <c r="E271" t="s">
        <v>591</v>
      </c>
      <c r="F271" t="s">
        <v>2723</v>
      </c>
      <c r="G271" t="s">
        <v>509</v>
      </c>
      <c r="H271" t="s">
        <v>111</v>
      </c>
      <c r="I271" s="75">
        <v>304000</v>
      </c>
      <c r="J271" s="75">
        <v>153.78</v>
      </c>
      <c r="K271" s="75">
        <v>0</v>
      </c>
      <c r="L271" s="75">
        <v>2160.2300860800001</v>
      </c>
      <c r="M271" s="76">
        <v>0</v>
      </c>
      <c r="N271" s="76">
        <v>8.0000000000000004E-4</v>
      </c>
      <c r="O271" s="76">
        <v>1E-4</v>
      </c>
    </row>
    <row r="272" spans="2:15">
      <c r="B272" t="s">
        <v>2724</v>
      </c>
      <c r="C272" t="s">
        <v>2725</v>
      </c>
      <c r="D272" t="s">
        <v>397</v>
      </c>
      <c r="E272" t="s">
        <v>591</v>
      </c>
      <c r="F272" s="14"/>
      <c r="G272" t="s">
        <v>1691</v>
      </c>
      <c r="H272" t="s">
        <v>104</v>
      </c>
      <c r="I272" s="75">
        <v>944</v>
      </c>
      <c r="J272" s="75">
        <v>111625</v>
      </c>
      <c r="K272" s="75">
        <v>0</v>
      </c>
      <c r="L272" s="75">
        <v>3821.91498</v>
      </c>
      <c r="M272" s="76">
        <v>0</v>
      </c>
      <c r="N272" s="76">
        <v>1.4E-3</v>
      </c>
      <c r="O272" s="76">
        <v>2.0000000000000001E-4</v>
      </c>
    </row>
    <row r="273" spans="2:7">
      <c r="B273" s="17" t="s">
        <v>273</v>
      </c>
      <c r="E273" s="14"/>
      <c r="F273" s="14"/>
      <c r="G273" s="14"/>
    </row>
    <row r="274" spans="2:7">
      <c r="B274" t="s">
        <v>488</v>
      </c>
      <c r="E274" s="14"/>
      <c r="F274" s="14"/>
      <c r="G274" s="14"/>
    </row>
    <row r="275" spans="2:7">
      <c r="B275" t="s">
        <v>489</v>
      </c>
      <c r="E275" s="14"/>
      <c r="F275" s="14"/>
      <c r="G275" s="14"/>
    </row>
    <row r="276" spans="2:7">
      <c r="B276" t="s">
        <v>490</v>
      </c>
      <c r="E276" s="14"/>
      <c r="F276" s="14"/>
      <c r="G276" s="14"/>
    </row>
    <row r="277" spans="2:7">
      <c r="B277" t="s">
        <v>491</v>
      </c>
      <c r="E277" s="14"/>
      <c r="F277" s="14"/>
      <c r="G277" s="14"/>
    </row>
    <row r="278" spans="2:7">
      <c r="E278" s="14"/>
      <c r="F278" s="14"/>
      <c r="G278" s="14"/>
    </row>
    <row r="279" spans="2:7">
      <c r="E279" s="14"/>
      <c r="F279" s="14"/>
      <c r="G279" s="14"/>
    </row>
    <row r="280" spans="2:7">
      <c r="E280" s="14"/>
      <c r="F280" s="14"/>
      <c r="G280" s="14"/>
    </row>
    <row r="281" spans="2:7">
      <c r="E281" s="14"/>
      <c r="F281" s="14"/>
      <c r="G281" s="14"/>
    </row>
    <row r="282" spans="2:7">
      <c r="E282" s="14"/>
      <c r="F282" s="14"/>
      <c r="G282" s="14"/>
    </row>
    <row r="283" spans="2:7">
      <c r="E283" s="14"/>
      <c r="F283" s="14"/>
      <c r="G283" s="14"/>
    </row>
    <row r="284" spans="2:7">
      <c r="E284" s="14"/>
      <c r="F284" s="14"/>
      <c r="G284" s="14"/>
    </row>
    <row r="285" spans="2:7">
      <c r="E285" s="14"/>
      <c r="F285" s="14"/>
      <c r="G285" s="14"/>
    </row>
    <row r="286" spans="2:7">
      <c r="E286" s="14"/>
      <c r="F286" s="14"/>
      <c r="G286" s="14"/>
    </row>
    <row r="287" spans="2:7">
      <c r="E287" s="14"/>
      <c r="F287" s="14"/>
      <c r="G287" s="14"/>
    </row>
    <row r="288" spans="2:7">
      <c r="E288" s="14"/>
      <c r="F288" s="14"/>
      <c r="G288" s="14"/>
    </row>
    <row r="289" spans="5:7">
      <c r="E289" s="14"/>
      <c r="F289" s="14"/>
      <c r="G289" s="14"/>
    </row>
    <row r="290" spans="5:7">
      <c r="E290" s="14"/>
      <c r="F290" s="14"/>
      <c r="G290" s="14"/>
    </row>
    <row r="291" spans="5:7">
      <c r="E291" s="14"/>
      <c r="F291" s="14"/>
      <c r="G291" s="14"/>
    </row>
    <row r="292" spans="5:7">
      <c r="E292" s="14"/>
      <c r="F292" s="14"/>
      <c r="G292" s="14"/>
    </row>
    <row r="293" spans="5:7">
      <c r="E293" s="14"/>
      <c r="F293" s="14"/>
      <c r="G293" s="14"/>
    </row>
    <row r="294" spans="5:7">
      <c r="E294" s="14"/>
      <c r="F294" s="14"/>
      <c r="G294" s="14"/>
    </row>
    <row r="295" spans="5:7">
      <c r="E295" s="14"/>
      <c r="F295" s="14"/>
      <c r="G295" s="14"/>
    </row>
    <row r="296" spans="5:7">
      <c r="E296" s="14"/>
      <c r="F296" s="14"/>
      <c r="G296" s="14"/>
    </row>
    <row r="297" spans="5:7">
      <c r="E297" s="14"/>
      <c r="F297" s="14"/>
      <c r="G297" s="14"/>
    </row>
    <row r="298" spans="5:7">
      <c r="E298" s="14"/>
      <c r="F298" s="14"/>
      <c r="G298" s="14"/>
    </row>
    <row r="299" spans="5:7">
      <c r="E299" s="14"/>
      <c r="F299" s="14"/>
      <c r="G299" s="14"/>
    </row>
    <row r="300" spans="5:7">
      <c r="E300" s="14"/>
      <c r="F300" s="14"/>
      <c r="G300" s="14"/>
    </row>
    <row r="301" spans="5:7">
      <c r="E301" s="14"/>
      <c r="F301" s="14"/>
      <c r="G301" s="14"/>
    </row>
    <row r="302" spans="5:7">
      <c r="E302" s="14"/>
      <c r="F302" s="14"/>
      <c r="G302" s="14"/>
    </row>
    <row r="303" spans="5:7">
      <c r="E303" s="14"/>
      <c r="F303" s="14"/>
      <c r="G303" s="14"/>
    </row>
    <row r="304" spans="5:7">
      <c r="E304" s="14"/>
      <c r="F304" s="14"/>
      <c r="G304" s="14"/>
    </row>
    <row r="305" spans="5:7">
      <c r="E305" s="14"/>
      <c r="F305" s="14"/>
      <c r="G305" s="14"/>
    </row>
    <row r="306" spans="5:7">
      <c r="E306" s="14"/>
      <c r="F306" s="14"/>
      <c r="G306" s="14"/>
    </row>
    <row r="307" spans="5:7">
      <c r="E307" s="14"/>
      <c r="F307" s="14"/>
      <c r="G307" s="14"/>
    </row>
    <row r="308" spans="5:7">
      <c r="E308" s="14"/>
      <c r="F308" s="14"/>
      <c r="G308" s="14"/>
    </row>
    <row r="309" spans="5:7">
      <c r="E309" s="14"/>
      <c r="F309" s="14"/>
      <c r="G309" s="14"/>
    </row>
    <row r="310" spans="5:7">
      <c r="E310" s="14"/>
      <c r="F310" s="14"/>
      <c r="G310" s="14"/>
    </row>
    <row r="311" spans="5:7">
      <c r="E311" s="14"/>
      <c r="F311" s="14"/>
      <c r="G311" s="14"/>
    </row>
    <row r="312" spans="5:7">
      <c r="E312" s="14"/>
      <c r="F312" s="14"/>
      <c r="G312" s="14"/>
    </row>
    <row r="313" spans="5:7">
      <c r="E313" s="14"/>
      <c r="F313" s="14"/>
      <c r="G313" s="14"/>
    </row>
    <row r="314" spans="5:7">
      <c r="E314" s="14"/>
      <c r="F314" s="14"/>
      <c r="G314" s="14"/>
    </row>
    <row r="315" spans="5:7">
      <c r="E315" s="14"/>
      <c r="F315" s="14"/>
      <c r="G315" s="14"/>
    </row>
    <row r="316" spans="5:7">
      <c r="E316" s="14"/>
      <c r="F316" s="14"/>
      <c r="G316" s="14"/>
    </row>
    <row r="317" spans="5:7">
      <c r="E317" s="14"/>
      <c r="F317" s="14"/>
      <c r="G317" s="14"/>
    </row>
    <row r="318" spans="5:7">
      <c r="E318" s="14"/>
      <c r="F318" s="14"/>
      <c r="G318" s="14"/>
    </row>
    <row r="319" spans="5:7">
      <c r="E319" s="14"/>
      <c r="F319" s="14"/>
      <c r="G319" s="14"/>
    </row>
    <row r="320" spans="5:7">
      <c r="E320" s="14"/>
      <c r="F320" s="14"/>
      <c r="G320" s="14"/>
    </row>
    <row r="321" spans="5:7">
      <c r="E321" s="14"/>
      <c r="F321" s="14"/>
      <c r="G321" s="14"/>
    </row>
    <row r="322" spans="5:7">
      <c r="E322" s="14"/>
      <c r="F322" s="14"/>
      <c r="G322" s="14"/>
    </row>
    <row r="323" spans="5:7">
      <c r="E323" s="14"/>
      <c r="F323" s="14"/>
      <c r="G323" s="14"/>
    </row>
    <row r="324" spans="5:7">
      <c r="E324" s="14"/>
      <c r="F324" s="14"/>
      <c r="G324" s="14"/>
    </row>
    <row r="325" spans="5:7">
      <c r="E325" s="14"/>
      <c r="F325" s="14"/>
      <c r="G325" s="14"/>
    </row>
    <row r="326" spans="5:7">
      <c r="E326" s="14"/>
      <c r="F326" s="14"/>
      <c r="G326" s="14"/>
    </row>
    <row r="327" spans="5:7">
      <c r="E327" s="14"/>
      <c r="F327" s="14"/>
      <c r="G327" s="14"/>
    </row>
    <row r="328" spans="5:7">
      <c r="E328" s="14"/>
      <c r="F328" s="14"/>
      <c r="G328" s="14"/>
    </row>
    <row r="329" spans="5:7">
      <c r="E329" s="14"/>
      <c r="F329" s="14"/>
      <c r="G329" s="14"/>
    </row>
    <row r="330" spans="5:7">
      <c r="E330" s="14"/>
      <c r="F330" s="14"/>
      <c r="G330" s="14"/>
    </row>
    <row r="331" spans="5:7">
      <c r="E331" s="14"/>
      <c r="F331" s="14"/>
      <c r="G331" s="14"/>
    </row>
    <row r="332" spans="5:7">
      <c r="E332" s="14"/>
      <c r="F332" s="14"/>
      <c r="G332" s="14"/>
    </row>
    <row r="333" spans="5:7">
      <c r="E333" s="14"/>
      <c r="F333" s="14"/>
      <c r="G333" s="14"/>
    </row>
    <row r="334" spans="5:7">
      <c r="E334" s="14"/>
      <c r="F334" s="14"/>
      <c r="G334" s="14"/>
    </row>
    <row r="335" spans="5:7">
      <c r="E335" s="14"/>
      <c r="F335" s="14"/>
      <c r="G335" s="14"/>
    </row>
    <row r="336" spans="5:7">
      <c r="E336" s="14"/>
      <c r="F336" s="14"/>
      <c r="G336" s="14"/>
    </row>
    <row r="337" spans="2:7">
      <c r="E337" s="14"/>
      <c r="F337" s="14"/>
      <c r="G337" s="14"/>
    </row>
    <row r="338" spans="2:7">
      <c r="B338" s="14"/>
      <c r="E338" s="14"/>
      <c r="F338" s="14"/>
      <c r="G338" s="14"/>
    </row>
    <row r="339" spans="2:7">
      <c r="B339" s="14"/>
      <c r="E339" s="14"/>
      <c r="F339" s="14"/>
      <c r="G339" s="14"/>
    </row>
    <row r="340" spans="2:7">
      <c r="B340" s="17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7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8" width="14.7109375" style="14" customWidth="1"/>
    <col min="9" max="10" width="11.7109375" style="14" customWidth="1"/>
    <col min="11" max="11" width="14.7109375" style="14" customWidth="1"/>
    <col min="12" max="14" width="10.7109375" style="14" customWidth="1"/>
    <col min="15" max="15" width="7.5703125" style="14" customWidth="1"/>
    <col min="16" max="16" width="6.7109375" style="14" customWidth="1"/>
    <col min="17" max="17" width="7.7109375" style="14" customWidth="1"/>
    <col min="18" max="18" width="7.140625" style="14" customWidth="1"/>
    <col min="19" max="19" width="6" style="14" customWidth="1"/>
    <col min="20" max="20" width="7.85546875" style="14" customWidth="1"/>
    <col min="21" max="21" width="8.140625" style="14" customWidth="1"/>
    <col min="22" max="22" width="6.28515625" style="14" customWidth="1"/>
    <col min="23" max="23" width="8" style="14" customWidth="1"/>
    <col min="24" max="24" width="8.7109375" style="14" customWidth="1"/>
    <col min="25" max="25" width="10" style="14" customWidth="1"/>
    <col min="26" max="26" width="9.5703125" style="14" customWidth="1"/>
    <col min="27" max="27" width="6.140625" style="14" customWidth="1"/>
    <col min="28" max="29" width="5.7109375" style="14" customWidth="1"/>
    <col min="30" max="30" width="6.85546875" style="14" customWidth="1"/>
    <col min="31" max="31" width="6.42578125" style="14" customWidth="1"/>
    <col min="32" max="32" width="6.7109375" style="14" customWidth="1"/>
    <col min="33" max="33" width="7.28515625" style="14" customWidth="1"/>
    <col min="34" max="45" width="5.7109375" style="14" customWidth="1"/>
    <col min="46" max="16384" width="9.140625" style="14"/>
  </cols>
  <sheetData>
    <row r="1" spans="2:63">
      <c r="B1" s="2" t="s">
        <v>0</v>
      </c>
      <c r="C1" t="s">
        <v>195</v>
      </c>
    </row>
    <row r="2" spans="2:63">
      <c r="B2" s="2" t="s">
        <v>1</v>
      </c>
    </row>
    <row r="3" spans="2:63">
      <c r="B3" s="2" t="s">
        <v>2</v>
      </c>
      <c r="C3" t="s">
        <v>196</v>
      </c>
    </row>
    <row r="4" spans="2:63">
      <c r="B4" s="2" t="s">
        <v>3</v>
      </c>
    </row>
    <row r="6" spans="2:63" ht="26.25" customHeight="1"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BK6" s="17"/>
    </row>
    <row r="7" spans="2:63" ht="26.25" customHeight="1">
      <c r="B7" s="108" t="s">
        <v>192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BH7" s="17"/>
      <c r="BK7" s="17"/>
    </row>
    <row r="8" spans="2:63" s="17" customFormat="1" ht="63">
      <c r="B8" s="4" t="s">
        <v>46</v>
      </c>
      <c r="C8" s="26" t="s">
        <v>47</v>
      </c>
      <c r="D8" s="26" t="s">
        <v>68</v>
      </c>
      <c r="E8" s="26" t="s">
        <v>48</v>
      </c>
      <c r="F8" s="26" t="s">
        <v>82</v>
      </c>
      <c r="G8" s="26" t="s">
        <v>51</v>
      </c>
      <c r="H8" s="26" t="s">
        <v>185</v>
      </c>
      <c r="I8" s="26" t="s">
        <v>186</v>
      </c>
      <c r="J8" s="36" t="s">
        <v>190</v>
      </c>
      <c r="K8" s="26" t="s">
        <v>54</v>
      </c>
      <c r="L8" s="26" t="s">
        <v>71</v>
      </c>
      <c r="M8" s="26" t="s">
        <v>55</v>
      </c>
      <c r="N8" s="26" t="s">
        <v>181</v>
      </c>
      <c r="P8" s="14"/>
      <c r="BH8" s="14"/>
      <c r="BI8" s="14"/>
      <c r="BK8" s="21"/>
    </row>
    <row r="9" spans="2:63" s="17" customFormat="1" ht="26.25" customHeight="1">
      <c r="B9" s="18"/>
      <c r="C9" s="19"/>
      <c r="D9" s="19"/>
      <c r="E9" s="19"/>
      <c r="F9" s="19"/>
      <c r="G9" s="19"/>
      <c r="H9" s="29" t="s">
        <v>182</v>
      </c>
      <c r="I9" s="29"/>
      <c r="J9" s="19" t="s">
        <v>183</v>
      </c>
      <c r="K9" s="29" t="s">
        <v>6</v>
      </c>
      <c r="L9" s="29" t="s">
        <v>7</v>
      </c>
      <c r="M9" s="43" t="s">
        <v>7</v>
      </c>
      <c r="N9" s="43" t="s">
        <v>7</v>
      </c>
      <c r="BH9" s="14"/>
      <c r="BK9" s="21"/>
    </row>
    <row r="10" spans="2:6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32" t="s">
        <v>64</v>
      </c>
      <c r="M10" s="32" t="s">
        <v>74</v>
      </c>
      <c r="N10" s="32" t="s">
        <v>75</v>
      </c>
      <c r="O10" s="33"/>
      <c r="BH10" s="14"/>
      <c r="BI10" s="17"/>
      <c r="BK10" s="14"/>
    </row>
    <row r="11" spans="2:63" s="21" customFormat="1" ht="18" customHeight="1">
      <c r="B11" s="22" t="s">
        <v>191</v>
      </c>
      <c r="C11" s="6"/>
      <c r="D11" s="6"/>
      <c r="E11" s="6"/>
      <c r="F11" s="6"/>
      <c r="G11" s="6"/>
      <c r="H11" s="73">
        <v>89521143.569999993</v>
      </c>
      <c r="I11" s="6"/>
      <c r="J11" s="73">
        <v>1458.65066</v>
      </c>
      <c r="K11" s="73">
        <v>3909406.2850437681</v>
      </c>
      <c r="L11" s="6"/>
      <c r="M11" s="74">
        <v>1</v>
      </c>
      <c r="N11" s="74">
        <v>0.18779999999999999</v>
      </c>
      <c r="O11" s="33"/>
      <c r="BH11" s="14"/>
      <c r="BI11" s="17"/>
      <c r="BK11" s="14"/>
    </row>
    <row r="12" spans="2:63">
      <c r="B12" s="77" t="s">
        <v>203</v>
      </c>
      <c r="D12" s="14"/>
      <c r="E12" s="14"/>
      <c r="F12" s="14"/>
      <c r="G12" s="14"/>
      <c r="H12" s="79">
        <v>85248364.569999993</v>
      </c>
      <c r="J12" s="79">
        <v>0</v>
      </c>
      <c r="K12" s="79">
        <v>1901896.4582434341</v>
      </c>
      <c r="M12" s="78">
        <v>0.48649999999999999</v>
      </c>
      <c r="N12" s="78">
        <v>9.1399999999999995E-2</v>
      </c>
    </row>
    <row r="13" spans="2:63">
      <c r="B13" s="77" t="s">
        <v>2726</v>
      </c>
      <c r="D13" s="14"/>
      <c r="E13" s="14"/>
      <c r="F13" s="14"/>
      <c r="G13" s="14"/>
      <c r="H13" s="79">
        <v>6906972</v>
      </c>
      <c r="J13" s="79">
        <v>0</v>
      </c>
      <c r="K13" s="79">
        <v>246151.44177</v>
      </c>
      <c r="M13" s="78">
        <v>6.3E-2</v>
      </c>
      <c r="N13" s="78">
        <v>1.18E-2</v>
      </c>
    </row>
    <row r="14" spans="2:63">
      <c r="B14" t="s">
        <v>2727</v>
      </c>
      <c r="C14" t="s">
        <v>2728</v>
      </c>
      <c r="D14" t="s">
        <v>98</v>
      </c>
      <c r="E14" t="s">
        <v>2729</v>
      </c>
      <c r="F14" t="s">
        <v>2730</v>
      </c>
      <c r="G14" t="s">
        <v>100</v>
      </c>
      <c r="H14" s="75">
        <v>380336</v>
      </c>
      <c r="I14" s="75">
        <v>1855</v>
      </c>
      <c r="J14" s="75">
        <v>0</v>
      </c>
      <c r="K14" s="75">
        <v>7055.2327999999998</v>
      </c>
      <c r="L14" s="76">
        <v>1.8E-3</v>
      </c>
      <c r="M14" s="76">
        <v>1.8E-3</v>
      </c>
      <c r="N14" s="76">
        <v>2.9999999999999997E-4</v>
      </c>
    </row>
    <row r="15" spans="2:63">
      <c r="B15" t="s">
        <v>2731</v>
      </c>
      <c r="C15" t="s">
        <v>2732</v>
      </c>
      <c r="D15" t="s">
        <v>98</v>
      </c>
      <c r="E15" t="s">
        <v>2729</v>
      </c>
      <c r="F15" t="s">
        <v>2730</v>
      </c>
      <c r="G15" t="s">
        <v>100</v>
      </c>
      <c r="H15" s="75">
        <v>112648</v>
      </c>
      <c r="I15" s="75">
        <v>1845</v>
      </c>
      <c r="J15" s="75">
        <v>0</v>
      </c>
      <c r="K15" s="75">
        <v>2078.3555999999999</v>
      </c>
      <c r="L15" s="76">
        <v>1.2999999999999999E-3</v>
      </c>
      <c r="M15" s="76">
        <v>5.0000000000000001E-4</v>
      </c>
      <c r="N15" s="76">
        <v>1E-4</v>
      </c>
    </row>
    <row r="16" spans="2:63">
      <c r="B16" t="s">
        <v>2733</v>
      </c>
      <c r="C16" t="s">
        <v>2734</v>
      </c>
      <c r="D16" t="s">
        <v>98</v>
      </c>
      <c r="E16" t="s">
        <v>2735</v>
      </c>
      <c r="F16" t="s">
        <v>2730</v>
      </c>
      <c r="G16" t="s">
        <v>100</v>
      </c>
      <c r="H16" s="75">
        <v>1085000</v>
      </c>
      <c r="I16" s="75">
        <v>2911</v>
      </c>
      <c r="J16" s="75">
        <v>0</v>
      </c>
      <c r="K16" s="75">
        <v>31584.35</v>
      </c>
      <c r="L16" s="76">
        <v>0.1206</v>
      </c>
      <c r="M16" s="76">
        <v>8.0999999999999996E-3</v>
      </c>
      <c r="N16" s="76">
        <v>1.5E-3</v>
      </c>
    </row>
    <row r="17" spans="2:14">
      <c r="B17" t="s">
        <v>2736</v>
      </c>
      <c r="C17" t="s">
        <v>2737</v>
      </c>
      <c r="D17" t="s">
        <v>98</v>
      </c>
      <c r="E17" t="s">
        <v>2735</v>
      </c>
      <c r="F17" t="s">
        <v>2730</v>
      </c>
      <c r="G17" t="s">
        <v>100</v>
      </c>
      <c r="H17" s="75">
        <v>410019</v>
      </c>
      <c r="I17" s="75">
        <v>2916</v>
      </c>
      <c r="J17" s="75">
        <v>0</v>
      </c>
      <c r="K17" s="75">
        <v>11956.154039999999</v>
      </c>
      <c r="L17" s="76">
        <v>7.4999999999999997E-3</v>
      </c>
      <c r="M17" s="76">
        <v>3.0999999999999999E-3</v>
      </c>
      <c r="N17" s="76">
        <v>5.9999999999999995E-4</v>
      </c>
    </row>
    <row r="18" spans="2:14">
      <c r="B18" t="s">
        <v>2738</v>
      </c>
      <c r="C18" t="s">
        <v>2739</v>
      </c>
      <c r="D18" t="s">
        <v>98</v>
      </c>
      <c r="E18" t="s">
        <v>2735</v>
      </c>
      <c r="F18" t="s">
        <v>2730</v>
      </c>
      <c r="G18" t="s">
        <v>100</v>
      </c>
      <c r="H18" s="75">
        <v>936649</v>
      </c>
      <c r="I18" s="75">
        <v>2514</v>
      </c>
      <c r="J18" s="75">
        <v>0</v>
      </c>
      <c r="K18" s="75">
        <v>23547.35586</v>
      </c>
      <c r="L18" s="76">
        <v>1.34E-2</v>
      </c>
      <c r="M18" s="76">
        <v>6.0000000000000001E-3</v>
      </c>
      <c r="N18" s="76">
        <v>1.1000000000000001E-3</v>
      </c>
    </row>
    <row r="19" spans="2:14">
      <c r="B19" t="s">
        <v>2740</v>
      </c>
      <c r="C19" t="s">
        <v>2741</v>
      </c>
      <c r="D19" t="s">
        <v>98</v>
      </c>
      <c r="E19" t="s">
        <v>2735</v>
      </c>
      <c r="F19" t="s">
        <v>2730</v>
      </c>
      <c r="G19" t="s">
        <v>100</v>
      </c>
      <c r="H19" s="75">
        <v>9000</v>
      </c>
      <c r="I19" s="75">
        <v>2783</v>
      </c>
      <c r="J19" s="75">
        <v>0</v>
      </c>
      <c r="K19" s="75">
        <v>250.47</v>
      </c>
      <c r="L19" s="76">
        <v>2.0000000000000001E-4</v>
      </c>
      <c r="M19" s="76">
        <v>1E-4</v>
      </c>
      <c r="N19" s="76">
        <v>0</v>
      </c>
    </row>
    <row r="20" spans="2:14">
      <c r="B20" t="s">
        <v>2742</v>
      </c>
      <c r="C20" t="s">
        <v>2743</v>
      </c>
      <c r="D20" t="s">
        <v>98</v>
      </c>
      <c r="E20" t="s">
        <v>2744</v>
      </c>
      <c r="F20" t="s">
        <v>2730</v>
      </c>
      <c r="G20" t="s">
        <v>100</v>
      </c>
      <c r="H20" s="75">
        <v>1679</v>
      </c>
      <c r="I20" s="75">
        <v>5278</v>
      </c>
      <c r="J20" s="75">
        <v>0</v>
      </c>
      <c r="K20" s="75">
        <v>88.617620000000002</v>
      </c>
      <c r="L20" s="76">
        <v>2.0000000000000001E-4</v>
      </c>
      <c r="M20" s="76">
        <v>0</v>
      </c>
      <c r="N20" s="76">
        <v>0</v>
      </c>
    </row>
    <row r="21" spans="2:14">
      <c r="B21" t="s">
        <v>2745</v>
      </c>
      <c r="C21" t="s">
        <v>2746</v>
      </c>
      <c r="D21" t="s">
        <v>98</v>
      </c>
      <c r="E21" t="s">
        <v>2747</v>
      </c>
      <c r="F21" t="s">
        <v>2730</v>
      </c>
      <c r="G21" t="s">
        <v>100</v>
      </c>
      <c r="H21" s="75">
        <v>606060</v>
      </c>
      <c r="I21" s="75">
        <v>1860</v>
      </c>
      <c r="J21" s="75">
        <v>0</v>
      </c>
      <c r="K21" s="75">
        <v>11272.716</v>
      </c>
      <c r="L21" s="76">
        <v>1.4E-3</v>
      </c>
      <c r="M21" s="76">
        <v>2.8999999999999998E-3</v>
      </c>
      <c r="N21" s="76">
        <v>5.0000000000000001E-4</v>
      </c>
    </row>
    <row r="22" spans="2:14">
      <c r="B22" t="s">
        <v>2748</v>
      </c>
      <c r="C22" t="s">
        <v>2749</v>
      </c>
      <c r="D22" t="s">
        <v>98</v>
      </c>
      <c r="E22" t="s">
        <v>2747</v>
      </c>
      <c r="F22" t="s">
        <v>2730</v>
      </c>
      <c r="G22" t="s">
        <v>100</v>
      </c>
      <c r="H22" s="75">
        <v>1806732</v>
      </c>
      <c r="I22" s="75">
        <v>3381</v>
      </c>
      <c r="J22" s="75">
        <v>0</v>
      </c>
      <c r="K22" s="75">
        <v>61085.608919999999</v>
      </c>
      <c r="L22" s="76">
        <v>7.4999999999999997E-3</v>
      </c>
      <c r="M22" s="76">
        <v>1.5599999999999999E-2</v>
      </c>
      <c r="N22" s="76">
        <v>2.8999999999999998E-3</v>
      </c>
    </row>
    <row r="23" spans="2:14">
      <c r="B23" t="s">
        <v>2750</v>
      </c>
      <c r="C23" t="s">
        <v>2751</v>
      </c>
      <c r="D23" t="s">
        <v>98</v>
      </c>
      <c r="E23" t="s">
        <v>2747</v>
      </c>
      <c r="F23" t="s">
        <v>2730</v>
      </c>
      <c r="G23" t="s">
        <v>100</v>
      </c>
      <c r="H23" s="75">
        <v>376689</v>
      </c>
      <c r="I23" s="75">
        <v>1841</v>
      </c>
      <c r="J23" s="75">
        <v>0</v>
      </c>
      <c r="K23" s="75">
        <v>6934.8444900000004</v>
      </c>
      <c r="L23" s="76">
        <v>1.5E-3</v>
      </c>
      <c r="M23" s="76">
        <v>1.8E-3</v>
      </c>
      <c r="N23" s="76">
        <v>2.9999999999999997E-4</v>
      </c>
    </row>
    <row r="24" spans="2:14">
      <c r="B24" t="s">
        <v>2752</v>
      </c>
      <c r="C24" t="s">
        <v>2753</v>
      </c>
      <c r="D24" t="s">
        <v>98</v>
      </c>
      <c r="E24" t="s">
        <v>2747</v>
      </c>
      <c r="F24" t="s">
        <v>2730</v>
      </c>
      <c r="G24" t="s">
        <v>100</v>
      </c>
      <c r="H24" s="75">
        <v>72000</v>
      </c>
      <c r="I24" s="75">
        <v>1833</v>
      </c>
      <c r="J24" s="75">
        <v>0</v>
      </c>
      <c r="K24" s="75">
        <v>1319.76</v>
      </c>
      <c r="L24" s="76">
        <v>2.0000000000000001E-4</v>
      </c>
      <c r="M24" s="76">
        <v>2.9999999999999997E-4</v>
      </c>
      <c r="N24" s="76">
        <v>1E-4</v>
      </c>
    </row>
    <row r="25" spans="2:14">
      <c r="B25" t="s">
        <v>2754</v>
      </c>
      <c r="C25" t="s">
        <v>2755</v>
      </c>
      <c r="D25" t="s">
        <v>98</v>
      </c>
      <c r="E25" t="s">
        <v>2756</v>
      </c>
      <c r="F25" t="s">
        <v>2730</v>
      </c>
      <c r="G25" t="s">
        <v>100</v>
      </c>
      <c r="H25" s="75">
        <v>658508</v>
      </c>
      <c r="I25" s="75">
        <v>1848</v>
      </c>
      <c r="J25" s="75">
        <v>0</v>
      </c>
      <c r="K25" s="75">
        <v>12169.22784</v>
      </c>
      <c r="L25" s="76">
        <v>1.6000000000000001E-3</v>
      </c>
      <c r="M25" s="76">
        <v>3.0999999999999999E-3</v>
      </c>
      <c r="N25" s="76">
        <v>5.9999999999999995E-4</v>
      </c>
    </row>
    <row r="26" spans="2:14">
      <c r="B26" t="s">
        <v>2757</v>
      </c>
      <c r="C26" t="s">
        <v>2758</v>
      </c>
      <c r="D26" t="s">
        <v>98</v>
      </c>
      <c r="E26" t="s">
        <v>2759</v>
      </c>
      <c r="F26" t="s">
        <v>2730</v>
      </c>
      <c r="G26" t="s">
        <v>100</v>
      </c>
      <c r="H26" s="75">
        <v>48500</v>
      </c>
      <c r="I26" s="75">
        <v>5375</v>
      </c>
      <c r="J26" s="75">
        <v>0</v>
      </c>
      <c r="K26" s="75">
        <v>2606.875</v>
      </c>
      <c r="L26" s="76">
        <v>4.7000000000000002E-3</v>
      </c>
      <c r="M26" s="76">
        <v>6.9999999999999999E-4</v>
      </c>
      <c r="N26" s="76">
        <v>1E-4</v>
      </c>
    </row>
    <row r="27" spans="2:14">
      <c r="B27" t="s">
        <v>2760</v>
      </c>
      <c r="C27" t="s">
        <v>2761</v>
      </c>
      <c r="D27" t="s">
        <v>98</v>
      </c>
      <c r="E27" t="s">
        <v>2759</v>
      </c>
      <c r="F27" t="s">
        <v>2730</v>
      </c>
      <c r="G27" t="s">
        <v>100</v>
      </c>
      <c r="H27" s="75">
        <v>344483</v>
      </c>
      <c r="I27" s="75">
        <v>18500</v>
      </c>
      <c r="J27" s="75">
        <v>0</v>
      </c>
      <c r="K27" s="75">
        <v>63729.355000000003</v>
      </c>
      <c r="L27" s="76">
        <v>9.7000000000000003E-3</v>
      </c>
      <c r="M27" s="76">
        <v>1.6299999999999999E-2</v>
      </c>
      <c r="N27" s="76">
        <v>3.0999999999999999E-3</v>
      </c>
    </row>
    <row r="28" spans="2:14">
      <c r="B28" t="s">
        <v>2762</v>
      </c>
      <c r="C28" t="s">
        <v>2763</v>
      </c>
      <c r="D28" t="s">
        <v>98</v>
      </c>
      <c r="E28" t="s">
        <v>2759</v>
      </c>
      <c r="F28" t="s">
        <v>2730</v>
      </c>
      <c r="G28" t="s">
        <v>100</v>
      </c>
      <c r="H28" s="75">
        <v>10773</v>
      </c>
      <c r="I28" s="75">
        <v>18340</v>
      </c>
      <c r="J28" s="75">
        <v>0</v>
      </c>
      <c r="K28" s="75">
        <v>1975.7682</v>
      </c>
      <c r="L28" s="76">
        <v>2.9999999999999997E-4</v>
      </c>
      <c r="M28" s="76">
        <v>5.0000000000000001E-4</v>
      </c>
      <c r="N28" s="76">
        <v>1E-4</v>
      </c>
    </row>
    <row r="29" spans="2:14">
      <c r="B29" t="s">
        <v>2764</v>
      </c>
      <c r="C29" t="s">
        <v>2765</v>
      </c>
      <c r="D29" t="s">
        <v>98</v>
      </c>
      <c r="E29" t="s">
        <v>2759</v>
      </c>
      <c r="F29" t="s">
        <v>2730</v>
      </c>
      <c r="G29" t="s">
        <v>100</v>
      </c>
      <c r="H29" s="75">
        <v>47896</v>
      </c>
      <c r="I29" s="75">
        <v>17740</v>
      </c>
      <c r="J29" s="75">
        <v>0</v>
      </c>
      <c r="K29" s="75">
        <v>8496.7504000000008</v>
      </c>
      <c r="L29" s="76">
        <v>1.4E-3</v>
      </c>
      <c r="M29" s="76">
        <v>2.2000000000000001E-3</v>
      </c>
      <c r="N29" s="76">
        <v>4.0000000000000002E-4</v>
      </c>
    </row>
    <row r="30" spans="2:14">
      <c r="B30" s="77" t="s">
        <v>2766</v>
      </c>
      <c r="D30" s="14"/>
      <c r="E30" s="14"/>
      <c r="F30" s="14"/>
      <c r="G30" s="14"/>
      <c r="H30" s="79">
        <v>18181057.93</v>
      </c>
      <c r="J30" s="79">
        <v>0</v>
      </c>
      <c r="K30" s="79">
        <v>1262445.1131535999</v>
      </c>
      <c r="M30" s="78">
        <v>0.32290000000000002</v>
      </c>
      <c r="N30" s="78">
        <v>6.0699999999999997E-2</v>
      </c>
    </row>
    <row r="31" spans="2:14">
      <c r="B31" t="s">
        <v>2767</v>
      </c>
      <c r="C31" t="s">
        <v>2768</v>
      </c>
      <c r="D31" t="s">
        <v>98</v>
      </c>
      <c r="E31" t="s">
        <v>2769</v>
      </c>
      <c r="F31" t="s">
        <v>2730</v>
      </c>
      <c r="G31" t="s">
        <v>100</v>
      </c>
      <c r="H31" s="75">
        <v>3035</v>
      </c>
      <c r="I31" s="75">
        <v>337600</v>
      </c>
      <c r="J31" s="75">
        <v>0</v>
      </c>
      <c r="K31" s="75">
        <v>10246.16</v>
      </c>
      <c r="L31" s="76">
        <v>2.1999999999999999E-2</v>
      </c>
      <c r="M31" s="76">
        <v>2.5999999999999999E-3</v>
      </c>
      <c r="N31" s="76">
        <v>5.0000000000000001E-4</v>
      </c>
    </row>
    <row r="32" spans="2:14">
      <c r="B32" t="s">
        <v>2770</v>
      </c>
      <c r="C32" t="s">
        <v>2771</v>
      </c>
      <c r="D32" t="s">
        <v>98</v>
      </c>
      <c r="E32" t="s">
        <v>2729</v>
      </c>
      <c r="F32" t="s">
        <v>2730</v>
      </c>
      <c r="G32" t="s">
        <v>100</v>
      </c>
      <c r="H32" s="75">
        <v>27850</v>
      </c>
      <c r="I32" s="75">
        <v>14870</v>
      </c>
      <c r="J32" s="75">
        <v>0</v>
      </c>
      <c r="K32" s="75">
        <v>4141.2950000000001</v>
      </c>
      <c r="L32" s="76">
        <v>2.3999999999999998E-3</v>
      </c>
      <c r="M32" s="76">
        <v>1.1000000000000001E-3</v>
      </c>
      <c r="N32" s="76">
        <v>2.0000000000000001E-4</v>
      </c>
    </row>
    <row r="33" spans="2:14">
      <c r="B33" t="s">
        <v>2772</v>
      </c>
      <c r="C33" t="s">
        <v>2773</v>
      </c>
      <c r="D33" t="s">
        <v>98</v>
      </c>
      <c r="E33" t="s">
        <v>2729</v>
      </c>
      <c r="F33" t="s">
        <v>2730</v>
      </c>
      <c r="G33" t="s">
        <v>100</v>
      </c>
      <c r="H33" s="75">
        <v>7600</v>
      </c>
      <c r="I33" s="75">
        <v>6476</v>
      </c>
      <c r="J33" s="75">
        <v>0</v>
      </c>
      <c r="K33" s="75">
        <v>492.17599999999999</v>
      </c>
      <c r="L33" s="76">
        <v>1E-4</v>
      </c>
      <c r="M33" s="76">
        <v>1E-4</v>
      </c>
      <c r="N33" s="76">
        <v>0</v>
      </c>
    </row>
    <row r="34" spans="2:14">
      <c r="B34" t="s">
        <v>2774</v>
      </c>
      <c r="C34" t="s">
        <v>2775</v>
      </c>
      <c r="D34" t="s">
        <v>98</v>
      </c>
      <c r="E34" t="s">
        <v>2729</v>
      </c>
      <c r="F34" t="s">
        <v>2730</v>
      </c>
      <c r="G34" t="s">
        <v>100</v>
      </c>
      <c r="H34" s="75">
        <v>711000</v>
      </c>
      <c r="I34" s="75">
        <v>1990</v>
      </c>
      <c r="J34" s="75">
        <v>0</v>
      </c>
      <c r="K34" s="75">
        <v>14148.9</v>
      </c>
      <c r="L34" s="76">
        <v>1.9E-3</v>
      </c>
      <c r="M34" s="76">
        <v>3.5999999999999999E-3</v>
      </c>
      <c r="N34" s="76">
        <v>6.9999999999999999E-4</v>
      </c>
    </row>
    <row r="35" spans="2:14">
      <c r="B35" t="s">
        <v>2776</v>
      </c>
      <c r="C35" t="s">
        <v>2777</v>
      </c>
      <c r="D35" t="s">
        <v>98</v>
      </c>
      <c r="E35" t="s">
        <v>2729</v>
      </c>
      <c r="F35" t="s">
        <v>2730</v>
      </c>
      <c r="G35" t="s">
        <v>100</v>
      </c>
      <c r="H35" s="75">
        <v>2194040</v>
      </c>
      <c r="I35" s="75">
        <v>4704</v>
      </c>
      <c r="J35" s="75">
        <v>0</v>
      </c>
      <c r="K35" s="75">
        <v>103207.6416</v>
      </c>
      <c r="L35" s="76">
        <v>1.8100000000000002E-2</v>
      </c>
      <c r="M35" s="76">
        <v>2.64E-2</v>
      </c>
      <c r="N35" s="76">
        <v>5.0000000000000001E-3</v>
      </c>
    </row>
    <row r="36" spans="2:14">
      <c r="B36" t="s">
        <v>2778</v>
      </c>
      <c r="C36" t="s">
        <v>2779</v>
      </c>
      <c r="D36" t="s">
        <v>98</v>
      </c>
      <c r="E36" t="s">
        <v>2729</v>
      </c>
      <c r="F36" t="s">
        <v>2730</v>
      </c>
      <c r="G36" t="s">
        <v>100</v>
      </c>
      <c r="H36" s="75">
        <v>217289</v>
      </c>
      <c r="I36" s="75">
        <v>16240</v>
      </c>
      <c r="J36" s="75">
        <v>0</v>
      </c>
      <c r="K36" s="75">
        <v>35287.7336</v>
      </c>
      <c r="L36" s="76">
        <v>2.9499999999999998E-2</v>
      </c>
      <c r="M36" s="76">
        <v>8.9999999999999993E-3</v>
      </c>
      <c r="N36" s="76">
        <v>1.6999999999999999E-3</v>
      </c>
    </row>
    <row r="37" spans="2:14">
      <c r="B37" t="s">
        <v>2780</v>
      </c>
      <c r="C37" t="s">
        <v>2781</v>
      </c>
      <c r="D37" t="s">
        <v>98</v>
      </c>
      <c r="E37" t="s">
        <v>2729</v>
      </c>
      <c r="F37" t="s">
        <v>2730</v>
      </c>
      <c r="G37" t="s">
        <v>100</v>
      </c>
      <c r="H37" s="75">
        <v>46674</v>
      </c>
      <c r="I37" s="75">
        <v>6561</v>
      </c>
      <c r="J37" s="75">
        <v>0</v>
      </c>
      <c r="K37" s="75">
        <v>3062.2811400000001</v>
      </c>
      <c r="L37" s="76">
        <v>5.8999999999999999E-3</v>
      </c>
      <c r="M37" s="76">
        <v>8.0000000000000004E-4</v>
      </c>
      <c r="N37" s="76">
        <v>1E-4</v>
      </c>
    </row>
    <row r="38" spans="2:14">
      <c r="B38" t="s">
        <v>2782</v>
      </c>
      <c r="C38" t="s">
        <v>2783</v>
      </c>
      <c r="D38" t="s">
        <v>98</v>
      </c>
      <c r="E38" t="s">
        <v>2729</v>
      </c>
      <c r="F38" t="s">
        <v>2730</v>
      </c>
      <c r="G38" t="s">
        <v>100</v>
      </c>
      <c r="H38" s="75">
        <v>50500</v>
      </c>
      <c r="I38" s="75">
        <v>6233</v>
      </c>
      <c r="J38" s="75">
        <v>0</v>
      </c>
      <c r="K38" s="75">
        <v>3147.665</v>
      </c>
      <c r="L38" s="76">
        <v>3.3999999999999998E-3</v>
      </c>
      <c r="M38" s="76">
        <v>8.0000000000000004E-4</v>
      </c>
      <c r="N38" s="76">
        <v>2.0000000000000001E-4</v>
      </c>
    </row>
    <row r="39" spans="2:14">
      <c r="B39" t="s">
        <v>2784</v>
      </c>
      <c r="C39" t="s">
        <v>2785</v>
      </c>
      <c r="D39" t="s">
        <v>98</v>
      </c>
      <c r="E39" t="s">
        <v>2729</v>
      </c>
      <c r="F39" t="s">
        <v>2730</v>
      </c>
      <c r="G39" t="s">
        <v>100</v>
      </c>
      <c r="H39" s="75">
        <v>233100</v>
      </c>
      <c r="I39" s="75">
        <v>14930</v>
      </c>
      <c r="J39" s="75">
        <v>0</v>
      </c>
      <c r="K39" s="75">
        <v>34801.83</v>
      </c>
      <c r="L39" s="76">
        <v>2.63E-2</v>
      </c>
      <c r="M39" s="76">
        <v>8.8999999999999999E-3</v>
      </c>
      <c r="N39" s="76">
        <v>1.6999999999999999E-3</v>
      </c>
    </row>
    <row r="40" spans="2:14">
      <c r="B40" t="s">
        <v>2786</v>
      </c>
      <c r="C40" t="s">
        <v>2787</v>
      </c>
      <c r="D40" t="s">
        <v>98</v>
      </c>
      <c r="E40" t="s">
        <v>2729</v>
      </c>
      <c r="F40" t="s">
        <v>2730</v>
      </c>
      <c r="G40" t="s">
        <v>100</v>
      </c>
      <c r="H40" s="75">
        <v>88827</v>
      </c>
      <c r="I40" s="75">
        <v>2450</v>
      </c>
      <c r="J40" s="75">
        <v>0</v>
      </c>
      <c r="K40" s="75">
        <v>2176.2615000000001</v>
      </c>
      <c r="L40" s="76">
        <v>3.3E-3</v>
      </c>
      <c r="M40" s="76">
        <v>5.9999999999999995E-4</v>
      </c>
      <c r="N40" s="76">
        <v>1E-4</v>
      </c>
    </row>
    <row r="41" spans="2:14">
      <c r="B41" t="s">
        <v>2788</v>
      </c>
      <c r="C41" t="s">
        <v>2789</v>
      </c>
      <c r="D41" t="s">
        <v>98</v>
      </c>
      <c r="E41" t="s">
        <v>2735</v>
      </c>
      <c r="F41" t="s">
        <v>2730</v>
      </c>
      <c r="G41" t="s">
        <v>100</v>
      </c>
      <c r="H41" s="75">
        <v>1985300</v>
      </c>
      <c r="I41" s="75">
        <v>6185</v>
      </c>
      <c r="J41" s="75">
        <v>0</v>
      </c>
      <c r="K41" s="75">
        <v>122790.80499999999</v>
      </c>
      <c r="L41" s="76">
        <v>6.4000000000000001E-2</v>
      </c>
      <c r="M41" s="76">
        <v>3.1399999999999997E-2</v>
      </c>
      <c r="N41" s="76">
        <v>5.8999999999999999E-3</v>
      </c>
    </row>
    <row r="42" spans="2:14">
      <c r="B42" t="s">
        <v>2790</v>
      </c>
      <c r="C42" t="s">
        <v>2791</v>
      </c>
      <c r="D42" t="s">
        <v>98</v>
      </c>
      <c r="E42" t="s">
        <v>2735</v>
      </c>
      <c r="F42" t="s">
        <v>2730</v>
      </c>
      <c r="G42" t="s">
        <v>100</v>
      </c>
      <c r="H42" s="75">
        <v>42975</v>
      </c>
      <c r="I42" s="75">
        <v>6944</v>
      </c>
      <c r="J42" s="75">
        <v>0</v>
      </c>
      <c r="K42" s="75">
        <v>2984.1840000000002</v>
      </c>
      <c r="L42" s="76">
        <v>1.0500000000000001E-2</v>
      </c>
      <c r="M42" s="76">
        <v>8.0000000000000004E-4</v>
      </c>
      <c r="N42" s="76">
        <v>1E-4</v>
      </c>
    </row>
    <row r="43" spans="2:14">
      <c r="B43" t="s">
        <v>2792</v>
      </c>
      <c r="C43" t="s">
        <v>2793</v>
      </c>
      <c r="D43" t="s">
        <v>98</v>
      </c>
      <c r="E43" t="s">
        <v>2735</v>
      </c>
      <c r="F43" t="s">
        <v>2730</v>
      </c>
      <c r="G43" t="s">
        <v>100</v>
      </c>
      <c r="H43" s="75">
        <v>37118</v>
      </c>
      <c r="I43" s="75">
        <v>4558</v>
      </c>
      <c r="J43" s="75">
        <v>0</v>
      </c>
      <c r="K43" s="75">
        <v>1691.83844</v>
      </c>
      <c r="L43" s="76">
        <v>5.8999999999999999E-3</v>
      </c>
      <c r="M43" s="76">
        <v>4.0000000000000002E-4</v>
      </c>
      <c r="N43" s="76">
        <v>1E-4</v>
      </c>
    </row>
    <row r="44" spans="2:14">
      <c r="B44" t="s">
        <v>2794</v>
      </c>
      <c r="C44" t="s">
        <v>2795</v>
      </c>
      <c r="D44" t="s">
        <v>98</v>
      </c>
      <c r="E44" t="s">
        <v>2735</v>
      </c>
      <c r="F44" t="s">
        <v>2730</v>
      </c>
      <c r="G44" t="s">
        <v>100</v>
      </c>
      <c r="H44" s="75">
        <v>145991</v>
      </c>
      <c r="I44" s="75">
        <v>6762</v>
      </c>
      <c r="J44" s="75">
        <v>0</v>
      </c>
      <c r="K44" s="75">
        <v>9871.9114200000004</v>
      </c>
      <c r="L44" s="76">
        <v>1.09E-2</v>
      </c>
      <c r="M44" s="76">
        <v>2.5000000000000001E-3</v>
      </c>
      <c r="N44" s="76">
        <v>5.0000000000000001E-4</v>
      </c>
    </row>
    <row r="45" spans="2:14">
      <c r="B45" t="s">
        <v>2796</v>
      </c>
      <c r="C45" t="s">
        <v>2797</v>
      </c>
      <c r="D45" t="s">
        <v>98</v>
      </c>
      <c r="E45" t="s">
        <v>2735</v>
      </c>
      <c r="F45" t="s">
        <v>2730</v>
      </c>
      <c r="G45" t="s">
        <v>100</v>
      </c>
      <c r="H45" s="75">
        <v>86400</v>
      </c>
      <c r="I45" s="75">
        <v>3417</v>
      </c>
      <c r="J45" s="75">
        <v>0</v>
      </c>
      <c r="K45" s="75">
        <v>2952.288</v>
      </c>
      <c r="L45" s="76">
        <v>1.01E-2</v>
      </c>
      <c r="M45" s="76">
        <v>8.0000000000000004E-4</v>
      </c>
      <c r="N45" s="76">
        <v>1E-4</v>
      </c>
    </row>
    <row r="46" spans="2:14">
      <c r="B46" t="s">
        <v>2798</v>
      </c>
      <c r="C46" t="s">
        <v>2799</v>
      </c>
      <c r="D46" t="s">
        <v>98</v>
      </c>
      <c r="E46" t="s">
        <v>2735</v>
      </c>
      <c r="F46" t="s">
        <v>2730</v>
      </c>
      <c r="G46" t="s">
        <v>100</v>
      </c>
      <c r="H46" s="75">
        <v>614562</v>
      </c>
      <c r="I46" s="75">
        <v>6524</v>
      </c>
      <c r="J46" s="75">
        <v>0</v>
      </c>
      <c r="K46" s="75">
        <v>40094.024879999997</v>
      </c>
      <c r="L46" s="76">
        <v>0.1366</v>
      </c>
      <c r="M46" s="76">
        <v>1.03E-2</v>
      </c>
      <c r="N46" s="76">
        <v>1.9E-3</v>
      </c>
    </row>
    <row r="47" spans="2:14">
      <c r="B47" t="s">
        <v>2800</v>
      </c>
      <c r="C47" t="s">
        <v>2801</v>
      </c>
      <c r="D47" t="s">
        <v>98</v>
      </c>
      <c r="E47" t="s">
        <v>2735</v>
      </c>
      <c r="F47" t="s">
        <v>2730</v>
      </c>
      <c r="G47" t="s">
        <v>100</v>
      </c>
      <c r="H47" s="75">
        <v>393000</v>
      </c>
      <c r="I47" s="75">
        <v>4036</v>
      </c>
      <c r="J47" s="75">
        <v>0</v>
      </c>
      <c r="K47" s="75">
        <v>15861.48</v>
      </c>
      <c r="L47" s="76">
        <v>5.6599999999999998E-2</v>
      </c>
      <c r="M47" s="76">
        <v>4.1000000000000003E-3</v>
      </c>
      <c r="N47" s="76">
        <v>8.0000000000000004E-4</v>
      </c>
    </row>
    <row r="48" spans="2:14">
      <c r="B48" t="s">
        <v>2802</v>
      </c>
      <c r="C48" t="s">
        <v>2803</v>
      </c>
      <c r="D48" t="s">
        <v>98</v>
      </c>
      <c r="E48" t="s">
        <v>2735</v>
      </c>
      <c r="F48" t="s">
        <v>2730</v>
      </c>
      <c r="G48" t="s">
        <v>100</v>
      </c>
      <c r="H48" s="75">
        <v>1053513</v>
      </c>
      <c r="I48" s="75">
        <v>7357</v>
      </c>
      <c r="J48" s="75">
        <v>0</v>
      </c>
      <c r="K48" s="75">
        <v>77506.951409999994</v>
      </c>
      <c r="L48" s="76">
        <v>1.41E-2</v>
      </c>
      <c r="M48" s="76">
        <v>1.9800000000000002E-2</v>
      </c>
      <c r="N48" s="76">
        <v>3.7000000000000002E-3</v>
      </c>
    </row>
    <row r="49" spans="2:14">
      <c r="B49" t="s">
        <v>2804</v>
      </c>
      <c r="C49" t="s">
        <v>2805</v>
      </c>
      <c r="D49" t="s">
        <v>98</v>
      </c>
      <c r="E49" t="s">
        <v>2744</v>
      </c>
      <c r="F49" t="s">
        <v>2730</v>
      </c>
      <c r="G49" t="s">
        <v>100</v>
      </c>
      <c r="H49" s="75">
        <v>48500</v>
      </c>
      <c r="I49" s="75">
        <v>9134</v>
      </c>
      <c r="J49" s="75">
        <v>0</v>
      </c>
      <c r="K49" s="75">
        <v>4429.99</v>
      </c>
      <c r="L49" s="76">
        <v>5.1000000000000004E-3</v>
      </c>
      <c r="M49" s="76">
        <v>1.1000000000000001E-3</v>
      </c>
      <c r="N49" s="76">
        <v>2.0000000000000001E-4</v>
      </c>
    </row>
    <row r="50" spans="2:14">
      <c r="B50" t="s">
        <v>2806</v>
      </c>
      <c r="C50" t="s">
        <v>2807</v>
      </c>
      <c r="D50" t="s">
        <v>98</v>
      </c>
      <c r="E50" t="s">
        <v>2744</v>
      </c>
      <c r="F50" t="s">
        <v>2730</v>
      </c>
      <c r="G50" t="s">
        <v>100</v>
      </c>
      <c r="H50" s="75">
        <v>690919</v>
      </c>
      <c r="I50" s="75">
        <v>8472</v>
      </c>
      <c r="J50" s="75">
        <v>0</v>
      </c>
      <c r="K50" s="75">
        <v>58534.657679999997</v>
      </c>
      <c r="L50" s="76">
        <v>1.1900000000000001E-2</v>
      </c>
      <c r="M50" s="76">
        <v>1.4999999999999999E-2</v>
      </c>
      <c r="N50" s="76">
        <v>2.8E-3</v>
      </c>
    </row>
    <row r="51" spans="2:14">
      <c r="B51" t="s">
        <v>2808</v>
      </c>
      <c r="C51" t="s">
        <v>2809</v>
      </c>
      <c r="D51" t="s">
        <v>98</v>
      </c>
      <c r="E51" t="s">
        <v>2744</v>
      </c>
      <c r="F51" t="s">
        <v>2730</v>
      </c>
      <c r="G51" t="s">
        <v>100</v>
      </c>
      <c r="H51" s="75">
        <v>633000</v>
      </c>
      <c r="I51" s="75">
        <v>8071</v>
      </c>
      <c r="J51" s="75">
        <v>0</v>
      </c>
      <c r="K51" s="75">
        <v>51089.43</v>
      </c>
      <c r="L51" s="76">
        <v>3.04E-2</v>
      </c>
      <c r="M51" s="76">
        <v>1.3100000000000001E-2</v>
      </c>
      <c r="N51" s="76">
        <v>2.5000000000000001E-3</v>
      </c>
    </row>
    <row r="52" spans="2:14">
      <c r="B52" t="s">
        <v>2810</v>
      </c>
      <c r="C52" t="s">
        <v>2811</v>
      </c>
      <c r="D52" t="s">
        <v>98</v>
      </c>
      <c r="E52" t="s">
        <v>2744</v>
      </c>
      <c r="F52" t="s">
        <v>2730</v>
      </c>
      <c r="G52" t="s">
        <v>100</v>
      </c>
      <c r="H52" s="75">
        <v>2416759</v>
      </c>
      <c r="I52" s="75">
        <v>7594</v>
      </c>
      <c r="J52" s="75">
        <v>0</v>
      </c>
      <c r="K52" s="75">
        <v>183528.67846</v>
      </c>
      <c r="L52" s="76">
        <v>0.1007</v>
      </c>
      <c r="M52" s="76">
        <v>4.6899999999999997E-2</v>
      </c>
      <c r="N52" s="76">
        <v>8.8000000000000005E-3</v>
      </c>
    </row>
    <row r="53" spans="2:14">
      <c r="B53" t="s">
        <v>2812</v>
      </c>
      <c r="C53" t="s">
        <v>2813</v>
      </c>
      <c r="D53" t="s">
        <v>98</v>
      </c>
      <c r="E53" t="s">
        <v>2747</v>
      </c>
      <c r="F53" t="s">
        <v>2730</v>
      </c>
      <c r="G53" t="s">
        <v>100</v>
      </c>
      <c r="H53" s="75">
        <v>123469</v>
      </c>
      <c r="I53" s="75">
        <v>31830</v>
      </c>
      <c r="J53" s="75">
        <v>0</v>
      </c>
      <c r="K53" s="75">
        <v>39300.182699999998</v>
      </c>
      <c r="L53" s="76">
        <v>7.3000000000000001E-3</v>
      </c>
      <c r="M53" s="76">
        <v>1.01E-2</v>
      </c>
      <c r="N53" s="76">
        <v>1.9E-3</v>
      </c>
    </row>
    <row r="54" spans="2:14">
      <c r="B54" t="s">
        <v>2814</v>
      </c>
      <c r="C54" t="s">
        <v>2815</v>
      </c>
      <c r="D54" t="s">
        <v>98</v>
      </c>
      <c r="E54" t="s">
        <v>2747</v>
      </c>
      <c r="F54" t="s">
        <v>2730</v>
      </c>
      <c r="G54" t="s">
        <v>100</v>
      </c>
      <c r="H54" s="75">
        <v>11963</v>
      </c>
      <c r="I54" s="75">
        <v>14720</v>
      </c>
      <c r="J54" s="75">
        <v>0</v>
      </c>
      <c r="K54" s="75">
        <v>1760.9536000000001</v>
      </c>
      <c r="L54" s="76">
        <v>4.0000000000000002E-4</v>
      </c>
      <c r="M54" s="76">
        <v>5.0000000000000001E-4</v>
      </c>
      <c r="N54" s="76">
        <v>1E-4</v>
      </c>
    </row>
    <row r="55" spans="2:14">
      <c r="B55" t="s">
        <v>2816</v>
      </c>
      <c r="C55" t="s">
        <v>2817</v>
      </c>
      <c r="D55" t="s">
        <v>98</v>
      </c>
      <c r="E55" t="s">
        <v>2747</v>
      </c>
      <c r="F55" t="s">
        <v>2730</v>
      </c>
      <c r="G55" t="s">
        <v>100</v>
      </c>
      <c r="H55" s="75">
        <v>430958</v>
      </c>
      <c r="I55" s="75">
        <v>8046</v>
      </c>
      <c r="J55" s="75">
        <v>0</v>
      </c>
      <c r="K55" s="75">
        <v>34674.880680000002</v>
      </c>
      <c r="L55" s="76">
        <v>4.6100000000000002E-2</v>
      </c>
      <c r="M55" s="76">
        <v>8.8999999999999999E-3</v>
      </c>
      <c r="N55" s="76">
        <v>1.6999999999999999E-3</v>
      </c>
    </row>
    <row r="56" spans="2:14">
      <c r="B56" t="s">
        <v>2818</v>
      </c>
      <c r="C56" t="s">
        <v>2819</v>
      </c>
      <c r="D56" t="s">
        <v>98</v>
      </c>
      <c r="E56" t="s">
        <v>2747</v>
      </c>
      <c r="F56" t="s">
        <v>2730</v>
      </c>
      <c r="G56" t="s">
        <v>100</v>
      </c>
      <c r="H56" s="75">
        <v>178805</v>
      </c>
      <c r="I56" s="75">
        <v>20210</v>
      </c>
      <c r="J56" s="75">
        <v>0</v>
      </c>
      <c r="K56" s="75">
        <v>36136.4905</v>
      </c>
      <c r="L56" s="76">
        <v>6.3E-3</v>
      </c>
      <c r="M56" s="76">
        <v>9.1999999999999998E-3</v>
      </c>
      <c r="N56" s="76">
        <v>1.6999999999999999E-3</v>
      </c>
    </row>
    <row r="57" spans="2:14">
      <c r="B57" t="s">
        <v>2820</v>
      </c>
      <c r="C57" t="s">
        <v>2821</v>
      </c>
      <c r="D57" t="s">
        <v>98</v>
      </c>
      <c r="E57" t="s">
        <v>2747</v>
      </c>
      <c r="F57" t="s">
        <v>2730</v>
      </c>
      <c r="G57" t="s">
        <v>100</v>
      </c>
      <c r="H57" s="75">
        <v>507000</v>
      </c>
      <c r="I57" s="75">
        <v>578.1</v>
      </c>
      <c r="J57" s="75">
        <v>0</v>
      </c>
      <c r="K57" s="75">
        <v>2930.9670000000001</v>
      </c>
      <c r="L57" s="76">
        <v>1.4E-3</v>
      </c>
      <c r="M57" s="76">
        <v>6.9999999999999999E-4</v>
      </c>
      <c r="N57" s="76">
        <v>1E-4</v>
      </c>
    </row>
    <row r="58" spans="2:14">
      <c r="B58" t="s">
        <v>2822</v>
      </c>
      <c r="C58" t="s">
        <v>2823</v>
      </c>
      <c r="D58" t="s">
        <v>98</v>
      </c>
      <c r="E58" t="s">
        <v>2747</v>
      </c>
      <c r="F58" t="s">
        <v>2730</v>
      </c>
      <c r="G58" t="s">
        <v>100</v>
      </c>
      <c r="H58" s="75">
        <v>109800</v>
      </c>
      <c r="I58" s="75">
        <v>14050</v>
      </c>
      <c r="J58" s="75">
        <v>0</v>
      </c>
      <c r="K58" s="75">
        <v>15426.9</v>
      </c>
      <c r="L58" s="76">
        <v>2.2000000000000001E-3</v>
      </c>
      <c r="M58" s="76">
        <v>3.8999999999999998E-3</v>
      </c>
      <c r="N58" s="76">
        <v>6.9999999999999999E-4</v>
      </c>
    </row>
    <row r="59" spans="2:14">
      <c r="B59" t="s">
        <v>2824</v>
      </c>
      <c r="C59" t="s">
        <v>2825</v>
      </c>
      <c r="D59" t="s">
        <v>98</v>
      </c>
      <c r="E59" t="s">
        <v>2747</v>
      </c>
      <c r="F59" t="s">
        <v>2730</v>
      </c>
      <c r="G59" t="s">
        <v>100</v>
      </c>
      <c r="H59" s="75">
        <v>3420</v>
      </c>
      <c r="I59" s="75">
        <v>32370</v>
      </c>
      <c r="J59" s="75">
        <v>0</v>
      </c>
      <c r="K59" s="75">
        <v>1107.0540000000001</v>
      </c>
      <c r="L59" s="76">
        <v>8.9999999999999998E-4</v>
      </c>
      <c r="M59" s="76">
        <v>2.9999999999999997E-4</v>
      </c>
      <c r="N59" s="76">
        <v>1E-4</v>
      </c>
    </row>
    <row r="60" spans="2:14">
      <c r="B60" t="s">
        <v>2826</v>
      </c>
      <c r="C60" t="s">
        <v>2827</v>
      </c>
      <c r="D60" t="s">
        <v>98</v>
      </c>
      <c r="E60" t="s">
        <v>2747</v>
      </c>
      <c r="F60" t="s">
        <v>2730</v>
      </c>
      <c r="G60" t="s">
        <v>100</v>
      </c>
      <c r="H60" s="75">
        <v>227152</v>
      </c>
      <c r="I60" s="75">
        <v>2420</v>
      </c>
      <c r="J60" s="75">
        <v>0</v>
      </c>
      <c r="K60" s="75">
        <v>5497.0784000000003</v>
      </c>
      <c r="L60" s="76">
        <v>4.1000000000000003E-3</v>
      </c>
      <c r="M60" s="76">
        <v>1.4E-3</v>
      </c>
      <c r="N60" s="76">
        <v>2.9999999999999997E-4</v>
      </c>
    </row>
    <row r="61" spans="2:14">
      <c r="B61" t="s">
        <v>2828</v>
      </c>
      <c r="C61" t="s">
        <v>2829</v>
      </c>
      <c r="D61" t="s">
        <v>98</v>
      </c>
      <c r="E61" t="s">
        <v>2747</v>
      </c>
      <c r="F61" t="s">
        <v>2730</v>
      </c>
      <c r="G61" t="s">
        <v>100</v>
      </c>
      <c r="H61" s="75">
        <v>218500</v>
      </c>
      <c r="I61" s="75">
        <v>4271</v>
      </c>
      <c r="J61" s="75">
        <v>0</v>
      </c>
      <c r="K61" s="75">
        <v>9332.1350000000002</v>
      </c>
      <c r="L61" s="76">
        <v>1.6999999999999999E-3</v>
      </c>
      <c r="M61" s="76">
        <v>2.3999999999999998E-3</v>
      </c>
      <c r="N61" s="76">
        <v>4.0000000000000002E-4</v>
      </c>
    </row>
    <row r="62" spans="2:14">
      <c r="B62" t="s">
        <v>2830</v>
      </c>
      <c r="C62" t="s">
        <v>2831</v>
      </c>
      <c r="D62" t="s">
        <v>98</v>
      </c>
      <c r="E62" t="s">
        <v>2756</v>
      </c>
      <c r="F62" t="s">
        <v>2730</v>
      </c>
      <c r="G62" t="s">
        <v>100</v>
      </c>
      <c r="H62" s="75">
        <v>105797</v>
      </c>
      <c r="I62" s="75">
        <v>14720</v>
      </c>
      <c r="J62" s="75">
        <v>0</v>
      </c>
      <c r="K62" s="75">
        <v>15573.3184</v>
      </c>
      <c r="L62" s="76">
        <v>4.5999999999999999E-3</v>
      </c>
      <c r="M62" s="76">
        <v>4.0000000000000001E-3</v>
      </c>
      <c r="N62" s="76">
        <v>6.9999999999999999E-4</v>
      </c>
    </row>
    <row r="63" spans="2:14">
      <c r="B63" t="s">
        <v>2832</v>
      </c>
      <c r="C63" t="s">
        <v>2833</v>
      </c>
      <c r="D63" t="s">
        <v>98</v>
      </c>
      <c r="E63" t="s">
        <v>2756</v>
      </c>
      <c r="F63" t="s">
        <v>2730</v>
      </c>
      <c r="G63" t="s">
        <v>100</v>
      </c>
      <c r="H63" s="75">
        <v>188850</v>
      </c>
      <c r="I63" s="75">
        <v>16970</v>
      </c>
      <c r="J63" s="75">
        <v>0</v>
      </c>
      <c r="K63" s="75">
        <v>32047.845000000001</v>
      </c>
      <c r="L63" s="76">
        <v>1.9E-3</v>
      </c>
      <c r="M63" s="76">
        <v>8.2000000000000007E-3</v>
      </c>
      <c r="N63" s="76">
        <v>1.5E-3</v>
      </c>
    </row>
    <row r="64" spans="2:14">
      <c r="B64" t="s">
        <v>2834</v>
      </c>
      <c r="C64" t="s">
        <v>2835</v>
      </c>
      <c r="D64" t="s">
        <v>98</v>
      </c>
      <c r="E64" t="s">
        <v>2759</v>
      </c>
      <c r="F64" t="s">
        <v>2730</v>
      </c>
      <c r="G64" t="s">
        <v>100</v>
      </c>
      <c r="H64" s="75">
        <v>61500</v>
      </c>
      <c r="I64" s="75">
        <v>4915</v>
      </c>
      <c r="J64" s="75">
        <v>0</v>
      </c>
      <c r="K64" s="75">
        <v>3022.7249999999999</v>
      </c>
      <c r="L64" s="76">
        <v>6.4000000000000003E-3</v>
      </c>
      <c r="M64" s="76">
        <v>8.0000000000000004E-4</v>
      </c>
      <c r="N64" s="76">
        <v>1E-4</v>
      </c>
    </row>
    <row r="65" spans="2:14">
      <c r="B65" t="s">
        <v>2836</v>
      </c>
      <c r="C65" t="s">
        <v>2837</v>
      </c>
      <c r="D65" t="s">
        <v>98</v>
      </c>
      <c r="E65" t="s">
        <v>2759</v>
      </c>
      <c r="F65" t="s">
        <v>2730</v>
      </c>
      <c r="G65" t="s">
        <v>100</v>
      </c>
      <c r="H65" s="75">
        <v>118000</v>
      </c>
      <c r="I65" s="75">
        <v>4073</v>
      </c>
      <c r="J65" s="75">
        <v>0</v>
      </c>
      <c r="K65" s="75">
        <v>4806.1400000000003</v>
      </c>
      <c r="L65" s="76">
        <v>3.3700000000000001E-2</v>
      </c>
      <c r="M65" s="76">
        <v>1.1999999999999999E-3</v>
      </c>
      <c r="N65" s="76">
        <v>2.0000000000000001E-4</v>
      </c>
    </row>
    <row r="66" spans="2:14">
      <c r="B66" t="s">
        <v>2838</v>
      </c>
      <c r="C66" t="s">
        <v>2839</v>
      </c>
      <c r="D66" t="s">
        <v>98</v>
      </c>
      <c r="E66" t="s">
        <v>2759</v>
      </c>
      <c r="F66" t="s">
        <v>2730</v>
      </c>
      <c r="G66" t="s">
        <v>100</v>
      </c>
      <c r="H66" s="75">
        <v>133535</v>
      </c>
      <c r="I66" s="75">
        <v>1901</v>
      </c>
      <c r="J66" s="75">
        <v>0</v>
      </c>
      <c r="K66" s="75">
        <v>2538.5003499999998</v>
      </c>
      <c r="L66" s="76">
        <v>4.4000000000000003E-3</v>
      </c>
      <c r="M66" s="76">
        <v>5.9999999999999995E-4</v>
      </c>
      <c r="N66" s="76">
        <v>1E-4</v>
      </c>
    </row>
    <row r="67" spans="2:14">
      <c r="B67" t="s">
        <v>2840</v>
      </c>
      <c r="C67" t="s">
        <v>2841</v>
      </c>
      <c r="D67" t="s">
        <v>98</v>
      </c>
      <c r="E67" t="s">
        <v>2759</v>
      </c>
      <c r="F67" t="s">
        <v>2730</v>
      </c>
      <c r="G67" t="s">
        <v>100</v>
      </c>
      <c r="H67" s="75">
        <v>20000</v>
      </c>
      <c r="I67" s="75">
        <v>2444</v>
      </c>
      <c r="J67" s="75">
        <v>0</v>
      </c>
      <c r="K67" s="75">
        <v>488.8</v>
      </c>
      <c r="L67" s="76">
        <v>4.0000000000000002E-4</v>
      </c>
      <c r="M67" s="76">
        <v>1E-4</v>
      </c>
      <c r="N67" s="76">
        <v>0</v>
      </c>
    </row>
    <row r="68" spans="2:14">
      <c r="B68" t="s">
        <v>2842</v>
      </c>
      <c r="C68" t="s">
        <v>2843</v>
      </c>
      <c r="D68" t="s">
        <v>98</v>
      </c>
      <c r="E68" t="s">
        <v>2759</v>
      </c>
      <c r="F68" t="s">
        <v>2730</v>
      </c>
      <c r="G68" t="s">
        <v>100</v>
      </c>
      <c r="H68" s="75">
        <v>39029.160000000003</v>
      </c>
      <c r="I68" s="75">
        <v>5911</v>
      </c>
      <c r="J68" s="75">
        <v>0</v>
      </c>
      <c r="K68" s="75">
        <v>2307.0136475999998</v>
      </c>
      <c r="L68" s="76">
        <v>2.8E-3</v>
      </c>
      <c r="M68" s="76">
        <v>5.9999999999999995E-4</v>
      </c>
      <c r="N68" s="76">
        <v>1E-4</v>
      </c>
    </row>
    <row r="69" spans="2:14">
      <c r="B69" t="s">
        <v>2844</v>
      </c>
      <c r="C69" t="s">
        <v>2845</v>
      </c>
      <c r="D69" t="s">
        <v>98</v>
      </c>
      <c r="E69" t="s">
        <v>2759</v>
      </c>
      <c r="F69" t="s">
        <v>2730</v>
      </c>
      <c r="G69" t="s">
        <v>100</v>
      </c>
      <c r="H69" s="75">
        <v>649785.43000000005</v>
      </c>
      <c r="I69" s="75">
        <v>14380</v>
      </c>
      <c r="J69" s="75">
        <v>0</v>
      </c>
      <c r="K69" s="75">
        <v>93439.144834000006</v>
      </c>
      <c r="L69" s="76">
        <v>6.6000000000000003E-2</v>
      </c>
      <c r="M69" s="76">
        <v>2.3900000000000001E-2</v>
      </c>
      <c r="N69" s="76">
        <v>4.4999999999999997E-3</v>
      </c>
    </row>
    <row r="70" spans="2:14">
      <c r="B70" t="s">
        <v>2846</v>
      </c>
      <c r="C70" t="s">
        <v>2847</v>
      </c>
      <c r="D70" t="s">
        <v>98</v>
      </c>
      <c r="E70" t="s">
        <v>2759</v>
      </c>
      <c r="F70" t="s">
        <v>2730</v>
      </c>
      <c r="G70" t="s">
        <v>100</v>
      </c>
      <c r="H70" s="75">
        <v>282000</v>
      </c>
      <c r="I70" s="75">
        <v>1888</v>
      </c>
      <c r="J70" s="75">
        <v>0</v>
      </c>
      <c r="K70" s="75">
        <v>5324.16</v>
      </c>
      <c r="L70" s="76">
        <v>8.0000000000000002E-3</v>
      </c>
      <c r="M70" s="76">
        <v>1.4E-3</v>
      </c>
      <c r="N70" s="76">
        <v>2.9999999999999997E-4</v>
      </c>
    </row>
    <row r="71" spans="2:14">
      <c r="B71" t="s">
        <v>2848</v>
      </c>
      <c r="C71" t="s">
        <v>2849</v>
      </c>
      <c r="D71" t="s">
        <v>98</v>
      </c>
      <c r="E71" t="s">
        <v>2759</v>
      </c>
      <c r="F71" t="s">
        <v>2730</v>
      </c>
      <c r="G71" t="s">
        <v>100</v>
      </c>
      <c r="H71" s="75">
        <v>2809158.03</v>
      </c>
      <c r="I71" s="75">
        <v>4640</v>
      </c>
      <c r="J71" s="75">
        <v>0</v>
      </c>
      <c r="K71" s="75">
        <v>130344.932592</v>
      </c>
      <c r="L71" s="76">
        <v>3.6999999999999998E-2</v>
      </c>
      <c r="M71" s="76">
        <v>3.3300000000000003E-2</v>
      </c>
      <c r="N71" s="76">
        <v>6.3E-3</v>
      </c>
    </row>
    <row r="72" spans="2:14">
      <c r="B72" t="s">
        <v>2850</v>
      </c>
      <c r="C72" t="s">
        <v>2851</v>
      </c>
      <c r="D72" t="s">
        <v>98</v>
      </c>
      <c r="E72" t="s">
        <v>2759</v>
      </c>
      <c r="F72" t="s">
        <v>2730</v>
      </c>
      <c r="G72" t="s">
        <v>100</v>
      </c>
      <c r="H72" s="75">
        <v>223037</v>
      </c>
      <c r="I72" s="75">
        <v>18830</v>
      </c>
      <c r="J72" s="75">
        <v>0</v>
      </c>
      <c r="K72" s="75">
        <v>41997.867100000003</v>
      </c>
      <c r="L72" s="76">
        <v>8.0999999999999996E-3</v>
      </c>
      <c r="M72" s="76">
        <v>1.0699999999999999E-2</v>
      </c>
      <c r="N72" s="76">
        <v>2E-3</v>
      </c>
    </row>
    <row r="73" spans="2:14">
      <c r="B73" t="s">
        <v>2852</v>
      </c>
      <c r="C73" t="s">
        <v>2853</v>
      </c>
      <c r="D73" t="s">
        <v>98</v>
      </c>
      <c r="E73" t="s">
        <v>2759</v>
      </c>
      <c r="F73" t="s">
        <v>2730</v>
      </c>
      <c r="G73" t="s">
        <v>100</v>
      </c>
      <c r="H73" s="75">
        <v>7900.29</v>
      </c>
      <c r="I73" s="75">
        <v>10380</v>
      </c>
      <c r="J73" s="75">
        <v>0</v>
      </c>
      <c r="K73" s="75">
        <v>820.05010200000004</v>
      </c>
      <c r="L73" s="76">
        <v>1E-3</v>
      </c>
      <c r="M73" s="76">
        <v>2.0000000000000001E-4</v>
      </c>
      <c r="N73" s="76">
        <v>0</v>
      </c>
    </row>
    <row r="74" spans="2:14">
      <c r="B74" t="s">
        <v>2854</v>
      </c>
      <c r="C74" t="s">
        <v>2855</v>
      </c>
      <c r="D74" t="s">
        <v>98</v>
      </c>
      <c r="E74" t="s">
        <v>2759</v>
      </c>
      <c r="F74" t="s">
        <v>2730</v>
      </c>
      <c r="G74" t="s">
        <v>100</v>
      </c>
      <c r="H74" s="75">
        <v>3447.02</v>
      </c>
      <c r="I74" s="75">
        <v>44090</v>
      </c>
      <c r="J74" s="75">
        <v>0</v>
      </c>
      <c r="K74" s="75">
        <v>1519.7911180000001</v>
      </c>
      <c r="L74" s="76">
        <v>1.6999999999999999E-3</v>
      </c>
      <c r="M74" s="76">
        <v>4.0000000000000002E-4</v>
      </c>
      <c r="N74" s="76">
        <v>1E-4</v>
      </c>
    </row>
    <row r="75" spans="2:14">
      <c r="B75" s="77" t="s">
        <v>2856</v>
      </c>
      <c r="D75" s="14"/>
      <c r="E75" s="14"/>
      <c r="F75" s="14"/>
      <c r="G75" s="14"/>
      <c r="H75" s="79">
        <v>60160334.640000001</v>
      </c>
      <c r="J75" s="79">
        <v>0</v>
      </c>
      <c r="K75" s="79">
        <v>393299.90331983397</v>
      </c>
      <c r="M75" s="78">
        <v>0.10059999999999999</v>
      </c>
      <c r="N75" s="78">
        <v>1.89E-2</v>
      </c>
    </row>
    <row r="76" spans="2:14">
      <c r="B76" t="s">
        <v>2857</v>
      </c>
      <c r="C76" t="s">
        <v>2858</v>
      </c>
      <c r="D76" t="s">
        <v>98</v>
      </c>
      <c r="E76" t="s">
        <v>2729</v>
      </c>
      <c r="F76" t="s">
        <v>2859</v>
      </c>
      <c r="G76" t="s">
        <v>100</v>
      </c>
      <c r="H76" s="75">
        <v>113715</v>
      </c>
      <c r="I76" s="75">
        <v>362.56</v>
      </c>
      <c r="J76" s="75">
        <v>0</v>
      </c>
      <c r="K76" s="75">
        <v>412.28510399999999</v>
      </c>
      <c r="L76" s="76">
        <v>5.0000000000000001E-4</v>
      </c>
      <c r="M76" s="76">
        <v>1E-4</v>
      </c>
      <c r="N76" s="76">
        <v>0</v>
      </c>
    </row>
    <row r="77" spans="2:14">
      <c r="B77" t="s">
        <v>2860</v>
      </c>
      <c r="C77" t="s">
        <v>2861</v>
      </c>
      <c r="D77" t="s">
        <v>98</v>
      </c>
      <c r="E77" t="s">
        <v>2729</v>
      </c>
      <c r="F77" t="s">
        <v>2859</v>
      </c>
      <c r="G77" t="s">
        <v>100</v>
      </c>
      <c r="H77" s="75">
        <v>90000</v>
      </c>
      <c r="I77" s="75">
        <v>339.48</v>
      </c>
      <c r="J77" s="75">
        <v>0</v>
      </c>
      <c r="K77" s="75">
        <v>305.53199999999998</v>
      </c>
      <c r="L77" s="76">
        <v>1.8E-3</v>
      </c>
      <c r="M77" s="76">
        <v>1E-4</v>
      </c>
      <c r="N77" s="76">
        <v>0</v>
      </c>
    </row>
    <row r="78" spans="2:14">
      <c r="B78" t="s">
        <v>2862</v>
      </c>
      <c r="C78" t="s">
        <v>2863</v>
      </c>
      <c r="D78" t="s">
        <v>98</v>
      </c>
      <c r="E78" t="s">
        <v>2729</v>
      </c>
      <c r="F78" t="s">
        <v>2859</v>
      </c>
      <c r="G78" t="s">
        <v>100</v>
      </c>
      <c r="H78" s="75">
        <v>5630737</v>
      </c>
      <c r="I78" s="75">
        <v>384.03</v>
      </c>
      <c r="J78" s="75">
        <v>0</v>
      </c>
      <c r="K78" s="75">
        <v>21623.719301100002</v>
      </c>
      <c r="L78" s="76">
        <v>4.2200000000000001E-2</v>
      </c>
      <c r="M78" s="76">
        <v>5.4999999999999997E-3</v>
      </c>
      <c r="N78" s="76">
        <v>1E-3</v>
      </c>
    </row>
    <row r="79" spans="2:14">
      <c r="B79" t="s">
        <v>2864</v>
      </c>
      <c r="C79" t="s">
        <v>2865</v>
      </c>
      <c r="D79" t="s">
        <v>98</v>
      </c>
      <c r="E79" t="s">
        <v>2729</v>
      </c>
      <c r="F79" t="s">
        <v>2859</v>
      </c>
      <c r="G79" t="s">
        <v>100</v>
      </c>
      <c r="H79" s="75">
        <v>6040022</v>
      </c>
      <c r="I79" s="75">
        <v>381.67</v>
      </c>
      <c r="J79" s="75">
        <v>0</v>
      </c>
      <c r="K79" s="75">
        <v>23052.9519674</v>
      </c>
      <c r="L79" s="76">
        <v>2.2100000000000002E-2</v>
      </c>
      <c r="M79" s="76">
        <v>5.8999999999999999E-3</v>
      </c>
      <c r="N79" s="76">
        <v>1.1000000000000001E-3</v>
      </c>
    </row>
    <row r="80" spans="2:14">
      <c r="B80" t="s">
        <v>2866</v>
      </c>
      <c r="C80" t="s">
        <v>2867</v>
      </c>
      <c r="D80" t="s">
        <v>98</v>
      </c>
      <c r="E80" t="s">
        <v>2729</v>
      </c>
      <c r="F80" t="s">
        <v>2859</v>
      </c>
      <c r="G80" t="s">
        <v>100</v>
      </c>
      <c r="H80" s="75">
        <v>6184000</v>
      </c>
      <c r="I80" s="75">
        <v>352.49</v>
      </c>
      <c r="J80" s="75">
        <v>0</v>
      </c>
      <c r="K80" s="75">
        <v>21797.981599999999</v>
      </c>
      <c r="L80" s="76">
        <v>0.02</v>
      </c>
      <c r="M80" s="76">
        <v>5.5999999999999999E-3</v>
      </c>
      <c r="N80" s="76">
        <v>1E-3</v>
      </c>
    </row>
    <row r="81" spans="2:14">
      <c r="B81" t="s">
        <v>2868</v>
      </c>
      <c r="C81" t="s">
        <v>2869</v>
      </c>
      <c r="D81" t="s">
        <v>98</v>
      </c>
      <c r="E81" t="s">
        <v>2735</v>
      </c>
      <c r="F81" t="s">
        <v>2859</v>
      </c>
      <c r="G81" t="s">
        <v>100</v>
      </c>
      <c r="H81" s="75">
        <v>1400000</v>
      </c>
      <c r="I81" s="75">
        <v>443.24</v>
      </c>
      <c r="J81" s="75">
        <v>0</v>
      </c>
      <c r="K81" s="75">
        <v>6205.36</v>
      </c>
      <c r="L81" s="76">
        <v>5.7000000000000002E-3</v>
      </c>
      <c r="M81" s="76">
        <v>1.6000000000000001E-3</v>
      </c>
      <c r="N81" s="76">
        <v>2.9999999999999997E-4</v>
      </c>
    </row>
    <row r="82" spans="2:14">
      <c r="B82" t="s">
        <v>2870</v>
      </c>
      <c r="C82" t="s">
        <v>2871</v>
      </c>
      <c r="D82" t="s">
        <v>98</v>
      </c>
      <c r="E82" t="s">
        <v>2735</v>
      </c>
      <c r="F82" t="s">
        <v>2859</v>
      </c>
      <c r="G82" t="s">
        <v>100</v>
      </c>
      <c r="H82" s="75">
        <v>100000</v>
      </c>
      <c r="I82" s="75">
        <v>363.66</v>
      </c>
      <c r="J82" s="75">
        <v>0</v>
      </c>
      <c r="K82" s="75">
        <v>363.66</v>
      </c>
      <c r="L82" s="76">
        <v>3.3E-3</v>
      </c>
      <c r="M82" s="76">
        <v>1E-4</v>
      </c>
      <c r="N82" s="76">
        <v>0</v>
      </c>
    </row>
    <row r="83" spans="2:14">
      <c r="B83" t="s">
        <v>2872</v>
      </c>
      <c r="C83" t="s">
        <v>2873</v>
      </c>
      <c r="D83" t="s">
        <v>98</v>
      </c>
      <c r="E83" t="s">
        <v>2735</v>
      </c>
      <c r="F83" t="s">
        <v>2859</v>
      </c>
      <c r="G83" t="s">
        <v>100</v>
      </c>
      <c r="H83" s="75">
        <v>4064749</v>
      </c>
      <c r="I83" s="75">
        <v>450.21</v>
      </c>
      <c r="J83" s="75">
        <v>0</v>
      </c>
      <c r="K83" s="75">
        <v>18299.906472899998</v>
      </c>
      <c r="L83" s="76">
        <v>2.81E-2</v>
      </c>
      <c r="M83" s="76">
        <v>4.7000000000000002E-3</v>
      </c>
      <c r="N83" s="76">
        <v>8.9999999999999998E-4</v>
      </c>
    </row>
    <row r="84" spans="2:14">
      <c r="B84" t="s">
        <v>2874</v>
      </c>
      <c r="C84" t="s">
        <v>2875</v>
      </c>
      <c r="D84" t="s">
        <v>98</v>
      </c>
      <c r="E84" t="s">
        <v>2735</v>
      </c>
      <c r="F84" t="s">
        <v>2859</v>
      </c>
      <c r="G84" t="s">
        <v>100</v>
      </c>
      <c r="H84" s="75">
        <v>36326</v>
      </c>
      <c r="I84" s="75">
        <v>354.14</v>
      </c>
      <c r="J84" s="75">
        <v>0</v>
      </c>
      <c r="K84" s="75">
        <v>128.64489639999999</v>
      </c>
      <c r="L84" s="76">
        <v>8.0000000000000004E-4</v>
      </c>
      <c r="M84" s="76">
        <v>0</v>
      </c>
      <c r="N84" s="76">
        <v>0</v>
      </c>
    </row>
    <row r="85" spans="2:14">
      <c r="B85" t="s">
        <v>2876</v>
      </c>
      <c r="C85" t="s">
        <v>2877</v>
      </c>
      <c r="D85" t="s">
        <v>98</v>
      </c>
      <c r="E85" t="s">
        <v>2735</v>
      </c>
      <c r="F85" t="s">
        <v>2859</v>
      </c>
      <c r="G85" t="s">
        <v>100</v>
      </c>
      <c r="H85" s="75">
        <v>999098</v>
      </c>
      <c r="I85" s="75">
        <v>448.67</v>
      </c>
      <c r="J85" s="75">
        <v>0</v>
      </c>
      <c r="K85" s="75">
        <v>4482.6529965999998</v>
      </c>
      <c r="L85" s="76">
        <v>4.1999999999999997E-3</v>
      </c>
      <c r="M85" s="76">
        <v>1.1000000000000001E-3</v>
      </c>
      <c r="N85" s="76">
        <v>2.0000000000000001E-4</v>
      </c>
    </row>
    <row r="86" spans="2:14">
      <c r="B86" t="s">
        <v>2878</v>
      </c>
      <c r="C86" t="s">
        <v>2879</v>
      </c>
      <c r="D86" t="s">
        <v>98</v>
      </c>
      <c r="E86" t="s">
        <v>2744</v>
      </c>
      <c r="F86" t="s">
        <v>2859</v>
      </c>
      <c r="G86" t="s">
        <v>100</v>
      </c>
      <c r="H86" s="75">
        <v>699000</v>
      </c>
      <c r="I86" s="75">
        <v>5151.46</v>
      </c>
      <c r="J86" s="75">
        <v>0</v>
      </c>
      <c r="K86" s="75">
        <v>36008.705399999999</v>
      </c>
      <c r="L86" s="76">
        <v>0.11650000000000001</v>
      </c>
      <c r="M86" s="76">
        <v>9.1999999999999998E-3</v>
      </c>
      <c r="N86" s="76">
        <v>1.6999999999999999E-3</v>
      </c>
    </row>
    <row r="87" spans="2:14">
      <c r="B87" t="s">
        <v>2880</v>
      </c>
      <c r="C87" t="s">
        <v>2881</v>
      </c>
      <c r="D87" t="s">
        <v>98</v>
      </c>
      <c r="E87" t="s">
        <v>2747</v>
      </c>
      <c r="F87" t="s">
        <v>2859</v>
      </c>
      <c r="G87" t="s">
        <v>100</v>
      </c>
      <c r="H87" s="75">
        <v>1520</v>
      </c>
      <c r="I87" s="75">
        <v>2895.46</v>
      </c>
      <c r="J87" s="75">
        <v>0</v>
      </c>
      <c r="K87" s="75">
        <v>44.010992000000002</v>
      </c>
      <c r="L87" s="76">
        <v>1E-4</v>
      </c>
      <c r="M87" s="76">
        <v>0</v>
      </c>
      <c r="N87" s="76">
        <v>0</v>
      </c>
    </row>
    <row r="88" spans="2:14">
      <c r="B88" t="s">
        <v>2882</v>
      </c>
      <c r="C88" t="s">
        <v>2883</v>
      </c>
      <c r="D88" t="s">
        <v>98</v>
      </c>
      <c r="E88" t="s">
        <v>2747</v>
      </c>
      <c r="F88" t="s">
        <v>2859</v>
      </c>
      <c r="G88" t="s">
        <v>100</v>
      </c>
      <c r="H88" s="75">
        <v>47023</v>
      </c>
      <c r="I88" s="75">
        <v>273.47000000000003</v>
      </c>
      <c r="J88" s="75">
        <v>0</v>
      </c>
      <c r="K88" s="75">
        <v>128.59379809999999</v>
      </c>
      <c r="L88" s="76">
        <v>1E-4</v>
      </c>
      <c r="M88" s="76">
        <v>0</v>
      </c>
      <c r="N88" s="76">
        <v>0</v>
      </c>
    </row>
    <row r="89" spans="2:14">
      <c r="B89" t="s">
        <v>2884</v>
      </c>
      <c r="C89" t="s">
        <v>2885</v>
      </c>
      <c r="D89" t="s">
        <v>98</v>
      </c>
      <c r="E89" t="s">
        <v>2747</v>
      </c>
      <c r="F89" t="s">
        <v>2859</v>
      </c>
      <c r="G89" t="s">
        <v>100</v>
      </c>
      <c r="H89" s="75">
        <v>23581</v>
      </c>
      <c r="I89" s="75">
        <v>360.14</v>
      </c>
      <c r="J89" s="75">
        <v>0</v>
      </c>
      <c r="K89" s="75">
        <v>84.924613399999998</v>
      </c>
      <c r="L89" s="76">
        <v>0</v>
      </c>
      <c r="M89" s="76">
        <v>0</v>
      </c>
      <c r="N89" s="76">
        <v>0</v>
      </c>
    </row>
    <row r="90" spans="2:14">
      <c r="B90" t="s">
        <v>2886</v>
      </c>
      <c r="C90" t="s">
        <v>2887</v>
      </c>
      <c r="D90" t="s">
        <v>98</v>
      </c>
      <c r="E90" t="s">
        <v>2747</v>
      </c>
      <c r="F90" t="s">
        <v>2859</v>
      </c>
      <c r="G90" t="s">
        <v>100</v>
      </c>
      <c r="H90" s="75">
        <v>2806474</v>
      </c>
      <c r="I90" s="75">
        <v>342.71</v>
      </c>
      <c r="J90" s="75">
        <v>0</v>
      </c>
      <c r="K90" s="75">
        <v>9618.0670453999992</v>
      </c>
      <c r="L90" s="76">
        <v>4.8999999999999998E-3</v>
      </c>
      <c r="M90" s="76">
        <v>2.5000000000000001E-3</v>
      </c>
      <c r="N90" s="76">
        <v>5.0000000000000001E-4</v>
      </c>
    </row>
    <row r="91" spans="2:14">
      <c r="B91" t="s">
        <v>2888</v>
      </c>
      <c r="C91" t="s">
        <v>2889</v>
      </c>
      <c r="D91" t="s">
        <v>98</v>
      </c>
      <c r="E91" t="s">
        <v>2747</v>
      </c>
      <c r="F91" t="s">
        <v>2859</v>
      </c>
      <c r="G91" t="s">
        <v>100</v>
      </c>
      <c r="H91" s="75">
        <v>431357</v>
      </c>
      <c r="I91" s="75">
        <v>353.53</v>
      </c>
      <c r="J91" s="75">
        <v>0</v>
      </c>
      <c r="K91" s="75">
        <v>1524.9764021000001</v>
      </c>
      <c r="L91" s="76">
        <v>2.9999999999999997E-4</v>
      </c>
      <c r="M91" s="76">
        <v>4.0000000000000002E-4</v>
      </c>
      <c r="N91" s="76">
        <v>1E-4</v>
      </c>
    </row>
    <row r="92" spans="2:14">
      <c r="B92" t="s">
        <v>2890</v>
      </c>
      <c r="C92" t="s">
        <v>2891</v>
      </c>
      <c r="D92" t="s">
        <v>98</v>
      </c>
      <c r="E92" t="s">
        <v>2747</v>
      </c>
      <c r="F92" t="s">
        <v>2859</v>
      </c>
      <c r="G92" t="s">
        <v>100</v>
      </c>
      <c r="H92" s="75">
        <v>17000</v>
      </c>
      <c r="I92" s="75">
        <v>3786.43</v>
      </c>
      <c r="J92" s="75">
        <v>0</v>
      </c>
      <c r="K92" s="75">
        <v>643.69309999999996</v>
      </c>
      <c r="L92" s="76">
        <v>1.4E-3</v>
      </c>
      <c r="M92" s="76">
        <v>2.0000000000000001E-4</v>
      </c>
      <c r="N92" s="76">
        <v>0</v>
      </c>
    </row>
    <row r="93" spans="2:14">
      <c r="B93" t="s">
        <v>2892</v>
      </c>
      <c r="C93" t="s">
        <v>2893</v>
      </c>
      <c r="D93" t="s">
        <v>98</v>
      </c>
      <c r="E93" t="s">
        <v>2747</v>
      </c>
      <c r="F93" t="s">
        <v>2859</v>
      </c>
      <c r="G93" t="s">
        <v>100</v>
      </c>
      <c r="H93" s="75">
        <v>14050</v>
      </c>
      <c r="I93" s="75">
        <v>3730.92</v>
      </c>
      <c r="J93" s="75">
        <v>0</v>
      </c>
      <c r="K93" s="75">
        <v>524.19425999999999</v>
      </c>
      <c r="L93" s="76">
        <v>5.0000000000000001E-4</v>
      </c>
      <c r="M93" s="76">
        <v>1E-4</v>
      </c>
      <c r="N93" s="76">
        <v>0</v>
      </c>
    </row>
    <row r="94" spans="2:14">
      <c r="B94" t="s">
        <v>2894</v>
      </c>
      <c r="C94" t="s">
        <v>2895</v>
      </c>
      <c r="D94" t="s">
        <v>98</v>
      </c>
      <c r="E94" t="s">
        <v>2747</v>
      </c>
      <c r="F94" t="s">
        <v>2859</v>
      </c>
      <c r="G94" t="s">
        <v>100</v>
      </c>
      <c r="H94" s="75">
        <v>2240836</v>
      </c>
      <c r="I94" s="75">
        <v>382.85</v>
      </c>
      <c r="J94" s="75">
        <v>0</v>
      </c>
      <c r="K94" s="75">
        <v>8579.040626</v>
      </c>
      <c r="L94" s="76">
        <v>3.0999999999999999E-3</v>
      </c>
      <c r="M94" s="76">
        <v>2.2000000000000001E-3</v>
      </c>
      <c r="N94" s="76">
        <v>4.0000000000000002E-4</v>
      </c>
    </row>
    <row r="95" spans="2:14">
      <c r="B95" t="s">
        <v>2896</v>
      </c>
      <c r="C95" t="s">
        <v>2897</v>
      </c>
      <c r="D95" t="s">
        <v>98</v>
      </c>
      <c r="E95" t="s">
        <v>2756</v>
      </c>
      <c r="F95" t="s">
        <v>2859</v>
      </c>
      <c r="G95" t="s">
        <v>100</v>
      </c>
      <c r="H95" s="75">
        <v>3249</v>
      </c>
      <c r="I95" s="75">
        <v>343.9</v>
      </c>
      <c r="J95" s="75">
        <v>0</v>
      </c>
      <c r="K95" s="75">
        <v>11.173311</v>
      </c>
      <c r="L95" s="76">
        <v>0</v>
      </c>
      <c r="M95" s="76">
        <v>0</v>
      </c>
      <c r="N95" s="76">
        <v>0</v>
      </c>
    </row>
    <row r="96" spans="2:14">
      <c r="B96" t="s">
        <v>2898</v>
      </c>
      <c r="C96" t="s">
        <v>2899</v>
      </c>
      <c r="D96" t="s">
        <v>98</v>
      </c>
      <c r="E96" t="s">
        <v>2756</v>
      </c>
      <c r="F96" t="s">
        <v>2859</v>
      </c>
      <c r="G96" t="s">
        <v>100</v>
      </c>
      <c r="H96" s="75">
        <v>25093364.039999999</v>
      </c>
      <c r="I96" s="75">
        <v>353.96</v>
      </c>
      <c r="J96" s="75">
        <v>0</v>
      </c>
      <c r="K96" s="75">
        <v>88820.471355984002</v>
      </c>
      <c r="L96" s="76">
        <v>1.83E-2</v>
      </c>
      <c r="M96" s="76">
        <v>2.2700000000000001E-2</v>
      </c>
      <c r="N96" s="76">
        <v>4.3E-3</v>
      </c>
    </row>
    <row r="97" spans="2:14">
      <c r="B97" t="s">
        <v>2900</v>
      </c>
      <c r="C97" t="s">
        <v>2901</v>
      </c>
      <c r="D97" t="s">
        <v>98</v>
      </c>
      <c r="E97" t="s">
        <v>2759</v>
      </c>
      <c r="F97" t="s">
        <v>2859</v>
      </c>
      <c r="G97" t="s">
        <v>100</v>
      </c>
      <c r="H97" s="75">
        <v>4680</v>
      </c>
      <c r="I97" s="75">
        <v>2744.86</v>
      </c>
      <c r="J97" s="75">
        <v>0</v>
      </c>
      <c r="K97" s="75">
        <v>128.45944800000001</v>
      </c>
      <c r="L97" s="76">
        <v>2.0000000000000001E-4</v>
      </c>
      <c r="M97" s="76">
        <v>0</v>
      </c>
      <c r="N97" s="76">
        <v>0</v>
      </c>
    </row>
    <row r="98" spans="2:14">
      <c r="B98" t="s">
        <v>2902</v>
      </c>
      <c r="C98" t="s">
        <v>2903</v>
      </c>
      <c r="D98" t="s">
        <v>98</v>
      </c>
      <c r="E98" t="s">
        <v>2759</v>
      </c>
      <c r="F98" t="s">
        <v>2859</v>
      </c>
      <c r="G98" t="s">
        <v>100</v>
      </c>
      <c r="H98" s="75">
        <v>1096696.76</v>
      </c>
      <c r="I98" s="75">
        <v>3854.33</v>
      </c>
      <c r="J98" s="75">
        <v>0</v>
      </c>
      <c r="K98" s="75">
        <v>42270.312229707997</v>
      </c>
      <c r="L98" s="76">
        <v>2.81E-2</v>
      </c>
      <c r="M98" s="76">
        <v>1.0800000000000001E-2</v>
      </c>
      <c r="N98" s="76">
        <v>2E-3</v>
      </c>
    </row>
    <row r="99" spans="2:14">
      <c r="B99" t="s">
        <v>2904</v>
      </c>
      <c r="C99" t="s">
        <v>2905</v>
      </c>
      <c r="D99" t="s">
        <v>98</v>
      </c>
      <c r="E99" t="s">
        <v>2759</v>
      </c>
      <c r="F99" t="s">
        <v>2859</v>
      </c>
      <c r="G99" t="s">
        <v>100</v>
      </c>
      <c r="H99" s="75">
        <v>1522</v>
      </c>
      <c r="I99" s="75">
        <v>2887.09</v>
      </c>
      <c r="J99" s="75">
        <v>0</v>
      </c>
      <c r="K99" s="75">
        <v>43.941509799999999</v>
      </c>
      <c r="L99" s="76">
        <v>1E-4</v>
      </c>
      <c r="M99" s="76">
        <v>0</v>
      </c>
      <c r="N99" s="76">
        <v>0</v>
      </c>
    </row>
    <row r="100" spans="2:14">
      <c r="B100" t="s">
        <v>2906</v>
      </c>
      <c r="C100" t="s">
        <v>2907</v>
      </c>
      <c r="D100" t="s">
        <v>98</v>
      </c>
      <c r="E100" t="s">
        <v>2759</v>
      </c>
      <c r="F100" t="s">
        <v>2859</v>
      </c>
      <c r="G100" t="s">
        <v>100</v>
      </c>
      <c r="H100" s="75">
        <v>48405</v>
      </c>
      <c r="I100" s="75">
        <v>3326.64</v>
      </c>
      <c r="J100" s="75">
        <v>0</v>
      </c>
      <c r="K100" s="75">
        <v>1610.260092</v>
      </c>
      <c r="L100" s="76">
        <v>2.3999999999999998E-3</v>
      </c>
      <c r="M100" s="76">
        <v>4.0000000000000002E-4</v>
      </c>
      <c r="N100" s="76">
        <v>1E-4</v>
      </c>
    </row>
    <row r="101" spans="2:14">
      <c r="B101" t="s">
        <v>2908</v>
      </c>
      <c r="C101" t="s">
        <v>2909</v>
      </c>
      <c r="D101" t="s">
        <v>98</v>
      </c>
      <c r="E101" t="s">
        <v>2759</v>
      </c>
      <c r="F101" t="s">
        <v>2859</v>
      </c>
      <c r="G101" t="s">
        <v>100</v>
      </c>
      <c r="H101" s="75">
        <v>848858.89</v>
      </c>
      <c r="I101" s="75">
        <v>3594.22</v>
      </c>
      <c r="J101" s="75">
        <v>0</v>
      </c>
      <c r="K101" s="75">
        <v>30509.855996157999</v>
      </c>
      <c r="L101" s="76">
        <v>1.0800000000000001E-2</v>
      </c>
      <c r="M101" s="76">
        <v>7.7999999999999996E-3</v>
      </c>
      <c r="N101" s="76">
        <v>1.5E-3</v>
      </c>
    </row>
    <row r="102" spans="2:14">
      <c r="B102" t="s">
        <v>2910</v>
      </c>
      <c r="C102" t="s">
        <v>2911</v>
      </c>
      <c r="D102" t="s">
        <v>98</v>
      </c>
      <c r="E102" t="s">
        <v>2759</v>
      </c>
      <c r="F102" t="s">
        <v>2859</v>
      </c>
      <c r="G102" t="s">
        <v>100</v>
      </c>
      <c r="H102" s="75">
        <v>1505408</v>
      </c>
      <c r="I102" s="75">
        <v>3518.37</v>
      </c>
      <c r="J102" s="75">
        <v>0</v>
      </c>
      <c r="K102" s="75">
        <v>52965.8234496</v>
      </c>
      <c r="L102" s="76">
        <v>1.0800000000000001E-2</v>
      </c>
      <c r="M102" s="76">
        <v>1.35E-2</v>
      </c>
      <c r="N102" s="76">
        <v>2.5000000000000001E-3</v>
      </c>
    </row>
    <row r="103" spans="2:14">
      <c r="B103" t="s">
        <v>2912</v>
      </c>
      <c r="C103" t="s">
        <v>2913</v>
      </c>
      <c r="D103" t="s">
        <v>98</v>
      </c>
      <c r="E103" t="s">
        <v>2759</v>
      </c>
      <c r="F103" t="s">
        <v>2859</v>
      </c>
      <c r="G103" t="s">
        <v>100</v>
      </c>
      <c r="H103" s="75">
        <v>534810.72</v>
      </c>
      <c r="I103" s="75">
        <v>3715.23</v>
      </c>
      <c r="J103" s="75">
        <v>0</v>
      </c>
      <c r="K103" s="75">
        <v>19869.448312656001</v>
      </c>
      <c r="L103" s="76">
        <v>8.3000000000000001E-3</v>
      </c>
      <c r="M103" s="76">
        <v>5.1000000000000004E-3</v>
      </c>
      <c r="N103" s="76">
        <v>1E-3</v>
      </c>
    </row>
    <row r="104" spans="2:14">
      <c r="B104" t="s">
        <v>2914</v>
      </c>
      <c r="C104" t="s">
        <v>2915</v>
      </c>
      <c r="D104" t="s">
        <v>98</v>
      </c>
      <c r="E104" t="s">
        <v>2759</v>
      </c>
      <c r="F104" t="s">
        <v>2859</v>
      </c>
      <c r="G104" t="s">
        <v>100</v>
      </c>
      <c r="H104" s="75">
        <v>53552.23</v>
      </c>
      <c r="I104" s="75">
        <v>3805.36</v>
      </c>
      <c r="J104" s="75">
        <v>0</v>
      </c>
      <c r="K104" s="75">
        <v>2037.8551395280001</v>
      </c>
      <c r="L104" s="76">
        <v>1E-3</v>
      </c>
      <c r="M104" s="76">
        <v>5.0000000000000001E-4</v>
      </c>
      <c r="N104" s="76">
        <v>1E-4</v>
      </c>
    </row>
    <row r="105" spans="2:14">
      <c r="B105" t="s">
        <v>2916</v>
      </c>
      <c r="C105" t="s">
        <v>2917</v>
      </c>
      <c r="D105" t="s">
        <v>98</v>
      </c>
      <c r="E105" t="s">
        <v>2759</v>
      </c>
      <c r="F105" t="s">
        <v>2859</v>
      </c>
      <c r="G105" t="s">
        <v>100</v>
      </c>
      <c r="H105" s="75">
        <v>11500</v>
      </c>
      <c r="I105" s="75">
        <v>4011.06</v>
      </c>
      <c r="J105" s="75">
        <v>0</v>
      </c>
      <c r="K105" s="75">
        <v>461.27190000000002</v>
      </c>
      <c r="L105" s="76">
        <v>1.4E-3</v>
      </c>
      <c r="M105" s="76">
        <v>1E-4</v>
      </c>
      <c r="N105" s="76">
        <v>0</v>
      </c>
    </row>
    <row r="106" spans="2:14">
      <c r="B106" t="s">
        <v>2918</v>
      </c>
      <c r="C106" t="s">
        <v>2919</v>
      </c>
      <c r="D106" t="s">
        <v>98</v>
      </c>
      <c r="E106" t="s">
        <v>2759</v>
      </c>
      <c r="F106" t="s">
        <v>2859</v>
      </c>
      <c r="G106" t="s">
        <v>100</v>
      </c>
      <c r="H106" s="75">
        <v>18800</v>
      </c>
      <c r="I106" s="75">
        <v>3947.5</v>
      </c>
      <c r="J106" s="75">
        <v>0</v>
      </c>
      <c r="K106" s="75">
        <v>742.13</v>
      </c>
      <c r="L106" s="76">
        <v>1.6999999999999999E-3</v>
      </c>
      <c r="M106" s="76">
        <v>2.0000000000000001E-4</v>
      </c>
      <c r="N106" s="76">
        <v>0</v>
      </c>
    </row>
    <row r="107" spans="2:14">
      <c r="B107" s="77" t="s">
        <v>2920</v>
      </c>
      <c r="D107" s="14"/>
      <c r="E107" s="14"/>
      <c r="F107" s="14"/>
      <c r="G107" s="14"/>
      <c r="H107" s="79">
        <v>0</v>
      </c>
      <c r="J107" s="79">
        <v>0</v>
      </c>
      <c r="K107" s="79">
        <v>0</v>
      </c>
      <c r="M107" s="78">
        <v>0</v>
      </c>
      <c r="N107" s="78">
        <v>0</v>
      </c>
    </row>
    <row r="108" spans="2:14">
      <c r="B108" t="s">
        <v>266</v>
      </c>
      <c r="C108" t="s">
        <v>266</v>
      </c>
      <c r="D108" s="14"/>
      <c r="E108" s="14"/>
      <c r="F108" t="s">
        <v>266</v>
      </c>
      <c r="G108" t="s">
        <v>266</v>
      </c>
      <c r="H108" s="75">
        <v>0</v>
      </c>
      <c r="I108" s="75">
        <v>0</v>
      </c>
      <c r="K108" s="75">
        <v>0</v>
      </c>
      <c r="L108" s="76">
        <v>0</v>
      </c>
      <c r="M108" s="76">
        <v>0</v>
      </c>
      <c r="N108" s="76">
        <v>0</v>
      </c>
    </row>
    <row r="109" spans="2:14">
      <c r="B109" s="77" t="s">
        <v>1754</v>
      </c>
      <c r="D109" s="14"/>
      <c r="E109" s="14"/>
      <c r="F109" s="14"/>
      <c r="G109" s="14"/>
      <c r="H109" s="79">
        <v>0</v>
      </c>
      <c r="J109" s="79">
        <v>0</v>
      </c>
      <c r="K109" s="79">
        <v>0</v>
      </c>
      <c r="M109" s="78">
        <v>0</v>
      </c>
      <c r="N109" s="78">
        <v>0</v>
      </c>
    </row>
    <row r="110" spans="2:14">
      <c r="B110" t="s">
        <v>266</v>
      </c>
      <c r="C110" t="s">
        <v>266</v>
      </c>
      <c r="D110" s="14"/>
      <c r="E110" s="14"/>
      <c r="F110" t="s">
        <v>266</v>
      </c>
      <c r="G110" t="s">
        <v>266</v>
      </c>
      <c r="H110" s="75">
        <v>0</v>
      </c>
      <c r="I110" s="75">
        <v>0</v>
      </c>
      <c r="K110" s="75">
        <v>0</v>
      </c>
      <c r="L110" s="76">
        <v>0</v>
      </c>
      <c r="M110" s="76">
        <v>0</v>
      </c>
      <c r="N110" s="76">
        <v>0</v>
      </c>
    </row>
    <row r="111" spans="2:14">
      <c r="B111" s="77" t="s">
        <v>2921</v>
      </c>
      <c r="D111" s="14"/>
      <c r="E111" s="14"/>
      <c r="F111" s="14"/>
      <c r="G111" s="14"/>
      <c r="H111" s="79">
        <v>0</v>
      </c>
      <c r="J111" s="79">
        <v>0</v>
      </c>
      <c r="K111" s="79">
        <v>0</v>
      </c>
      <c r="M111" s="78">
        <v>0</v>
      </c>
      <c r="N111" s="78">
        <v>0</v>
      </c>
    </row>
    <row r="112" spans="2:14">
      <c r="B112" t="s">
        <v>266</v>
      </c>
      <c r="C112" t="s">
        <v>266</v>
      </c>
      <c r="D112" s="14"/>
      <c r="E112" s="14"/>
      <c r="F112" t="s">
        <v>266</v>
      </c>
      <c r="G112" t="s">
        <v>266</v>
      </c>
      <c r="H112" s="75">
        <v>0</v>
      </c>
      <c r="I112" s="75">
        <v>0</v>
      </c>
      <c r="K112" s="75">
        <v>0</v>
      </c>
      <c r="L112" s="76">
        <v>0</v>
      </c>
      <c r="M112" s="76">
        <v>0</v>
      </c>
      <c r="N112" s="76">
        <v>0</v>
      </c>
    </row>
    <row r="113" spans="2:14">
      <c r="B113" s="77" t="s">
        <v>271</v>
      </c>
      <c r="D113" s="14"/>
      <c r="E113" s="14"/>
      <c r="F113" s="14"/>
      <c r="G113" s="14"/>
      <c r="H113" s="79">
        <v>4272779</v>
      </c>
      <c r="J113" s="79">
        <v>1458.65066</v>
      </c>
      <c r="K113" s="79">
        <v>2007509.8268003343</v>
      </c>
      <c r="M113" s="78">
        <v>0.51349999999999996</v>
      </c>
      <c r="N113" s="78">
        <v>9.6500000000000002E-2</v>
      </c>
    </row>
    <row r="114" spans="2:14">
      <c r="B114" s="77" t="s">
        <v>2922</v>
      </c>
      <c r="D114" s="14"/>
      <c r="E114" s="14"/>
      <c r="F114" s="14"/>
      <c r="G114" s="14"/>
      <c r="H114" s="79">
        <v>3815967</v>
      </c>
      <c r="J114" s="79">
        <v>1458.65066</v>
      </c>
      <c r="K114" s="79">
        <v>1834706.2696953241</v>
      </c>
      <c r="M114" s="78">
        <v>0.46929999999999999</v>
      </c>
      <c r="N114" s="78">
        <v>8.8200000000000001E-2</v>
      </c>
    </row>
    <row r="115" spans="2:14">
      <c r="B115" t="s">
        <v>2923</v>
      </c>
      <c r="C115" t="s">
        <v>2924</v>
      </c>
      <c r="D115" t="s">
        <v>121</v>
      </c>
      <c r="E115" t="s">
        <v>2925</v>
      </c>
      <c r="F115" t="s">
        <v>2017</v>
      </c>
      <c r="G115" t="s">
        <v>104</v>
      </c>
      <c r="H115" s="75">
        <v>8680</v>
      </c>
      <c r="I115" s="75">
        <v>6657</v>
      </c>
      <c r="J115" s="75">
        <v>0</v>
      </c>
      <c r="K115" s="75">
        <v>2095.7807051999998</v>
      </c>
      <c r="L115" s="76">
        <v>0</v>
      </c>
      <c r="M115" s="76">
        <v>5.0000000000000001E-4</v>
      </c>
      <c r="N115" s="76">
        <v>1E-4</v>
      </c>
    </row>
    <row r="116" spans="2:14">
      <c r="B116" t="s">
        <v>2926</v>
      </c>
      <c r="C116" t="s">
        <v>2927</v>
      </c>
      <c r="D116" t="s">
        <v>397</v>
      </c>
      <c r="E116" t="s">
        <v>2925</v>
      </c>
      <c r="F116" t="s">
        <v>2017</v>
      </c>
      <c r="G116" t="s">
        <v>104</v>
      </c>
      <c r="H116" s="75">
        <v>150000</v>
      </c>
      <c r="I116" s="75">
        <v>3496</v>
      </c>
      <c r="J116" s="75">
        <v>0</v>
      </c>
      <c r="K116" s="75">
        <v>19019.988000000001</v>
      </c>
      <c r="L116" s="76">
        <v>0</v>
      </c>
      <c r="M116" s="76">
        <v>4.8999999999999998E-3</v>
      </c>
      <c r="N116" s="76">
        <v>8.9999999999999998E-4</v>
      </c>
    </row>
    <row r="117" spans="2:14">
      <c r="B117" t="s">
        <v>2928</v>
      </c>
      <c r="C117" t="s">
        <v>2929</v>
      </c>
      <c r="D117" t="s">
        <v>397</v>
      </c>
      <c r="E117" t="s">
        <v>2930</v>
      </c>
      <c r="F117" t="s">
        <v>1779</v>
      </c>
      <c r="G117" t="s">
        <v>104</v>
      </c>
      <c r="H117" s="75">
        <v>84186</v>
      </c>
      <c r="I117" s="75">
        <v>8929</v>
      </c>
      <c r="J117" s="75">
        <v>0</v>
      </c>
      <c r="K117" s="75">
        <v>27264.042718379998</v>
      </c>
      <c r="L117" s="76">
        <v>0</v>
      </c>
      <c r="M117" s="76">
        <v>7.0000000000000001E-3</v>
      </c>
      <c r="N117" s="76">
        <v>1.2999999999999999E-3</v>
      </c>
    </row>
    <row r="118" spans="2:14">
      <c r="B118" t="s">
        <v>2931</v>
      </c>
      <c r="C118" t="s">
        <v>2932</v>
      </c>
      <c r="D118" t="s">
        <v>121</v>
      </c>
      <c r="E118" t="s">
        <v>2933</v>
      </c>
      <c r="F118" t="s">
        <v>2730</v>
      </c>
      <c r="G118" t="s">
        <v>104</v>
      </c>
      <c r="H118" s="75">
        <v>83522</v>
      </c>
      <c r="I118" s="75">
        <v>9236</v>
      </c>
      <c r="J118" s="75">
        <v>0</v>
      </c>
      <c r="K118" s="75">
        <v>27979.011393839999</v>
      </c>
      <c r="L118" s="76">
        <v>0</v>
      </c>
      <c r="M118" s="76">
        <v>7.1999999999999998E-3</v>
      </c>
      <c r="N118" s="76">
        <v>1.2999999999999999E-3</v>
      </c>
    </row>
    <row r="119" spans="2:14">
      <c r="B119" t="s">
        <v>2934</v>
      </c>
      <c r="C119" t="s">
        <v>2935</v>
      </c>
      <c r="D119" t="s">
        <v>397</v>
      </c>
      <c r="E119" t="s">
        <v>2936</v>
      </c>
      <c r="F119" t="s">
        <v>2730</v>
      </c>
      <c r="G119" t="s">
        <v>104</v>
      </c>
      <c r="H119" s="75">
        <v>93082</v>
      </c>
      <c r="I119" s="75">
        <v>5237</v>
      </c>
      <c r="J119" s="75">
        <v>0</v>
      </c>
      <c r="K119" s="75">
        <v>17680.552641179998</v>
      </c>
      <c r="L119" s="76">
        <v>0</v>
      </c>
      <c r="M119" s="76">
        <v>4.4999999999999997E-3</v>
      </c>
      <c r="N119" s="76">
        <v>8.0000000000000004E-4</v>
      </c>
    </row>
    <row r="120" spans="2:14">
      <c r="B120" t="s">
        <v>2937</v>
      </c>
      <c r="C120" t="s">
        <v>2938</v>
      </c>
      <c r="D120" t="s">
        <v>397</v>
      </c>
      <c r="E120" t="s">
        <v>2925</v>
      </c>
      <c r="F120" t="s">
        <v>2730</v>
      </c>
      <c r="G120" t="s">
        <v>104</v>
      </c>
      <c r="H120" s="75">
        <v>775</v>
      </c>
      <c r="I120" s="75">
        <v>57610</v>
      </c>
      <c r="J120" s="75">
        <v>0</v>
      </c>
      <c r="K120" s="75">
        <v>1619.3738925</v>
      </c>
      <c r="L120" s="76">
        <v>0</v>
      </c>
      <c r="M120" s="76">
        <v>4.0000000000000002E-4</v>
      </c>
      <c r="N120" s="76">
        <v>1E-4</v>
      </c>
    </row>
    <row r="121" spans="2:14">
      <c r="B121" t="s">
        <v>2939</v>
      </c>
      <c r="C121" t="s">
        <v>2940</v>
      </c>
      <c r="D121" t="s">
        <v>121</v>
      </c>
      <c r="E121" t="s">
        <v>2596</v>
      </c>
      <c r="F121" t="s">
        <v>2730</v>
      </c>
      <c r="G121" t="s">
        <v>104</v>
      </c>
      <c r="H121" s="75">
        <v>408704</v>
      </c>
      <c r="I121" s="75">
        <v>1886.99</v>
      </c>
      <c r="J121" s="75">
        <v>0</v>
      </c>
      <c r="K121" s="75">
        <v>27972.162492019201</v>
      </c>
      <c r="L121" s="76">
        <v>1E-4</v>
      </c>
      <c r="M121" s="76">
        <v>7.1999999999999998E-3</v>
      </c>
      <c r="N121" s="76">
        <v>1.2999999999999999E-3</v>
      </c>
    </row>
    <row r="122" spans="2:14">
      <c r="B122" t="s">
        <v>2941</v>
      </c>
      <c r="C122" t="s">
        <v>2942</v>
      </c>
      <c r="D122" t="s">
        <v>2533</v>
      </c>
      <c r="E122" t="s">
        <v>2943</v>
      </c>
      <c r="F122" t="s">
        <v>2730</v>
      </c>
      <c r="G122" t="s">
        <v>104</v>
      </c>
      <c r="H122" s="75">
        <v>62000</v>
      </c>
      <c r="I122" s="75">
        <v>17547</v>
      </c>
      <c r="J122" s="75">
        <v>0</v>
      </c>
      <c r="K122" s="75">
        <v>39458.640780000002</v>
      </c>
      <c r="L122" s="76">
        <v>0</v>
      </c>
      <c r="M122" s="76">
        <v>1.01E-2</v>
      </c>
      <c r="N122" s="76">
        <v>1.9E-3</v>
      </c>
    </row>
    <row r="123" spans="2:14">
      <c r="B123" t="s">
        <v>2944</v>
      </c>
      <c r="C123" t="s">
        <v>2945</v>
      </c>
      <c r="D123" t="s">
        <v>397</v>
      </c>
      <c r="E123" t="s">
        <v>2946</v>
      </c>
      <c r="F123" t="s">
        <v>2730</v>
      </c>
      <c r="G123" t="s">
        <v>104</v>
      </c>
      <c r="H123" s="75">
        <v>492171</v>
      </c>
      <c r="I123" s="75">
        <v>3750</v>
      </c>
      <c r="J123" s="75">
        <v>611.40986999999996</v>
      </c>
      <c r="K123" s="75">
        <v>67552.818007499998</v>
      </c>
      <c r="L123" s="76">
        <v>2.9999999999999997E-4</v>
      </c>
      <c r="M123" s="76">
        <v>1.7299999999999999E-2</v>
      </c>
      <c r="N123" s="76">
        <v>3.2000000000000002E-3</v>
      </c>
    </row>
    <row r="124" spans="2:14">
      <c r="B124" t="s">
        <v>2947</v>
      </c>
      <c r="C124" t="s">
        <v>2948</v>
      </c>
      <c r="D124" t="s">
        <v>397</v>
      </c>
      <c r="E124" t="s">
        <v>2949</v>
      </c>
      <c r="F124" t="s">
        <v>2730</v>
      </c>
      <c r="G124" t="s">
        <v>104</v>
      </c>
      <c r="H124" s="75">
        <v>371068</v>
      </c>
      <c r="I124" s="75">
        <v>15780</v>
      </c>
      <c r="J124" s="75">
        <v>0</v>
      </c>
      <c r="K124" s="75">
        <v>212377.28176079999</v>
      </c>
      <c r="L124" s="76">
        <v>0</v>
      </c>
      <c r="M124" s="76">
        <v>5.4300000000000001E-2</v>
      </c>
      <c r="N124" s="76">
        <v>1.0200000000000001E-2</v>
      </c>
    </row>
    <row r="125" spans="2:14">
      <c r="B125" t="s">
        <v>2950</v>
      </c>
      <c r="C125" t="s">
        <v>2951</v>
      </c>
      <c r="D125" t="s">
        <v>2533</v>
      </c>
      <c r="E125" t="s">
        <v>2952</v>
      </c>
      <c r="F125" t="s">
        <v>2730</v>
      </c>
      <c r="G125" t="s">
        <v>104</v>
      </c>
      <c r="H125" s="75">
        <v>207659</v>
      </c>
      <c r="I125" s="75">
        <v>40952</v>
      </c>
      <c r="J125" s="75">
        <v>121.62209</v>
      </c>
      <c r="K125" s="75">
        <v>308563.56520736002</v>
      </c>
      <c r="L125" s="76">
        <v>0</v>
      </c>
      <c r="M125" s="76">
        <v>7.8899999999999998E-2</v>
      </c>
      <c r="N125" s="76">
        <v>1.4800000000000001E-2</v>
      </c>
    </row>
    <row r="126" spans="2:14">
      <c r="B126" t="s">
        <v>2953</v>
      </c>
      <c r="C126" t="s">
        <v>2954</v>
      </c>
      <c r="D126" t="s">
        <v>1909</v>
      </c>
      <c r="E126" t="s">
        <v>2955</v>
      </c>
      <c r="F126" t="s">
        <v>2730</v>
      </c>
      <c r="G126" t="s">
        <v>108</v>
      </c>
      <c r="H126" s="75">
        <v>111840</v>
      </c>
      <c r="I126" s="75">
        <v>14024</v>
      </c>
      <c r="J126" s="75">
        <v>0</v>
      </c>
      <c r="K126" s="75">
        <v>62919.705922560002</v>
      </c>
      <c r="L126" s="76">
        <v>0</v>
      </c>
      <c r="M126" s="76">
        <v>1.61E-2</v>
      </c>
      <c r="N126" s="76">
        <v>3.0000000000000001E-3</v>
      </c>
    </row>
    <row r="127" spans="2:14">
      <c r="B127" t="s">
        <v>2956</v>
      </c>
      <c r="C127" t="s">
        <v>2957</v>
      </c>
      <c r="D127" t="s">
        <v>121</v>
      </c>
      <c r="E127" t="s">
        <v>2955</v>
      </c>
      <c r="F127" t="s">
        <v>2730</v>
      </c>
      <c r="G127" t="s">
        <v>104</v>
      </c>
      <c r="H127" s="75">
        <v>175589</v>
      </c>
      <c r="I127" s="75">
        <v>2403</v>
      </c>
      <c r="J127" s="75">
        <v>0</v>
      </c>
      <c r="K127" s="75">
        <v>15303.777111089999</v>
      </c>
      <c r="L127" s="76">
        <v>0</v>
      </c>
      <c r="M127" s="76">
        <v>3.8999999999999998E-3</v>
      </c>
      <c r="N127" s="76">
        <v>6.9999999999999999E-4</v>
      </c>
    </row>
    <row r="128" spans="2:14">
      <c r="B128" t="s">
        <v>2958</v>
      </c>
      <c r="C128" t="s">
        <v>2959</v>
      </c>
      <c r="D128" t="s">
        <v>121</v>
      </c>
      <c r="E128" t="s">
        <v>2955</v>
      </c>
      <c r="F128" t="s">
        <v>2730</v>
      </c>
      <c r="G128" t="s">
        <v>104</v>
      </c>
      <c r="H128" s="75">
        <v>317649</v>
      </c>
      <c r="I128" s="75">
        <v>3180</v>
      </c>
      <c r="J128" s="75">
        <v>0</v>
      </c>
      <c r="K128" s="75">
        <v>36637.1909514</v>
      </c>
      <c r="L128" s="76">
        <v>0</v>
      </c>
      <c r="M128" s="76">
        <v>9.4000000000000004E-3</v>
      </c>
      <c r="N128" s="76">
        <v>1.8E-3</v>
      </c>
    </row>
    <row r="129" spans="2:14">
      <c r="B129" t="s">
        <v>2960</v>
      </c>
      <c r="C129" t="s">
        <v>2961</v>
      </c>
      <c r="D129" t="s">
        <v>2692</v>
      </c>
      <c r="E129" t="s">
        <v>2955</v>
      </c>
      <c r="F129" t="s">
        <v>2730</v>
      </c>
      <c r="G129" t="s">
        <v>104</v>
      </c>
      <c r="H129" s="75">
        <v>17700</v>
      </c>
      <c r="I129" s="75">
        <v>50200</v>
      </c>
      <c r="J129" s="75">
        <v>0</v>
      </c>
      <c r="K129" s="75">
        <v>32227.345799999999</v>
      </c>
      <c r="L129" s="76">
        <v>0</v>
      </c>
      <c r="M129" s="76">
        <v>8.2000000000000007E-3</v>
      </c>
      <c r="N129" s="76">
        <v>1.5E-3</v>
      </c>
    </row>
    <row r="130" spans="2:14">
      <c r="B130" t="s">
        <v>2962</v>
      </c>
      <c r="C130" t="s">
        <v>2963</v>
      </c>
      <c r="D130" t="s">
        <v>121</v>
      </c>
      <c r="E130" t="s">
        <v>2955</v>
      </c>
      <c r="F130" t="s">
        <v>2730</v>
      </c>
      <c r="G130" t="s">
        <v>104</v>
      </c>
      <c r="H130" s="75">
        <v>8580</v>
      </c>
      <c r="I130" s="75">
        <v>5541</v>
      </c>
      <c r="J130" s="75">
        <v>0</v>
      </c>
      <c r="K130" s="75">
        <v>1724.3403605999999</v>
      </c>
      <c r="L130" s="76">
        <v>0</v>
      </c>
      <c r="M130" s="76">
        <v>4.0000000000000002E-4</v>
      </c>
      <c r="N130" s="76">
        <v>1E-4</v>
      </c>
    </row>
    <row r="131" spans="2:14">
      <c r="B131" t="s">
        <v>2964</v>
      </c>
      <c r="C131" t="s">
        <v>2965</v>
      </c>
      <c r="D131" t="s">
        <v>2966</v>
      </c>
      <c r="E131" t="s">
        <v>2955</v>
      </c>
      <c r="F131" t="s">
        <v>2730</v>
      </c>
      <c r="G131" t="s">
        <v>104</v>
      </c>
      <c r="H131" s="75">
        <v>50721</v>
      </c>
      <c r="I131" s="75">
        <v>6732</v>
      </c>
      <c r="J131" s="75">
        <v>0</v>
      </c>
      <c r="K131" s="75">
        <v>12384.52831044</v>
      </c>
      <c r="L131" s="76">
        <v>0</v>
      </c>
      <c r="M131" s="76">
        <v>3.2000000000000002E-3</v>
      </c>
      <c r="N131" s="76">
        <v>5.9999999999999995E-4</v>
      </c>
    </row>
    <row r="132" spans="2:14">
      <c r="B132" t="s">
        <v>2967</v>
      </c>
      <c r="C132" t="s">
        <v>2968</v>
      </c>
      <c r="D132" t="s">
        <v>2692</v>
      </c>
      <c r="E132" t="s">
        <v>2955</v>
      </c>
      <c r="F132" t="s">
        <v>2730</v>
      </c>
      <c r="G132" t="s">
        <v>104</v>
      </c>
      <c r="H132" s="75">
        <v>230</v>
      </c>
      <c r="I132" s="75">
        <v>96316</v>
      </c>
      <c r="J132" s="75">
        <v>0</v>
      </c>
      <c r="K132" s="75">
        <v>803.47770360000004</v>
      </c>
      <c r="L132" s="76">
        <v>0</v>
      </c>
      <c r="M132" s="76">
        <v>2.0000000000000001E-4</v>
      </c>
      <c r="N132" s="76">
        <v>0</v>
      </c>
    </row>
    <row r="133" spans="2:14">
      <c r="B133" t="s">
        <v>2969</v>
      </c>
      <c r="C133" t="s">
        <v>2970</v>
      </c>
      <c r="D133" t="s">
        <v>397</v>
      </c>
      <c r="E133" t="s">
        <v>2955</v>
      </c>
      <c r="F133" t="s">
        <v>2730</v>
      </c>
      <c r="G133" t="s">
        <v>104</v>
      </c>
      <c r="H133" s="75">
        <v>4556</v>
      </c>
      <c r="I133" s="75">
        <v>47763</v>
      </c>
      <c r="J133" s="75">
        <v>0</v>
      </c>
      <c r="K133" s="75">
        <v>7892.6504295599998</v>
      </c>
      <c r="L133" s="76">
        <v>0</v>
      </c>
      <c r="M133" s="76">
        <v>2E-3</v>
      </c>
      <c r="N133" s="76">
        <v>4.0000000000000002E-4</v>
      </c>
    </row>
    <row r="134" spans="2:14">
      <c r="B134" t="s">
        <v>2971</v>
      </c>
      <c r="C134" t="s">
        <v>2972</v>
      </c>
      <c r="D134" t="s">
        <v>397</v>
      </c>
      <c r="E134" t="s">
        <v>2955</v>
      </c>
      <c r="F134" t="s">
        <v>2730</v>
      </c>
      <c r="G134" t="s">
        <v>104</v>
      </c>
      <c r="H134" s="75">
        <v>47678</v>
      </c>
      <c r="I134" s="75">
        <v>20071</v>
      </c>
      <c r="J134" s="75">
        <v>0</v>
      </c>
      <c r="K134" s="75">
        <v>34708.400155260002</v>
      </c>
      <c r="L134" s="76">
        <v>0</v>
      </c>
      <c r="M134" s="76">
        <v>8.8999999999999999E-3</v>
      </c>
      <c r="N134" s="76">
        <v>1.6999999999999999E-3</v>
      </c>
    </row>
    <row r="135" spans="2:14">
      <c r="B135" t="s">
        <v>2973</v>
      </c>
      <c r="C135" t="s">
        <v>2974</v>
      </c>
      <c r="D135" t="s">
        <v>2533</v>
      </c>
      <c r="E135" t="s">
        <v>2955</v>
      </c>
      <c r="F135" t="s">
        <v>2730</v>
      </c>
      <c r="G135" t="s">
        <v>104</v>
      </c>
      <c r="H135" s="75">
        <v>6500</v>
      </c>
      <c r="I135" s="75">
        <v>4074</v>
      </c>
      <c r="J135" s="75">
        <v>0</v>
      </c>
      <c r="K135" s="75">
        <v>960.46587</v>
      </c>
      <c r="L135" s="76">
        <v>0</v>
      </c>
      <c r="M135" s="76">
        <v>2.0000000000000001E-4</v>
      </c>
      <c r="N135" s="76">
        <v>0</v>
      </c>
    </row>
    <row r="136" spans="2:14">
      <c r="B136" t="s">
        <v>2975</v>
      </c>
      <c r="C136" t="s">
        <v>2976</v>
      </c>
      <c r="D136" t="s">
        <v>2692</v>
      </c>
      <c r="E136" t="s">
        <v>2977</v>
      </c>
      <c r="F136" t="s">
        <v>2730</v>
      </c>
      <c r="G136" t="s">
        <v>104</v>
      </c>
      <c r="H136" s="75">
        <v>38413</v>
      </c>
      <c r="I136" s="75">
        <v>33738.5</v>
      </c>
      <c r="J136" s="75">
        <v>0</v>
      </c>
      <c r="K136" s="75">
        <v>47005.811208134997</v>
      </c>
      <c r="L136" s="76">
        <v>0</v>
      </c>
      <c r="M136" s="76">
        <v>1.2E-2</v>
      </c>
      <c r="N136" s="76">
        <v>2.3E-3</v>
      </c>
    </row>
    <row r="137" spans="2:14">
      <c r="B137" t="s">
        <v>2978</v>
      </c>
      <c r="C137" t="s">
        <v>2979</v>
      </c>
      <c r="D137" t="s">
        <v>121</v>
      </c>
      <c r="E137" t="s">
        <v>2977</v>
      </c>
      <c r="F137" t="s">
        <v>2730</v>
      </c>
      <c r="G137" t="s">
        <v>108</v>
      </c>
      <c r="H137" s="75">
        <v>51600</v>
      </c>
      <c r="I137" s="75">
        <v>21775</v>
      </c>
      <c r="J137" s="75">
        <v>0</v>
      </c>
      <c r="K137" s="75">
        <v>45073.936439999998</v>
      </c>
      <c r="L137" s="76">
        <v>0</v>
      </c>
      <c r="M137" s="76">
        <v>1.15E-2</v>
      </c>
      <c r="N137" s="76">
        <v>2.2000000000000001E-3</v>
      </c>
    </row>
    <row r="138" spans="2:14">
      <c r="B138" t="s">
        <v>2980</v>
      </c>
      <c r="C138" t="s">
        <v>2768</v>
      </c>
      <c r="D138" t="s">
        <v>2692</v>
      </c>
      <c r="E138" t="s">
        <v>2981</v>
      </c>
      <c r="F138" t="s">
        <v>2730</v>
      </c>
      <c r="G138" t="s">
        <v>104</v>
      </c>
      <c r="H138" s="75">
        <v>34538</v>
      </c>
      <c r="I138" s="75">
        <v>93137</v>
      </c>
      <c r="J138" s="75">
        <v>0</v>
      </c>
      <c r="K138" s="75">
        <v>116672.09215662</v>
      </c>
      <c r="L138" s="76">
        <v>0</v>
      </c>
      <c r="M138" s="76">
        <v>2.98E-2</v>
      </c>
      <c r="N138" s="76">
        <v>5.5999999999999999E-3</v>
      </c>
    </row>
    <row r="139" spans="2:14">
      <c r="B139" t="s">
        <v>2982</v>
      </c>
      <c r="C139" t="s">
        <v>2983</v>
      </c>
      <c r="D139" t="s">
        <v>397</v>
      </c>
      <c r="E139" t="s">
        <v>2984</v>
      </c>
      <c r="F139" t="s">
        <v>2730</v>
      </c>
      <c r="G139" t="s">
        <v>104</v>
      </c>
      <c r="H139" s="75">
        <v>177029</v>
      </c>
      <c r="I139" s="75">
        <v>13638</v>
      </c>
      <c r="J139" s="75">
        <v>0</v>
      </c>
      <c r="K139" s="75">
        <v>87567.440877539993</v>
      </c>
      <c r="L139" s="76">
        <v>0</v>
      </c>
      <c r="M139" s="76">
        <v>2.24E-2</v>
      </c>
      <c r="N139" s="76">
        <v>4.1999999999999997E-3</v>
      </c>
    </row>
    <row r="140" spans="2:14">
      <c r="B140" t="s">
        <v>2985</v>
      </c>
      <c r="C140" t="s">
        <v>2986</v>
      </c>
      <c r="D140" t="s">
        <v>397</v>
      </c>
      <c r="E140" t="s">
        <v>2984</v>
      </c>
      <c r="F140" t="s">
        <v>2730</v>
      </c>
      <c r="G140" t="s">
        <v>104</v>
      </c>
      <c r="H140" s="75">
        <v>140294</v>
      </c>
      <c r="I140" s="75">
        <v>47531</v>
      </c>
      <c r="J140" s="75">
        <v>725.61869999999999</v>
      </c>
      <c r="K140" s="75">
        <v>242585.37161477999</v>
      </c>
      <c r="L140" s="76">
        <v>0</v>
      </c>
      <c r="M140" s="76">
        <v>6.2100000000000002E-2</v>
      </c>
      <c r="N140" s="76">
        <v>1.17E-2</v>
      </c>
    </row>
    <row r="141" spans="2:14">
      <c r="B141" t="s">
        <v>2987</v>
      </c>
      <c r="C141" t="s">
        <v>2988</v>
      </c>
      <c r="D141" t="s">
        <v>397</v>
      </c>
      <c r="E141" t="s">
        <v>2984</v>
      </c>
      <c r="F141" t="s">
        <v>2730</v>
      </c>
      <c r="G141" t="s">
        <v>104</v>
      </c>
      <c r="H141" s="75">
        <v>281877</v>
      </c>
      <c r="I141" s="75">
        <v>8384</v>
      </c>
      <c r="J141" s="75">
        <v>0</v>
      </c>
      <c r="K141" s="75">
        <v>85715.322975360003</v>
      </c>
      <c r="L141" s="76">
        <v>0</v>
      </c>
      <c r="M141" s="76">
        <v>2.1899999999999999E-2</v>
      </c>
      <c r="N141" s="76">
        <v>4.1000000000000003E-3</v>
      </c>
    </row>
    <row r="142" spans="2:14">
      <c r="B142" t="s">
        <v>2989</v>
      </c>
      <c r="C142" t="s">
        <v>2990</v>
      </c>
      <c r="D142" t="s">
        <v>397</v>
      </c>
      <c r="E142" t="s">
        <v>2984</v>
      </c>
      <c r="F142" t="s">
        <v>2730</v>
      </c>
      <c r="G142" t="s">
        <v>104</v>
      </c>
      <c r="H142" s="75">
        <v>106303</v>
      </c>
      <c r="I142" s="75">
        <v>3760</v>
      </c>
      <c r="J142" s="75">
        <v>0</v>
      </c>
      <c r="K142" s="75">
        <v>14497.092885599999</v>
      </c>
      <c r="L142" s="76">
        <v>0</v>
      </c>
      <c r="M142" s="76">
        <v>3.7000000000000002E-3</v>
      </c>
      <c r="N142" s="76">
        <v>6.9999999999999999E-4</v>
      </c>
    </row>
    <row r="143" spans="2:14">
      <c r="B143" t="s">
        <v>2991</v>
      </c>
      <c r="C143" t="s">
        <v>2992</v>
      </c>
      <c r="D143" t="s">
        <v>397</v>
      </c>
      <c r="E143" t="s">
        <v>2984</v>
      </c>
      <c r="F143" t="s">
        <v>2730</v>
      </c>
      <c r="G143" t="s">
        <v>104</v>
      </c>
      <c r="H143" s="75">
        <v>55599</v>
      </c>
      <c r="I143" s="75">
        <v>7203</v>
      </c>
      <c r="J143" s="75">
        <v>0</v>
      </c>
      <c r="K143" s="75">
        <v>14525.394983190001</v>
      </c>
      <c r="L143" s="76">
        <v>0</v>
      </c>
      <c r="M143" s="76">
        <v>3.7000000000000002E-3</v>
      </c>
      <c r="N143" s="76">
        <v>6.9999999999999999E-4</v>
      </c>
    </row>
    <row r="144" spans="2:14">
      <c r="B144" t="s">
        <v>2993</v>
      </c>
      <c r="C144" t="s">
        <v>2994</v>
      </c>
      <c r="D144" t="s">
        <v>397</v>
      </c>
      <c r="E144" t="s">
        <v>2995</v>
      </c>
      <c r="F144" t="s">
        <v>2730</v>
      </c>
      <c r="G144" t="s">
        <v>104</v>
      </c>
      <c r="H144" s="75">
        <v>121635</v>
      </c>
      <c r="I144" s="75">
        <v>43680</v>
      </c>
      <c r="J144" s="75">
        <v>0</v>
      </c>
      <c r="K144" s="75">
        <v>192703.119336</v>
      </c>
      <c r="L144" s="76">
        <v>0</v>
      </c>
      <c r="M144" s="76">
        <v>4.9299999999999997E-2</v>
      </c>
      <c r="N144" s="76">
        <v>9.2999999999999992E-3</v>
      </c>
    </row>
    <row r="145" spans="2:14">
      <c r="B145" t="s">
        <v>2996</v>
      </c>
      <c r="C145" t="s">
        <v>2997</v>
      </c>
      <c r="D145" t="s">
        <v>397</v>
      </c>
      <c r="E145" t="s">
        <v>2998</v>
      </c>
      <c r="F145" t="s">
        <v>2730</v>
      </c>
      <c r="G145" t="s">
        <v>104</v>
      </c>
      <c r="H145" s="75">
        <v>6750</v>
      </c>
      <c r="I145" s="75">
        <v>2391</v>
      </c>
      <c r="J145" s="75">
        <v>0</v>
      </c>
      <c r="K145" s="75">
        <v>585.37059750000003</v>
      </c>
      <c r="L145" s="76">
        <v>0</v>
      </c>
      <c r="M145" s="76">
        <v>1E-4</v>
      </c>
      <c r="N145" s="76">
        <v>0</v>
      </c>
    </row>
    <row r="146" spans="2:14">
      <c r="B146" t="s">
        <v>2999</v>
      </c>
      <c r="C146" t="s">
        <v>3000</v>
      </c>
      <c r="D146" t="s">
        <v>2692</v>
      </c>
      <c r="E146" t="s">
        <v>2998</v>
      </c>
      <c r="F146" t="s">
        <v>2730</v>
      </c>
      <c r="G146" t="s">
        <v>104</v>
      </c>
      <c r="H146" s="75">
        <v>99039</v>
      </c>
      <c r="I146" s="75">
        <v>8527</v>
      </c>
      <c r="J146" s="75">
        <v>0</v>
      </c>
      <c r="K146" s="75">
        <v>30630.216407309999</v>
      </c>
      <c r="L146" s="76">
        <v>0</v>
      </c>
      <c r="M146" s="76">
        <v>7.7999999999999996E-3</v>
      </c>
      <c r="N146" s="76">
        <v>1.5E-3</v>
      </c>
    </row>
    <row r="147" spans="2:14">
      <c r="B147" s="77" t="s">
        <v>3001</v>
      </c>
      <c r="D147" s="14"/>
      <c r="E147" s="14"/>
      <c r="F147" s="14"/>
      <c r="G147" s="14"/>
      <c r="H147" s="79">
        <v>456812</v>
      </c>
      <c r="J147" s="79">
        <v>0</v>
      </c>
      <c r="K147" s="79">
        <v>172803.55710501</v>
      </c>
      <c r="M147" s="78">
        <v>4.4200000000000003E-2</v>
      </c>
      <c r="N147" s="78">
        <v>8.3000000000000001E-3</v>
      </c>
    </row>
    <row r="148" spans="2:14">
      <c r="B148" t="s">
        <v>3002</v>
      </c>
      <c r="C148" t="s">
        <v>3003</v>
      </c>
      <c r="D148" t="s">
        <v>397</v>
      </c>
      <c r="E148" t="s">
        <v>2925</v>
      </c>
      <c r="F148" t="s">
        <v>2859</v>
      </c>
      <c r="G148" t="s">
        <v>104</v>
      </c>
      <c r="H148" s="75">
        <v>55532</v>
      </c>
      <c r="I148" s="75">
        <v>7739</v>
      </c>
      <c r="J148" s="75">
        <v>0</v>
      </c>
      <c r="K148" s="75">
        <v>15587.473107960001</v>
      </c>
      <c r="L148" s="76">
        <v>0</v>
      </c>
      <c r="M148" s="76">
        <v>4.0000000000000001E-3</v>
      </c>
      <c r="N148" s="76">
        <v>6.9999999999999999E-4</v>
      </c>
    </row>
    <row r="149" spans="2:14">
      <c r="B149" t="s">
        <v>3004</v>
      </c>
      <c r="C149" t="s">
        <v>3005</v>
      </c>
      <c r="D149" t="s">
        <v>2533</v>
      </c>
      <c r="E149" t="s">
        <v>2955</v>
      </c>
      <c r="F149" t="s">
        <v>2859</v>
      </c>
      <c r="G149" t="s">
        <v>104</v>
      </c>
      <c r="H149" s="75">
        <v>18815</v>
      </c>
      <c r="I149" s="75">
        <v>9639</v>
      </c>
      <c r="J149" s="75">
        <v>0</v>
      </c>
      <c r="K149" s="75">
        <v>6577.8468619499999</v>
      </c>
      <c r="L149" s="76">
        <v>0</v>
      </c>
      <c r="M149" s="76">
        <v>1.6999999999999999E-3</v>
      </c>
      <c r="N149" s="76">
        <v>2.9999999999999997E-4</v>
      </c>
    </row>
    <row r="150" spans="2:14">
      <c r="B150" t="s">
        <v>3006</v>
      </c>
      <c r="C150" t="s">
        <v>3007</v>
      </c>
      <c r="D150" t="s">
        <v>397</v>
      </c>
      <c r="E150" t="s">
        <v>2955</v>
      </c>
      <c r="F150" t="s">
        <v>2859</v>
      </c>
      <c r="G150" t="s">
        <v>104</v>
      </c>
      <c r="H150" s="75">
        <v>322945</v>
      </c>
      <c r="I150" s="75">
        <v>11066</v>
      </c>
      <c r="J150" s="75">
        <v>0</v>
      </c>
      <c r="K150" s="75">
        <v>129618.43884990001</v>
      </c>
      <c r="L150" s="76">
        <v>0</v>
      </c>
      <c r="M150" s="76">
        <v>3.32E-2</v>
      </c>
      <c r="N150" s="76">
        <v>6.1999999999999998E-3</v>
      </c>
    </row>
    <row r="151" spans="2:14">
      <c r="B151" t="s">
        <v>3008</v>
      </c>
      <c r="C151" t="s">
        <v>3009</v>
      </c>
      <c r="D151" t="s">
        <v>2692</v>
      </c>
      <c r="E151" t="s">
        <v>2955</v>
      </c>
      <c r="F151" t="s">
        <v>2859</v>
      </c>
      <c r="G151" t="s">
        <v>104</v>
      </c>
      <c r="H151" s="75">
        <v>56120</v>
      </c>
      <c r="I151" s="75">
        <v>9858</v>
      </c>
      <c r="J151" s="75">
        <v>0</v>
      </c>
      <c r="K151" s="75">
        <v>20065.686919200001</v>
      </c>
      <c r="L151" s="76">
        <v>0</v>
      </c>
      <c r="M151" s="76">
        <v>5.1000000000000004E-3</v>
      </c>
      <c r="N151" s="76">
        <v>1E-3</v>
      </c>
    </row>
    <row r="152" spans="2:14">
      <c r="B152" t="s">
        <v>3010</v>
      </c>
      <c r="C152" t="s">
        <v>3011</v>
      </c>
      <c r="D152" t="s">
        <v>397</v>
      </c>
      <c r="E152" t="s">
        <v>2995</v>
      </c>
      <c r="F152" t="s">
        <v>2859</v>
      </c>
      <c r="G152" t="s">
        <v>104</v>
      </c>
      <c r="H152" s="75">
        <v>3400</v>
      </c>
      <c r="I152" s="75">
        <v>7737</v>
      </c>
      <c r="J152" s="75">
        <v>0</v>
      </c>
      <c r="K152" s="75">
        <v>954.11136599999998</v>
      </c>
      <c r="L152" s="76">
        <v>0</v>
      </c>
      <c r="M152" s="76">
        <v>2.0000000000000001E-4</v>
      </c>
      <c r="N152" s="76">
        <v>0</v>
      </c>
    </row>
    <row r="153" spans="2:14">
      <c r="B153" s="77" t="s">
        <v>1754</v>
      </c>
      <c r="D153" s="14"/>
      <c r="E153" s="14"/>
      <c r="F153" s="14"/>
      <c r="G153" s="14"/>
      <c r="H153" s="79">
        <v>0</v>
      </c>
      <c r="J153" s="79">
        <v>0</v>
      </c>
      <c r="K153" s="79">
        <v>0</v>
      </c>
      <c r="M153" s="78">
        <v>0</v>
      </c>
      <c r="N153" s="78">
        <v>0</v>
      </c>
    </row>
    <row r="154" spans="2:14">
      <c r="B154" t="s">
        <v>266</v>
      </c>
      <c r="C154" t="s">
        <v>266</v>
      </c>
      <c r="D154" s="14"/>
      <c r="E154" s="14"/>
      <c r="F154" t="s">
        <v>266</v>
      </c>
      <c r="G154" t="s">
        <v>266</v>
      </c>
      <c r="H154" s="75">
        <v>0</v>
      </c>
      <c r="I154" s="75">
        <v>0</v>
      </c>
      <c r="K154" s="75">
        <v>0</v>
      </c>
      <c r="L154" s="76">
        <v>0</v>
      </c>
      <c r="M154" s="76">
        <v>0</v>
      </c>
      <c r="N154" s="76">
        <v>0</v>
      </c>
    </row>
    <row r="155" spans="2:14">
      <c r="B155" s="77" t="s">
        <v>2921</v>
      </c>
      <c r="D155" s="14"/>
      <c r="E155" s="14"/>
      <c r="F155" s="14"/>
      <c r="G155" s="14"/>
      <c r="H155" s="79">
        <v>0</v>
      </c>
      <c r="J155" s="79">
        <v>0</v>
      </c>
      <c r="K155" s="79">
        <v>0</v>
      </c>
      <c r="M155" s="78">
        <v>0</v>
      </c>
      <c r="N155" s="78">
        <v>0</v>
      </c>
    </row>
    <row r="156" spans="2:14">
      <c r="B156" t="s">
        <v>266</v>
      </c>
      <c r="C156" t="s">
        <v>266</v>
      </c>
      <c r="D156" s="14"/>
      <c r="E156" s="14"/>
      <c r="F156" t="s">
        <v>266</v>
      </c>
      <c r="G156" t="s">
        <v>266</v>
      </c>
      <c r="H156" s="75">
        <v>0</v>
      </c>
      <c r="I156" s="75">
        <v>0</v>
      </c>
      <c r="K156" s="75">
        <v>0</v>
      </c>
      <c r="L156" s="76">
        <v>0</v>
      </c>
      <c r="M156" s="76">
        <v>0</v>
      </c>
      <c r="N156" s="76">
        <v>0</v>
      </c>
    </row>
    <row r="157" spans="2:14">
      <c r="B157" t="s">
        <v>273</v>
      </c>
      <c r="D157" s="14"/>
      <c r="E157" s="14"/>
      <c r="F157" s="14"/>
      <c r="G157" s="14"/>
    </row>
    <row r="158" spans="2:14">
      <c r="B158" t="s">
        <v>488</v>
      </c>
      <c r="D158" s="14"/>
      <c r="E158" s="14"/>
      <c r="F158" s="14"/>
      <c r="G158" s="14"/>
    </row>
    <row r="159" spans="2:14">
      <c r="B159" t="s">
        <v>489</v>
      </c>
      <c r="D159" s="14"/>
      <c r="E159" s="14"/>
      <c r="F159" s="14"/>
      <c r="G159" s="14"/>
    </row>
    <row r="160" spans="2:14">
      <c r="B160" t="s">
        <v>490</v>
      </c>
      <c r="D160" s="14"/>
      <c r="E160" s="14"/>
      <c r="F160" s="14"/>
      <c r="G160" s="14"/>
    </row>
    <row r="161" spans="2:7">
      <c r="B161" t="s">
        <v>491</v>
      </c>
      <c r="D161" s="14"/>
      <c r="E161" s="14"/>
      <c r="F161" s="14"/>
      <c r="G161" s="14"/>
    </row>
    <row r="162" spans="2:7">
      <c r="D162" s="14"/>
      <c r="E162" s="14"/>
      <c r="F162" s="14"/>
      <c r="G162" s="14"/>
    </row>
    <row r="163" spans="2:7">
      <c r="D163" s="14"/>
      <c r="E163" s="14"/>
      <c r="F163" s="14"/>
      <c r="G163" s="14"/>
    </row>
    <row r="164" spans="2:7">
      <c r="D164" s="14"/>
      <c r="E164" s="14"/>
      <c r="F164" s="14"/>
      <c r="G164" s="14"/>
    </row>
    <row r="165" spans="2:7">
      <c r="D165" s="14"/>
      <c r="E165" s="14"/>
      <c r="F165" s="14"/>
      <c r="G165" s="14"/>
    </row>
    <row r="166" spans="2:7">
      <c r="D166" s="14"/>
      <c r="E166" s="14"/>
      <c r="F166" s="14"/>
      <c r="G166" s="14"/>
    </row>
    <row r="167" spans="2:7">
      <c r="D167" s="14"/>
      <c r="E167" s="14"/>
      <c r="F167" s="14"/>
      <c r="G167" s="14"/>
    </row>
    <row r="168" spans="2:7">
      <c r="D168" s="14"/>
      <c r="E168" s="14"/>
      <c r="F168" s="14"/>
      <c r="G168" s="14"/>
    </row>
    <row r="169" spans="2:7">
      <c r="D169" s="14"/>
      <c r="E169" s="14"/>
      <c r="F169" s="14"/>
      <c r="G169" s="14"/>
    </row>
    <row r="170" spans="2:7">
      <c r="D170" s="14"/>
      <c r="E170" s="14"/>
      <c r="F170" s="14"/>
      <c r="G170" s="14"/>
    </row>
    <row r="171" spans="2:7">
      <c r="D171" s="14"/>
      <c r="E171" s="14"/>
      <c r="F171" s="14"/>
      <c r="G171" s="14"/>
    </row>
    <row r="172" spans="2:7">
      <c r="D172" s="14"/>
      <c r="E172" s="14"/>
      <c r="F172" s="14"/>
      <c r="G172" s="14"/>
    </row>
    <row r="173" spans="2:7">
      <c r="D173" s="14"/>
      <c r="E173" s="14"/>
      <c r="F173" s="14"/>
      <c r="G173" s="14"/>
    </row>
    <row r="174" spans="2:7">
      <c r="D174" s="14"/>
      <c r="E174" s="14"/>
      <c r="F174" s="14"/>
      <c r="G174" s="14"/>
    </row>
    <row r="175" spans="2:7">
      <c r="D175" s="14"/>
      <c r="E175" s="14"/>
      <c r="F175" s="14"/>
      <c r="G175" s="14"/>
    </row>
    <row r="176" spans="2:7">
      <c r="D176" s="14"/>
      <c r="E176" s="14"/>
      <c r="F176" s="14"/>
      <c r="G176" s="14"/>
    </row>
    <row r="177" spans="4:7">
      <c r="D177" s="14"/>
      <c r="E177" s="14"/>
      <c r="F177" s="14"/>
      <c r="G177" s="14"/>
    </row>
    <row r="178" spans="4:7">
      <c r="D178" s="14"/>
      <c r="E178" s="14"/>
      <c r="F178" s="14"/>
      <c r="G178" s="14"/>
    </row>
    <row r="179" spans="4:7">
      <c r="D179" s="14"/>
      <c r="E179" s="14"/>
      <c r="F179" s="14"/>
      <c r="G179" s="14"/>
    </row>
    <row r="180" spans="4:7">
      <c r="D180" s="14"/>
      <c r="E180" s="14"/>
      <c r="F180" s="14"/>
      <c r="G180" s="14"/>
    </row>
    <row r="181" spans="4:7">
      <c r="D181" s="14"/>
      <c r="E181" s="14"/>
      <c r="F181" s="14"/>
      <c r="G181" s="14"/>
    </row>
    <row r="182" spans="4:7">
      <c r="D182" s="14"/>
      <c r="E182" s="14"/>
      <c r="F182" s="14"/>
      <c r="G182" s="14"/>
    </row>
    <row r="183" spans="4:7">
      <c r="D183" s="14"/>
      <c r="E183" s="14"/>
      <c r="F183" s="14"/>
      <c r="G183" s="14"/>
    </row>
    <row r="184" spans="4:7">
      <c r="D184" s="14"/>
      <c r="E184" s="14"/>
      <c r="F184" s="14"/>
      <c r="G184" s="14"/>
    </row>
    <row r="185" spans="4:7">
      <c r="D185" s="14"/>
      <c r="E185" s="14"/>
      <c r="F185" s="14"/>
      <c r="G185" s="14"/>
    </row>
    <row r="186" spans="4:7">
      <c r="D186" s="14"/>
      <c r="E186" s="14"/>
      <c r="F186" s="14"/>
      <c r="G186" s="14"/>
    </row>
    <row r="187" spans="4:7">
      <c r="D187" s="14"/>
      <c r="E187" s="14"/>
      <c r="F187" s="14"/>
      <c r="G187" s="14"/>
    </row>
    <row r="188" spans="4:7">
      <c r="D188" s="14"/>
      <c r="E188" s="14"/>
      <c r="F188" s="14"/>
      <c r="G188" s="14"/>
    </row>
    <row r="189" spans="4:7">
      <c r="D189" s="14"/>
      <c r="E189" s="14"/>
      <c r="F189" s="14"/>
      <c r="G189" s="14"/>
    </row>
    <row r="190" spans="4:7">
      <c r="D190" s="14"/>
      <c r="E190" s="14"/>
      <c r="F190" s="14"/>
      <c r="G190" s="14"/>
    </row>
    <row r="191" spans="4:7">
      <c r="D191" s="14"/>
      <c r="E191" s="14"/>
      <c r="F191" s="14"/>
      <c r="G191" s="14"/>
    </row>
    <row r="192" spans="4:7">
      <c r="D192" s="14"/>
      <c r="E192" s="14"/>
      <c r="F192" s="14"/>
      <c r="G192" s="14"/>
    </row>
    <row r="193" spans="4:7">
      <c r="D193" s="14"/>
      <c r="E193" s="14"/>
      <c r="F193" s="14"/>
      <c r="G193" s="14"/>
    </row>
    <row r="194" spans="4:7">
      <c r="D194" s="14"/>
      <c r="E194" s="14"/>
      <c r="F194" s="14"/>
      <c r="G194" s="14"/>
    </row>
    <row r="195" spans="4:7">
      <c r="D195" s="14"/>
      <c r="E195" s="14"/>
      <c r="F195" s="14"/>
      <c r="G195" s="14"/>
    </row>
    <row r="196" spans="4:7">
      <c r="D196" s="14"/>
      <c r="E196" s="14"/>
      <c r="F196" s="14"/>
      <c r="G196" s="14"/>
    </row>
    <row r="197" spans="4:7">
      <c r="D197" s="14"/>
      <c r="E197" s="14"/>
      <c r="F197" s="14"/>
      <c r="G197" s="14"/>
    </row>
    <row r="198" spans="4:7">
      <c r="D198" s="14"/>
      <c r="E198" s="14"/>
      <c r="F198" s="14"/>
      <c r="G198" s="14"/>
    </row>
    <row r="199" spans="4:7">
      <c r="D199" s="14"/>
      <c r="E199" s="14"/>
      <c r="F199" s="14"/>
      <c r="G199" s="14"/>
    </row>
    <row r="200" spans="4:7">
      <c r="D200" s="14"/>
      <c r="E200" s="14"/>
      <c r="F200" s="14"/>
      <c r="G200" s="14"/>
    </row>
    <row r="201" spans="4:7">
      <c r="D201" s="14"/>
      <c r="E201" s="14"/>
      <c r="F201" s="14"/>
      <c r="G201" s="14"/>
    </row>
    <row r="202" spans="4:7">
      <c r="D202" s="14"/>
      <c r="E202" s="14"/>
      <c r="F202" s="14"/>
      <c r="G202" s="14"/>
    </row>
    <row r="203" spans="4:7">
      <c r="D203" s="14"/>
      <c r="E203" s="14"/>
      <c r="F203" s="14"/>
      <c r="G203" s="14"/>
    </row>
    <row r="204" spans="4:7">
      <c r="D204" s="14"/>
      <c r="E204" s="14"/>
      <c r="F204" s="14"/>
      <c r="G204" s="14"/>
    </row>
    <row r="205" spans="4:7">
      <c r="D205" s="14"/>
      <c r="E205" s="14"/>
      <c r="F205" s="14"/>
      <c r="G205" s="14"/>
    </row>
    <row r="206" spans="4:7">
      <c r="D206" s="14"/>
      <c r="E206" s="14"/>
      <c r="F206" s="14"/>
      <c r="G206" s="14"/>
    </row>
    <row r="207" spans="4:7">
      <c r="D207" s="14"/>
      <c r="E207" s="14"/>
      <c r="F207" s="14"/>
      <c r="G207" s="14"/>
    </row>
    <row r="208" spans="4:7">
      <c r="D208" s="14"/>
      <c r="E208" s="14"/>
      <c r="F208" s="14"/>
      <c r="G208" s="14"/>
    </row>
    <row r="209" spans="2:7">
      <c r="D209" s="14"/>
      <c r="E209" s="14"/>
      <c r="F209" s="14"/>
      <c r="G209" s="14"/>
    </row>
    <row r="210" spans="2:7">
      <c r="D210" s="14"/>
      <c r="E210" s="14"/>
      <c r="F210" s="14"/>
      <c r="G210" s="14"/>
    </row>
    <row r="211" spans="2:7">
      <c r="D211" s="14"/>
      <c r="E211" s="14"/>
      <c r="F211" s="14"/>
      <c r="G211" s="14"/>
    </row>
    <row r="212" spans="2:7">
      <c r="D212" s="14"/>
      <c r="E212" s="14"/>
      <c r="F212" s="14"/>
      <c r="G212" s="14"/>
    </row>
    <row r="213" spans="2:7">
      <c r="D213" s="14"/>
      <c r="E213" s="14"/>
      <c r="F213" s="14"/>
      <c r="G213" s="14"/>
    </row>
    <row r="214" spans="2:7">
      <c r="D214" s="14"/>
      <c r="E214" s="14"/>
      <c r="F214" s="14"/>
      <c r="G214" s="14"/>
    </row>
    <row r="215" spans="2:7">
      <c r="B215" s="14"/>
      <c r="D215" s="14"/>
      <c r="E215" s="14"/>
      <c r="F215" s="14"/>
      <c r="G215" s="14"/>
    </row>
    <row r="216" spans="2:7">
      <c r="B216" s="14"/>
      <c r="D216" s="14"/>
      <c r="E216" s="14"/>
      <c r="F216" s="14"/>
      <c r="G216" s="14"/>
    </row>
    <row r="217" spans="2:7">
      <c r="B217" s="17"/>
      <c r="D217" s="14"/>
      <c r="E217" s="14"/>
      <c r="F217" s="14"/>
      <c r="G217" s="14"/>
    </row>
    <row r="218" spans="2:7">
      <c r="D218" s="14"/>
      <c r="E218" s="14"/>
      <c r="F218" s="14"/>
      <c r="G218" s="14"/>
    </row>
    <row r="219" spans="2:7">
      <c r="D219" s="14"/>
      <c r="E219" s="14"/>
      <c r="F219" s="14"/>
      <c r="G219" s="14"/>
    </row>
    <row r="220" spans="2:7">
      <c r="D220" s="14"/>
      <c r="E220" s="14"/>
      <c r="F220" s="14"/>
      <c r="G220" s="1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9" width="10.7109375" style="14" customWidth="1"/>
    <col min="10" max="10" width="14.7109375" style="14" customWidth="1"/>
    <col min="11" max="11" width="11.7109375" style="14" customWidth="1"/>
    <col min="12" max="12" width="14.7109375" style="14" customWidth="1"/>
    <col min="13" max="15" width="10.7109375" style="14" customWidth="1"/>
    <col min="16" max="16" width="7.5703125" style="14" customWidth="1"/>
    <col min="17" max="17" width="6.7109375" style="14" customWidth="1"/>
    <col min="18" max="18" width="7.7109375" style="14" customWidth="1"/>
    <col min="19" max="19" width="7.140625" style="14" customWidth="1"/>
    <col min="20" max="20" width="6" style="14" customWidth="1"/>
    <col min="21" max="21" width="7.85546875" style="14" customWidth="1"/>
    <col min="22" max="22" width="8.140625" style="14" customWidth="1"/>
    <col min="23" max="23" width="6.28515625" style="14" customWidth="1"/>
    <col min="24" max="24" width="8" style="14" customWidth="1"/>
    <col min="25" max="25" width="8.7109375" style="14" customWidth="1"/>
    <col min="26" max="26" width="10" style="14" customWidth="1"/>
    <col min="27" max="27" width="9.5703125" style="14" customWidth="1"/>
    <col min="28" max="28" width="6.140625" style="14" customWidth="1"/>
    <col min="29" max="30" width="5.7109375" style="14" customWidth="1"/>
    <col min="31" max="31" width="6.85546875" style="14" customWidth="1"/>
    <col min="32" max="32" width="6.42578125" style="14" customWidth="1"/>
    <col min="33" max="33" width="6.7109375" style="14" customWidth="1"/>
    <col min="34" max="34" width="7.28515625" style="14" customWidth="1"/>
    <col min="35" max="46" width="5.7109375" style="14" customWidth="1"/>
    <col min="47" max="16384" width="9.140625" style="14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</row>
    <row r="6" spans="2:65" ht="26.25" customHeight="1"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65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M7" s="17"/>
    </row>
    <row r="8" spans="2:65" s="17" customFormat="1" ht="63">
      <c r="B8" s="4" t="s">
        <v>46</v>
      </c>
      <c r="C8" s="26" t="s">
        <v>47</v>
      </c>
      <c r="D8" s="26" t="s">
        <v>68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51</v>
      </c>
      <c r="J8" s="26" t="s">
        <v>185</v>
      </c>
      <c r="K8" s="26" t="s">
        <v>186</v>
      </c>
      <c r="L8" s="26" t="s">
        <v>54</v>
      </c>
      <c r="M8" s="26" t="s">
        <v>71</v>
      </c>
      <c r="N8" s="26" t="s">
        <v>55</v>
      </c>
      <c r="O8" s="32" t="s">
        <v>181</v>
      </c>
      <c r="Q8" s="14"/>
      <c r="BH8" s="14"/>
      <c r="BI8" s="14"/>
    </row>
    <row r="9" spans="2:65" s="17" customFormat="1" ht="20.25">
      <c r="B9" s="18"/>
      <c r="C9" s="19"/>
      <c r="D9" s="19"/>
      <c r="E9" s="19"/>
      <c r="F9" s="19"/>
      <c r="G9" s="19"/>
      <c r="H9" s="19"/>
      <c r="I9" s="19"/>
      <c r="J9" s="29" t="s">
        <v>182</v>
      </c>
      <c r="K9" s="29"/>
      <c r="L9" s="29" t="s">
        <v>6</v>
      </c>
      <c r="M9" s="29" t="s">
        <v>7</v>
      </c>
      <c r="N9" s="29" t="s">
        <v>7</v>
      </c>
      <c r="O9" s="30" t="s">
        <v>7</v>
      </c>
      <c r="BG9" s="14"/>
      <c r="BH9" s="14"/>
      <c r="BI9" s="14"/>
      <c r="BM9" s="21"/>
    </row>
    <row r="10" spans="2:6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32" t="s">
        <v>75</v>
      </c>
      <c r="O10" s="32" t="s">
        <v>76</v>
      </c>
      <c r="P10" s="33"/>
      <c r="BG10" s="14"/>
      <c r="BH10" s="17"/>
      <c r="BI10" s="14"/>
    </row>
    <row r="11" spans="2:65" s="21" customFormat="1" ht="18" customHeight="1">
      <c r="B11" s="22" t="s">
        <v>92</v>
      </c>
      <c r="C11" s="6"/>
      <c r="D11" s="6"/>
      <c r="E11" s="6"/>
      <c r="F11" s="6"/>
      <c r="G11" s="6"/>
      <c r="H11" s="6"/>
      <c r="I11" s="6"/>
      <c r="J11" s="73">
        <v>126884633.67</v>
      </c>
      <c r="K11" s="6"/>
      <c r="L11" s="73">
        <v>508654.87397617288</v>
      </c>
      <c r="M11" s="6"/>
      <c r="N11" s="74">
        <v>1</v>
      </c>
      <c r="O11" s="74">
        <v>2.4400000000000002E-2</v>
      </c>
      <c r="P11" s="33"/>
      <c r="BG11" s="14"/>
      <c r="BH11" s="17"/>
      <c r="BI11" s="14"/>
      <c r="BM11" s="14"/>
    </row>
    <row r="12" spans="2:65">
      <c r="B12" s="77" t="s">
        <v>203</v>
      </c>
      <c r="C12" s="14"/>
      <c r="D12" s="14"/>
      <c r="E12" s="14"/>
      <c r="J12" s="79">
        <v>123695253.13</v>
      </c>
      <c r="L12" s="79">
        <v>205453.36310548999</v>
      </c>
      <c r="N12" s="78">
        <v>0.40389999999999998</v>
      </c>
      <c r="O12" s="78">
        <v>9.9000000000000008E-3</v>
      </c>
    </row>
    <row r="13" spans="2:65">
      <c r="B13" s="77" t="s">
        <v>3012</v>
      </c>
      <c r="C13" s="14"/>
      <c r="D13" s="14"/>
      <c r="E13" s="14"/>
      <c r="J13" s="79">
        <v>0</v>
      </c>
      <c r="L13" s="79">
        <v>0</v>
      </c>
      <c r="N13" s="78">
        <v>0</v>
      </c>
      <c r="O13" s="78">
        <v>0</v>
      </c>
    </row>
    <row r="14" spans="2:65">
      <c r="B14" t="s">
        <v>266</v>
      </c>
      <c r="C14" t="s">
        <v>266</v>
      </c>
      <c r="D14" s="14"/>
      <c r="E14" s="14"/>
      <c r="F14" t="s">
        <v>266</v>
      </c>
      <c r="G14" t="s">
        <v>266</v>
      </c>
      <c r="I14" t="s">
        <v>266</v>
      </c>
      <c r="J14" s="75">
        <v>0</v>
      </c>
      <c r="K14" s="75">
        <v>0</v>
      </c>
      <c r="L14" s="75">
        <v>0</v>
      </c>
      <c r="M14" s="76">
        <v>0</v>
      </c>
      <c r="N14" s="76">
        <v>0</v>
      </c>
      <c r="O14" s="76">
        <v>0</v>
      </c>
    </row>
    <row r="15" spans="2:65">
      <c r="B15" s="77" t="s">
        <v>3013</v>
      </c>
      <c r="C15" s="14"/>
      <c r="D15" s="14"/>
      <c r="E15" s="14"/>
      <c r="J15" s="79">
        <v>0</v>
      </c>
      <c r="L15" s="79">
        <v>0</v>
      </c>
      <c r="N15" s="78">
        <v>0</v>
      </c>
      <c r="O15" s="78">
        <v>0</v>
      </c>
    </row>
    <row r="16" spans="2:65">
      <c r="B16" t="s">
        <v>266</v>
      </c>
      <c r="C16" t="s">
        <v>266</v>
      </c>
      <c r="D16" s="14"/>
      <c r="E16" s="14"/>
      <c r="F16" t="s">
        <v>266</v>
      </c>
      <c r="G16" t="s">
        <v>266</v>
      </c>
      <c r="I16" t="s">
        <v>266</v>
      </c>
      <c r="J16" s="75">
        <v>0</v>
      </c>
      <c r="K16" s="75">
        <v>0</v>
      </c>
      <c r="L16" s="75">
        <v>0</v>
      </c>
      <c r="M16" s="76">
        <v>0</v>
      </c>
      <c r="N16" s="76">
        <v>0</v>
      </c>
      <c r="O16" s="76">
        <v>0</v>
      </c>
    </row>
    <row r="17" spans="2:15">
      <c r="B17" s="77" t="s">
        <v>90</v>
      </c>
      <c r="C17" s="14"/>
      <c r="D17" s="14"/>
      <c r="E17" s="14"/>
      <c r="J17" s="79">
        <v>123695253.13</v>
      </c>
      <c r="L17" s="79">
        <v>205453.36310548999</v>
      </c>
      <c r="N17" s="78">
        <v>0.40389999999999998</v>
      </c>
      <c r="O17" s="78">
        <v>9.9000000000000008E-3</v>
      </c>
    </row>
    <row r="18" spans="2:15">
      <c r="B18" t="s">
        <v>3014</v>
      </c>
      <c r="C18" t="s">
        <v>3015</v>
      </c>
      <c r="D18" t="s">
        <v>98</v>
      </c>
      <c r="E18" t="s">
        <v>3016</v>
      </c>
      <c r="F18" t="s">
        <v>2730</v>
      </c>
      <c r="G18" t="s">
        <v>619</v>
      </c>
      <c r="H18" t="s">
        <v>209</v>
      </c>
      <c r="I18" t="s">
        <v>100</v>
      </c>
      <c r="J18" s="75">
        <v>15558479.130000001</v>
      </c>
      <c r="K18" s="75">
        <v>53.3</v>
      </c>
      <c r="L18" s="75">
        <v>8292.6693762899995</v>
      </c>
      <c r="M18" s="76">
        <v>4.4400000000000002E-2</v>
      </c>
      <c r="N18" s="76">
        <v>1.6299999999999999E-2</v>
      </c>
      <c r="O18" s="76">
        <v>4.0000000000000002E-4</v>
      </c>
    </row>
    <row r="19" spans="2:15">
      <c r="B19" t="s">
        <v>3017</v>
      </c>
      <c r="C19" t="s">
        <v>3018</v>
      </c>
      <c r="D19" t="s">
        <v>98</v>
      </c>
      <c r="E19" t="s">
        <v>2756</v>
      </c>
      <c r="F19" t="s">
        <v>2730</v>
      </c>
      <c r="G19" t="s">
        <v>266</v>
      </c>
      <c r="H19" t="s">
        <v>1036</v>
      </c>
      <c r="I19" t="s">
        <v>100</v>
      </c>
      <c r="J19" s="75">
        <v>37336774</v>
      </c>
      <c r="K19" s="75">
        <v>106.58</v>
      </c>
      <c r="L19" s="75">
        <v>39793.533729199997</v>
      </c>
      <c r="M19" s="76">
        <v>0</v>
      </c>
      <c r="N19" s="76">
        <v>7.8200000000000006E-2</v>
      </c>
      <c r="O19" s="76">
        <v>1.9E-3</v>
      </c>
    </row>
    <row r="20" spans="2:15">
      <c r="B20" t="s">
        <v>3019</v>
      </c>
      <c r="C20" t="s">
        <v>3020</v>
      </c>
      <c r="D20" t="s">
        <v>98</v>
      </c>
      <c r="E20" t="s">
        <v>2759</v>
      </c>
      <c r="F20" t="s">
        <v>2730</v>
      </c>
      <c r="G20" t="s">
        <v>266</v>
      </c>
      <c r="H20" t="s">
        <v>1036</v>
      </c>
      <c r="I20" t="s">
        <v>100</v>
      </c>
      <c r="J20" s="75">
        <v>70800000</v>
      </c>
      <c r="K20" s="75">
        <v>222.27</v>
      </c>
      <c r="L20" s="75">
        <v>157367.16</v>
      </c>
      <c r="M20" s="76">
        <v>0</v>
      </c>
      <c r="N20" s="76">
        <v>0.30940000000000001</v>
      </c>
      <c r="O20" s="76">
        <v>7.6E-3</v>
      </c>
    </row>
    <row r="21" spans="2:15">
      <c r="B21" s="77" t="s">
        <v>1754</v>
      </c>
      <c r="C21" s="14"/>
      <c r="D21" s="14"/>
      <c r="E21" s="14"/>
      <c r="J21" s="79">
        <v>0</v>
      </c>
      <c r="L21" s="79">
        <v>0</v>
      </c>
      <c r="N21" s="78">
        <v>0</v>
      </c>
      <c r="O21" s="78">
        <v>0</v>
      </c>
    </row>
    <row r="22" spans="2:15">
      <c r="B22" t="s">
        <v>266</v>
      </c>
      <c r="C22" t="s">
        <v>266</v>
      </c>
      <c r="D22" s="14"/>
      <c r="E22" s="14"/>
      <c r="F22" t="s">
        <v>266</v>
      </c>
      <c r="G22" t="s">
        <v>266</v>
      </c>
      <c r="I22" t="s">
        <v>266</v>
      </c>
      <c r="J22" s="75">
        <v>0</v>
      </c>
      <c r="K22" s="75">
        <v>0</v>
      </c>
      <c r="L22" s="75">
        <v>0</v>
      </c>
      <c r="M22" s="76">
        <v>0</v>
      </c>
      <c r="N22" s="76">
        <v>0</v>
      </c>
      <c r="O22" s="76">
        <v>0</v>
      </c>
    </row>
    <row r="23" spans="2:15">
      <c r="B23" s="77" t="s">
        <v>271</v>
      </c>
      <c r="C23" s="14"/>
      <c r="D23" s="14"/>
      <c r="E23" s="14"/>
      <c r="J23" s="79">
        <v>3189380.54</v>
      </c>
      <c r="L23" s="79">
        <v>303201.51087068289</v>
      </c>
      <c r="N23" s="78">
        <v>0.59609999999999996</v>
      </c>
      <c r="O23" s="78">
        <v>1.46E-2</v>
      </c>
    </row>
    <row r="24" spans="2:15">
      <c r="B24" s="77" t="s">
        <v>3012</v>
      </c>
      <c r="C24" s="14"/>
      <c r="D24" s="14"/>
      <c r="E24" s="14"/>
      <c r="J24" s="79">
        <v>10342.83</v>
      </c>
      <c r="L24" s="79">
        <v>3971.6346406088401</v>
      </c>
      <c r="N24" s="78">
        <v>7.7999999999999996E-3</v>
      </c>
      <c r="O24" s="78">
        <v>2.0000000000000001E-4</v>
      </c>
    </row>
    <row r="25" spans="2:15">
      <c r="B25" t="s">
        <v>3021</v>
      </c>
      <c r="C25" t="s">
        <v>3022</v>
      </c>
      <c r="D25" t="s">
        <v>121</v>
      </c>
      <c r="E25" t="s">
        <v>3023</v>
      </c>
      <c r="F25" t="s">
        <v>2859</v>
      </c>
      <c r="G25" t="s">
        <v>266</v>
      </c>
      <c r="H25" t="s">
        <v>1036</v>
      </c>
      <c r="I25" t="s">
        <v>104</v>
      </c>
      <c r="J25" s="75">
        <v>10342.83</v>
      </c>
      <c r="K25" s="75">
        <v>10587.229999999992</v>
      </c>
      <c r="L25" s="75">
        <v>3971.6346406088401</v>
      </c>
      <c r="M25" s="76">
        <v>0</v>
      </c>
      <c r="N25" s="76">
        <v>7.7999999999999996E-3</v>
      </c>
      <c r="O25" s="76">
        <v>2.0000000000000001E-4</v>
      </c>
    </row>
    <row r="26" spans="2:15">
      <c r="B26" s="77" t="s">
        <v>3013</v>
      </c>
      <c r="C26" s="14"/>
      <c r="D26" s="14"/>
      <c r="E26" s="14"/>
      <c r="J26" s="79">
        <v>179068.75</v>
      </c>
      <c r="L26" s="79">
        <v>114374.97301873374</v>
      </c>
      <c r="N26" s="78">
        <v>0.22489999999999999</v>
      </c>
      <c r="O26" s="78">
        <v>5.4999999999999997E-3</v>
      </c>
    </row>
    <row r="27" spans="2:15">
      <c r="B27" t="s">
        <v>3024</v>
      </c>
      <c r="C27" t="s">
        <v>3025</v>
      </c>
      <c r="D27" t="s">
        <v>121</v>
      </c>
      <c r="E27" t="s">
        <v>3026</v>
      </c>
      <c r="F27" t="s">
        <v>2859</v>
      </c>
      <c r="G27" t="s">
        <v>266</v>
      </c>
      <c r="H27" t="s">
        <v>1036</v>
      </c>
      <c r="I27" t="s">
        <v>108</v>
      </c>
      <c r="J27" s="75">
        <v>13639.38</v>
      </c>
      <c r="K27" s="75">
        <v>14238</v>
      </c>
      <c r="L27" s="75">
        <v>7790.4266067230401</v>
      </c>
      <c r="M27" s="76">
        <v>0</v>
      </c>
      <c r="N27" s="76">
        <v>1.5299999999999999E-2</v>
      </c>
      <c r="O27" s="76">
        <v>4.0000000000000002E-4</v>
      </c>
    </row>
    <row r="28" spans="2:15">
      <c r="B28" t="s">
        <v>3027</v>
      </c>
      <c r="C28" t="s">
        <v>3028</v>
      </c>
      <c r="D28" t="s">
        <v>121</v>
      </c>
      <c r="E28" t="s">
        <v>3026</v>
      </c>
      <c r="F28" t="s">
        <v>2859</v>
      </c>
      <c r="G28" t="s">
        <v>266</v>
      </c>
      <c r="H28" t="s">
        <v>1036</v>
      </c>
      <c r="I28" t="s">
        <v>104</v>
      </c>
      <c r="J28" s="75">
        <v>59873.46</v>
      </c>
      <c r="K28" s="75">
        <v>17328</v>
      </c>
      <c r="L28" s="75">
        <v>37629.664910697596</v>
      </c>
      <c r="M28" s="76">
        <v>0</v>
      </c>
      <c r="N28" s="76">
        <v>7.3999999999999996E-2</v>
      </c>
      <c r="O28" s="76">
        <v>1.8E-3</v>
      </c>
    </row>
    <row r="29" spans="2:15">
      <c r="B29" t="s">
        <v>3029</v>
      </c>
      <c r="C29" t="s">
        <v>3030</v>
      </c>
      <c r="D29" t="s">
        <v>121</v>
      </c>
      <c r="E29" t="s">
        <v>3031</v>
      </c>
      <c r="F29" t="s">
        <v>2859</v>
      </c>
      <c r="G29" t="s">
        <v>266</v>
      </c>
      <c r="H29" t="s">
        <v>1036</v>
      </c>
      <c r="I29" t="s">
        <v>104</v>
      </c>
      <c r="J29" s="75">
        <v>25701.21</v>
      </c>
      <c r="K29" s="75">
        <v>37420.339999999997</v>
      </c>
      <c r="L29" s="75">
        <v>34882.6005624955</v>
      </c>
      <c r="M29" s="76">
        <v>0</v>
      </c>
      <c r="N29" s="76">
        <v>6.8599999999999994E-2</v>
      </c>
      <c r="O29" s="76">
        <v>1.6999999999999999E-3</v>
      </c>
    </row>
    <row r="30" spans="2:15">
      <c r="B30" t="s">
        <v>3032</v>
      </c>
      <c r="C30" t="s">
        <v>3033</v>
      </c>
      <c r="D30" t="s">
        <v>121</v>
      </c>
      <c r="E30" t="s">
        <v>3023</v>
      </c>
      <c r="F30" t="s">
        <v>2859</v>
      </c>
      <c r="G30" t="s">
        <v>266</v>
      </c>
      <c r="H30" t="s">
        <v>1036</v>
      </c>
      <c r="I30" t="s">
        <v>104</v>
      </c>
      <c r="J30" s="75">
        <v>79854.7</v>
      </c>
      <c r="K30" s="75">
        <v>11763.95</v>
      </c>
      <c r="L30" s="75">
        <v>34072.280938817603</v>
      </c>
      <c r="M30" s="76">
        <v>0</v>
      </c>
      <c r="N30" s="76">
        <v>6.7000000000000004E-2</v>
      </c>
      <c r="O30" s="76">
        <v>1.6000000000000001E-3</v>
      </c>
    </row>
    <row r="31" spans="2:15">
      <c r="B31" s="77" t="s">
        <v>90</v>
      </c>
      <c r="C31" s="14"/>
      <c r="D31" s="14"/>
      <c r="E31" s="14"/>
      <c r="J31" s="79">
        <v>2999968.96</v>
      </c>
      <c r="L31" s="79">
        <v>184854.90321134031</v>
      </c>
      <c r="N31" s="78">
        <v>0.3634</v>
      </c>
      <c r="O31" s="78">
        <v>8.8999999999999999E-3</v>
      </c>
    </row>
    <row r="32" spans="2:15">
      <c r="B32" t="s">
        <v>3034</v>
      </c>
      <c r="C32" t="s">
        <v>3035</v>
      </c>
      <c r="D32" t="s">
        <v>121</v>
      </c>
      <c r="E32" t="s">
        <v>3036</v>
      </c>
      <c r="F32" t="s">
        <v>2730</v>
      </c>
      <c r="G32" t="s">
        <v>266</v>
      </c>
      <c r="H32" t="s">
        <v>1036</v>
      </c>
      <c r="I32" t="s">
        <v>201</v>
      </c>
      <c r="J32" s="75">
        <v>1615</v>
      </c>
      <c r="K32" s="75">
        <v>3440600</v>
      </c>
      <c r="L32" s="75">
        <v>1424.53759453</v>
      </c>
      <c r="M32" s="76">
        <v>0</v>
      </c>
      <c r="N32" s="76">
        <v>2.8E-3</v>
      </c>
      <c r="O32" s="76">
        <v>1E-4</v>
      </c>
    </row>
    <row r="33" spans="2:15">
      <c r="B33" t="s">
        <v>3037</v>
      </c>
      <c r="C33" t="s">
        <v>3038</v>
      </c>
      <c r="D33" t="s">
        <v>121</v>
      </c>
      <c r="E33" t="s">
        <v>3039</v>
      </c>
      <c r="F33" t="s">
        <v>2730</v>
      </c>
      <c r="G33" t="s">
        <v>266</v>
      </c>
      <c r="H33" t="s">
        <v>1036</v>
      </c>
      <c r="I33" t="s">
        <v>104</v>
      </c>
      <c r="J33" s="75">
        <v>55550</v>
      </c>
      <c r="K33" s="75">
        <v>22796</v>
      </c>
      <c r="L33" s="75">
        <v>45929.346605999999</v>
      </c>
      <c r="M33" s="76">
        <v>0</v>
      </c>
      <c r="N33" s="76">
        <v>9.0300000000000005E-2</v>
      </c>
      <c r="O33" s="76">
        <v>2.2000000000000001E-3</v>
      </c>
    </row>
    <row r="34" spans="2:15">
      <c r="B34" t="s">
        <v>3040</v>
      </c>
      <c r="C34" t="s">
        <v>3041</v>
      </c>
      <c r="D34" t="s">
        <v>121</v>
      </c>
      <c r="E34" t="s">
        <v>3042</v>
      </c>
      <c r="F34" t="s">
        <v>2730</v>
      </c>
      <c r="G34" t="s">
        <v>266</v>
      </c>
      <c r="H34" t="s">
        <v>1036</v>
      </c>
      <c r="I34" t="s">
        <v>108</v>
      </c>
      <c r="J34" s="75">
        <v>32000</v>
      </c>
      <c r="K34" s="75">
        <v>4533</v>
      </c>
      <c r="L34" s="75">
        <v>5819.0664960000004</v>
      </c>
      <c r="M34" s="76">
        <v>0</v>
      </c>
      <c r="N34" s="76">
        <v>1.14E-2</v>
      </c>
      <c r="O34" s="76">
        <v>2.9999999999999997E-4</v>
      </c>
    </row>
    <row r="35" spans="2:15">
      <c r="B35" t="s">
        <v>3043</v>
      </c>
      <c r="C35" t="s">
        <v>3044</v>
      </c>
      <c r="D35" t="s">
        <v>121</v>
      </c>
      <c r="E35" t="s">
        <v>3042</v>
      </c>
      <c r="F35" t="s">
        <v>2730</v>
      </c>
      <c r="G35" t="s">
        <v>266</v>
      </c>
      <c r="H35" t="s">
        <v>1036</v>
      </c>
      <c r="I35" t="s">
        <v>201</v>
      </c>
      <c r="J35" s="75">
        <v>71000</v>
      </c>
      <c r="K35" s="75">
        <v>181900</v>
      </c>
      <c r="L35" s="75">
        <v>3310.992913</v>
      </c>
      <c r="M35" s="76">
        <v>0</v>
      </c>
      <c r="N35" s="76">
        <v>6.4999999999999997E-3</v>
      </c>
      <c r="O35" s="76">
        <v>2.0000000000000001E-4</v>
      </c>
    </row>
    <row r="36" spans="2:15">
      <c r="B36" t="s">
        <v>3045</v>
      </c>
      <c r="C36" t="s">
        <v>3046</v>
      </c>
      <c r="D36" t="s">
        <v>397</v>
      </c>
      <c r="E36" t="s">
        <v>3047</v>
      </c>
      <c r="F36" t="s">
        <v>2730</v>
      </c>
      <c r="G36" t="s">
        <v>266</v>
      </c>
      <c r="H36" t="s">
        <v>1036</v>
      </c>
      <c r="I36" t="s">
        <v>198</v>
      </c>
      <c r="J36" s="75">
        <v>5735</v>
      </c>
      <c r="K36" s="75">
        <v>18260</v>
      </c>
      <c r="L36" s="75">
        <v>4517.1446484999997</v>
      </c>
      <c r="M36" s="76">
        <v>0</v>
      </c>
      <c r="N36" s="76">
        <v>8.8999999999999999E-3</v>
      </c>
      <c r="O36" s="76">
        <v>2.0000000000000001E-4</v>
      </c>
    </row>
    <row r="37" spans="2:15">
      <c r="B37" t="s">
        <v>3048</v>
      </c>
      <c r="C37" t="s">
        <v>3049</v>
      </c>
      <c r="D37" t="s">
        <v>121</v>
      </c>
      <c r="E37" t="s">
        <v>3050</v>
      </c>
      <c r="F37" t="s">
        <v>2730</v>
      </c>
      <c r="G37" t="s">
        <v>266</v>
      </c>
      <c r="H37" t="s">
        <v>1036</v>
      </c>
      <c r="I37" t="s">
        <v>104</v>
      </c>
      <c r="J37" s="75">
        <v>5750</v>
      </c>
      <c r="K37" s="75">
        <v>22865.23</v>
      </c>
      <c r="L37" s="75">
        <v>4768.6008795750004</v>
      </c>
      <c r="M37" s="76">
        <v>0</v>
      </c>
      <c r="N37" s="76">
        <v>9.4000000000000004E-3</v>
      </c>
      <c r="O37" s="76">
        <v>2.0000000000000001E-4</v>
      </c>
    </row>
    <row r="38" spans="2:15">
      <c r="B38" t="s">
        <v>3051</v>
      </c>
      <c r="C38" t="s">
        <v>3052</v>
      </c>
      <c r="D38" t="s">
        <v>121</v>
      </c>
      <c r="E38" t="s">
        <v>3053</v>
      </c>
      <c r="F38" t="s">
        <v>2730</v>
      </c>
      <c r="G38" t="s">
        <v>266</v>
      </c>
      <c r="H38" t="s">
        <v>1036</v>
      </c>
      <c r="I38" t="s">
        <v>104</v>
      </c>
      <c r="J38" s="75">
        <v>18194</v>
      </c>
      <c r="K38" s="75">
        <v>20219.5</v>
      </c>
      <c r="L38" s="75">
        <v>13342.77485541</v>
      </c>
      <c r="M38" s="76">
        <v>1E-4</v>
      </c>
      <c r="N38" s="76">
        <v>2.6200000000000001E-2</v>
      </c>
      <c r="O38" s="76">
        <v>5.9999999999999995E-4</v>
      </c>
    </row>
    <row r="39" spans="2:15">
      <c r="B39" t="s">
        <v>3054</v>
      </c>
      <c r="C39" t="s">
        <v>3055</v>
      </c>
      <c r="D39" t="s">
        <v>121</v>
      </c>
      <c r="E39" t="s">
        <v>2933</v>
      </c>
      <c r="F39" t="s">
        <v>2730</v>
      </c>
      <c r="G39" t="s">
        <v>266</v>
      </c>
      <c r="H39" t="s">
        <v>1036</v>
      </c>
      <c r="I39" t="s">
        <v>104</v>
      </c>
      <c r="J39" s="75">
        <v>506920</v>
      </c>
      <c r="K39" s="75">
        <v>1047.7</v>
      </c>
      <c r="L39" s="75">
        <v>19263.000046680001</v>
      </c>
      <c r="M39" s="76">
        <v>2.9999999999999997E-4</v>
      </c>
      <c r="N39" s="76">
        <v>3.7900000000000003E-2</v>
      </c>
      <c r="O39" s="76">
        <v>8.9999999999999998E-4</v>
      </c>
    </row>
    <row r="40" spans="2:15">
      <c r="B40" t="s">
        <v>3056</v>
      </c>
      <c r="C40" t="s">
        <v>3057</v>
      </c>
      <c r="D40" t="s">
        <v>121</v>
      </c>
      <c r="E40" t="s">
        <v>3058</v>
      </c>
      <c r="F40" t="s">
        <v>2730</v>
      </c>
      <c r="G40" t="s">
        <v>266</v>
      </c>
      <c r="H40" t="s">
        <v>1036</v>
      </c>
      <c r="I40" t="s">
        <v>104</v>
      </c>
      <c r="J40" s="75">
        <v>140250.81</v>
      </c>
      <c r="K40" s="75">
        <v>2915.060000000009</v>
      </c>
      <c r="L40" s="75">
        <v>14828.6096152232</v>
      </c>
      <c r="M40" s="76">
        <v>0</v>
      </c>
      <c r="N40" s="76">
        <v>2.92E-2</v>
      </c>
      <c r="O40" s="76">
        <v>6.9999999999999999E-4</v>
      </c>
    </row>
    <row r="41" spans="2:15">
      <c r="B41" t="s">
        <v>3059</v>
      </c>
      <c r="C41" t="s">
        <v>3060</v>
      </c>
      <c r="D41" t="s">
        <v>121</v>
      </c>
      <c r="E41" t="s">
        <v>3058</v>
      </c>
      <c r="F41" t="s">
        <v>2730</v>
      </c>
      <c r="G41" t="s">
        <v>266</v>
      </c>
      <c r="H41" t="s">
        <v>1036</v>
      </c>
      <c r="I41" t="s">
        <v>104</v>
      </c>
      <c r="J41" s="75">
        <v>962853.36</v>
      </c>
      <c r="K41" s="75">
        <v>1264.03</v>
      </c>
      <c r="L41" s="75">
        <v>44143.329568881803</v>
      </c>
      <c r="M41" s="76">
        <v>2.0000000000000001E-4</v>
      </c>
      <c r="N41" s="76">
        <v>8.6800000000000002E-2</v>
      </c>
      <c r="O41" s="76">
        <v>2.0999999999999999E-3</v>
      </c>
    </row>
    <row r="42" spans="2:15">
      <c r="B42" t="s">
        <v>3061</v>
      </c>
      <c r="C42" t="s">
        <v>3062</v>
      </c>
      <c r="D42" t="s">
        <v>121</v>
      </c>
      <c r="E42" t="s">
        <v>3063</v>
      </c>
      <c r="F42" t="s">
        <v>2730</v>
      </c>
      <c r="G42" t="s">
        <v>266</v>
      </c>
      <c r="H42" t="s">
        <v>1036</v>
      </c>
      <c r="I42" t="s">
        <v>111</v>
      </c>
      <c r="J42" s="75">
        <v>1000000</v>
      </c>
      <c r="K42" s="75">
        <v>125.07</v>
      </c>
      <c r="L42" s="75">
        <v>5779.3596299999999</v>
      </c>
      <c r="M42" s="76">
        <v>8.9999999999999998E-4</v>
      </c>
      <c r="N42" s="76">
        <v>1.14E-2</v>
      </c>
      <c r="O42" s="76">
        <v>2.9999999999999997E-4</v>
      </c>
    </row>
    <row r="43" spans="2:15">
      <c r="B43" t="s">
        <v>3064</v>
      </c>
      <c r="C43" t="s">
        <v>3065</v>
      </c>
      <c r="D43" t="s">
        <v>121</v>
      </c>
      <c r="E43" t="s">
        <v>3066</v>
      </c>
      <c r="F43" t="s">
        <v>2730</v>
      </c>
      <c r="G43" t="s">
        <v>266</v>
      </c>
      <c r="H43" t="s">
        <v>1036</v>
      </c>
      <c r="I43" t="s">
        <v>108</v>
      </c>
      <c r="J43" s="75">
        <v>6200</v>
      </c>
      <c r="K43" s="75">
        <v>16896</v>
      </c>
      <c r="L43" s="75">
        <v>4202.3596031999996</v>
      </c>
      <c r="M43" s="76">
        <v>0</v>
      </c>
      <c r="N43" s="76">
        <v>8.3000000000000001E-3</v>
      </c>
      <c r="O43" s="76">
        <v>2.0000000000000001E-4</v>
      </c>
    </row>
    <row r="44" spans="2:15">
      <c r="B44" t="s">
        <v>3067</v>
      </c>
      <c r="C44" t="s">
        <v>3068</v>
      </c>
      <c r="D44" t="s">
        <v>121</v>
      </c>
      <c r="E44" t="s">
        <v>3069</v>
      </c>
      <c r="F44" t="s">
        <v>2730</v>
      </c>
      <c r="G44" t="s">
        <v>266</v>
      </c>
      <c r="H44" t="s">
        <v>1036</v>
      </c>
      <c r="I44" t="s">
        <v>104</v>
      </c>
      <c r="J44" s="75">
        <v>186500.79</v>
      </c>
      <c r="K44" s="75">
        <v>2212.8000000000002</v>
      </c>
      <c r="L44" s="75">
        <v>14968.228148022299</v>
      </c>
      <c r="M44" s="76">
        <v>2.0000000000000001E-4</v>
      </c>
      <c r="N44" s="76">
        <v>2.9399999999999999E-2</v>
      </c>
      <c r="O44" s="76">
        <v>6.9999999999999999E-4</v>
      </c>
    </row>
    <row r="45" spans="2:15">
      <c r="B45" t="s">
        <v>3070</v>
      </c>
      <c r="C45" t="s">
        <v>3071</v>
      </c>
      <c r="D45" t="s">
        <v>121</v>
      </c>
      <c r="E45" t="s">
        <v>3072</v>
      </c>
      <c r="F45" t="s">
        <v>2730</v>
      </c>
      <c r="G45" t="s">
        <v>266</v>
      </c>
      <c r="H45" t="s">
        <v>1036</v>
      </c>
      <c r="I45" t="s">
        <v>201</v>
      </c>
      <c r="J45" s="75">
        <v>7400</v>
      </c>
      <c r="K45" s="75">
        <v>1348111</v>
      </c>
      <c r="L45" s="75">
        <v>2557.552606318</v>
      </c>
      <c r="M45" s="76">
        <v>0</v>
      </c>
      <c r="N45" s="76">
        <v>5.0000000000000001E-3</v>
      </c>
      <c r="O45" s="76">
        <v>1E-4</v>
      </c>
    </row>
    <row r="46" spans="2:15">
      <c r="B46" s="77" t="s">
        <v>1754</v>
      </c>
      <c r="C46" s="14"/>
      <c r="D46" s="14"/>
      <c r="E46" s="14"/>
      <c r="J46" s="79">
        <v>0</v>
      </c>
      <c r="L46" s="79">
        <v>0</v>
      </c>
      <c r="N46" s="78">
        <v>0</v>
      </c>
      <c r="O46" s="78">
        <v>0</v>
      </c>
    </row>
    <row r="47" spans="2:15">
      <c r="B47" t="s">
        <v>266</v>
      </c>
      <c r="C47" t="s">
        <v>266</v>
      </c>
      <c r="D47" s="14"/>
      <c r="E47" s="14"/>
      <c r="F47" t="s">
        <v>266</v>
      </c>
      <c r="G47" t="s">
        <v>266</v>
      </c>
      <c r="I47" t="s">
        <v>266</v>
      </c>
      <c r="J47" s="75">
        <v>0</v>
      </c>
      <c r="K47" s="75">
        <v>0</v>
      </c>
      <c r="L47" s="75">
        <v>0</v>
      </c>
      <c r="M47" s="76">
        <v>0</v>
      </c>
      <c r="N47" s="76">
        <v>0</v>
      </c>
      <c r="O47" s="76">
        <v>0</v>
      </c>
    </row>
    <row r="48" spans="2:15">
      <c r="B48" t="s">
        <v>273</v>
      </c>
      <c r="C48" s="14"/>
      <c r="D48" s="14"/>
      <c r="E48" s="14"/>
    </row>
    <row r="49" spans="2:5">
      <c r="B49" t="s">
        <v>488</v>
      </c>
      <c r="C49" s="14"/>
      <c r="D49" s="14"/>
      <c r="E49" s="14"/>
    </row>
    <row r="50" spans="2:5">
      <c r="B50" t="s">
        <v>489</v>
      </c>
      <c r="C50" s="14"/>
      <c r="D50" s="14"/>
      <c r="E50" s="14"/>
    </row>
    <row r="51" spans="2:5">
      <c r="B51" t="s">
        <v>490</v>
      </c>
      <c r="C51" s="14"/>
      <c r="D51" s="14"/>
      <c r="E51" s="14"/>
    </row>
    <row r="52" spans="2:5">
      <c r="C52" s="14"/>
      <c r="D52" s="14"/>
      <c r="E52" s="14"/>
    </row>
    <row r="53" spans="2:5">
      <c r="C53" s="14"/>
      <c r="D53" s="14"/>
      <c r="E53" s="14"/>
    </row>
    <row r="54" spans="2:5">
      <c r="C54" s="14"/>
      <c r="D54" s="14"/>
      <c r="E54" s="14"/>
    </row>
    <row r="55" spans="2:5">
      <c r="C55" s="14"/>
      <c r="D55" s="14"/>
      <c r="E55" s="14"/>
    </row>
    <row r="56" spans="2:5">
      <c r="C56" s="14"/>
      <c r="D56" s="14"/>
      <c r="E56" s="14"/>
    </row>
    <row r="57" spans="2:5">
      <c r="C57" s="14"/>
      <c r="D57" s="14"/>
      <c r="E57" s="14"/>
    </row>
    <row r="58" spans="2:5">
      <c r="C58" s="14"/>
      <c r="D58" s="14"/>
      <c r="E58" s="14"/>
    </row>
    <row r="59" spans="2:5">
      <c r="C59" s="14"/>
      <c r="D59" s="14"/>
      <c r="E59" s="14"/>
    </row>
    <row r="60" spans="2:5">
      <c r="C60" s="14"/>
      <c r="D60" s="14"/>
      <c r="E60" s="14"/>
    </row>
    <row r="61" spans="2:5">
      <c r="C61" s="14"/>
      <c r="D61" s="14"/>
      <c r="E61" s="14"/>
    </row>
    <row r="62" spans="2:5">
      <c r="C62" s="14"/>
      <c r="D62" s="14"/>
      <c r="E62" s="14"/>
    </row>
    <row r="63" spans="2:5">
      <c r="C63" s="14"/>
      <c r="D63" s="14"/>
      <c r="E63" s="14"/>
    </row>
    <row r="64" spans="2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2:5">
      <c r="C289" s="14"/>
      <c r="D289" s="14"/>
      <c r="E289" s="14"/>
    </row>
    <row r="290" spans="2:5">
      <c r="C290" s="14"/>
      <c r="D290" s="14"/>
      <c r="E290" s="14"/>
    </row>
    <row r="291" spans="2:5">
      <c r="C291" s="14"/>
      <c r="D291" s="14"/>
      <c r="E291" s="14"/>
    </row>
    <row r="292" spans="2:5">
      <c r="C292" s="14"/>
      <c r="D292" s="14"/>
      <c r="E292" s="14"/>
    </row>
    <row r="293" spans="2:5">
      <c r="C293" s="14"/>
      <c r="D293" s="14"/>
      <c r="E293" s="14"/>
    </row>
    <row r="294" spans="2:5">
      <c r="C294" s="14"/>
      <c r="D294" s="14"/>
      <c r="E294" s="14"/>
    </row>
    <row r="295" spans="2:5">
      <c r="B295" s="14"/>
      <c r="C295" s="14"/>
      <c r="D295" s="14"/>
      <c r="E295" s="14"/>
    </row>
    <row r="296" spans="2:5">
      <c r="B296" s="14"/>
      <c r="C296" s="14"/>
      <c r="D296" s="14"/>
      <c r="E296" s="14"/>
    </row>
    <row r="297" spans="2:5">
      <c r="B297" s="17"/>
      <c r="C297" s="14"/>
      <c r="D297" s="14"/>
      <c r="E297" s="14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7109375" style="14" customWidth="1"/>
    <col min="14" max="14" width="7.140625" style="14" customWidth="1"/>
    <col min="15" max="15" width="6" style="14" customWidth="1"/>
    <col min="16" max="16" width="7.85546875" style="14" customWidth="1"/>
    <col min="17" max="17" width="8.140625" style="14" customWidth="1"/>
    <col min="18" max="18" width="6.28515625" style="14" customWidth="1"/>
    <col min="19" max="19" width="8" style="14" customWidth="1"/>
    <col min="20" max="20" width="8.7109375" style="14" customWidth="1"/>
    <col min="21" max="21" width="10" style="14" customWidth="1"/>
    <col min="22" max="22" width="9.5703125" style="14" customWidth="1"/>
    <col min="23" max="23" width="6.140625" style="14" customWidth="1"/>
    <col min="24" max="25" width="5.7109375" style="14" customWidth="1"/>
    <col min="26" max="26" width="6.85546875" style="14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</row>
    <row r="6" spans="2:60" ht="26.25" customHeight="1"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0" ht="26.25" customHeight="1">
      <c r="B7" s="108" t="s">
        <v>93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H7" s="17"/>
    </row>
    <row r="8" spans="2:60" s="17" customFormat="1" ht="63"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71</v>
      </c>
      <c r="K8" s="26" t="s">
        <v>55</v>
      </c>
      <c r="L8" s="26" t="s">
        <v>181</v>
      </c>
      <c r="BD8" s="14"/>
      <c r="BE8" s="14"/>
    </row>
    <row r="9" spans="2:60" s="17" customFormat="1" ht="20.25">
      <c r="B9" s="18"/>
      <c r="C9" s="19"/>
      <c r="D9" s="19"/>
      <c r="E9" s="19"/>
      <c r="F9" s="19"/>
      <c r="G9" s="19" t="s">
        <v>182</v>
      </c>
      <c r="H9" s="19"/>
      <c r="I9" s="19" t="s">
        <v>6</v>
      </c>
      <c r="J9" s="19" t="s">
        <v>7</v>
      </c>
      <c r="K9" s="29" t="s">
        <v>7</v>
      </c>
      <c r="L9" s="43" t="s">
        <v>7</v>
      </c>
      <c r="BC9" s="14"/>
      <c r="BD9" s="14"/>
      <c r="BE9" s="14"/>
      <c r="BG9" s="21"/>
    </row>
    <row r="10" spans="2:60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6" t="s">
        <v>60</v>
      </c>
      <c r="J10" s="6" t="s">
        <v>61</v>
      </c>
      <c r="K10" s="32" t="s">
        <v>62</v>
      </c>
      <c r="L10" s="32" t="s">
        <v>63</v>
      </c>
      <c r="BC10" s="14"/>
      <c r="BD10" s="17"/>
      <c r="BE10" s="14"/>
    </row>
    <row r="11" spans="2:60" s="21" customFormat="1" ht="18" customHeight="1">
      <c r="B11" s="22" t="s">
        <v>95</v>
      </c>
      <c r="C11" s="6"/>
      <c r="D11" s="6"/>
      <c r="E11" s="6"/>
      <c r="F11" s="6"/>
      <c r="G11" s="73">
        <v>5014110</v>
      </c>
      <c r="H11" s="6"/>
      <c r="I11" s="73">
        <v>850.98554100000001</v>
      </c>
      <c r="J11" s="23"/>
      <c r="K11" s="74">
        <v>1</v>
      </c>
      <c r="L11" s="74">
        <v>0</v>
      </c>
      <c r="BC11" s="14"/>
      <c r="BD11" s="17"/>
      <c r="BE11" s="14"/>
      <c r="BG11" s="14"/>
    </row>
    <row r="12" spans="2:60">
      <c r="B12" s="77" t="s">
        <v>203</v>
      </c>
      <c r="D12" s="14"/>
      <c r="E12" s="14"/>
      <c r="G12" s="79">
        <v>5014110</v>
      </c>
      <c r="I12" s="79">
        <v>850.98554100000001</v>
      </c>
      <c r="K12" s="78">
        <v>1</v>
      </c>
      <c r="L12" s="78">
        <v>0</v>
      </c>
    </row>
    <row r="13" spans="2:60">
      <c r="B13" s="77" t="s">
        <v>3073</v>
      </c>
      <c r="D13" s="14"/>
      <c r="E13" s="14"/>
      <c r="G13" s="79">
        <v>5014110</v>
      </c>
      <c r="I13" s="79">
        <v>850.98554100000001</v>
      </c>
      <c r="K13" s="78">
        <v>1</v>
      </c>
      <c r="L13" s="78">
        <v>0</v>
      </c>
    </row>
    <row r="14" spans="2:60">
      <c r="B14" t="s">
        <v>3074</v>
      </c>
      <c r="C14" t="s">
        <v>3075</v>
      </c>
      <c r="D14" t="s">
        <v>98</v>
      </c>
      <c r="E14" t="s">
        <v>2136</v>
      </c>
      <c r="F14" t="s">
        <v>104</v>
      </c>
      <c r="G14" s="75">
        <v>88800</v>
      </c>
      <c r="H14" s="75">
        <v>4.5</v>
      </c>
      <c r="I14" s="75">
        <v>3.996</v>
      </c>
      <c r="J14" s="76">
        <v>1.7000000000000001E-2</v>
      </c>
      <c r="K14" s="76">
        <v>4.7000000000000002E-3</v>
      </c>
      <c r="L14" s="76">
        <v>0</v>
      </c>
    </row>
    <row r="15" spans="2:60">
      <c r="B15" t="s">
        <v>3076</v>
      </c>
      <c r="C15" t="s">
        <v>3077</v>
      </c>
      <c r="D15" t="s">
        <v>98</v>
      </c>
      <c r="E15" t="s">
        <v>1043</v>
      </c>
      <c r="F15" t="s">
        <v>100</v>
      </c>
      <c r="G15" s="75">
        <v>4015</v>
      </c>
      <c r="H15" s="75">
        <v>393.2</v>
      </c>
      <c r="I15" s="75">
        <v>15.78698</v>
      </c>
      <c r="J15" s="76">
        <v>1.04E-2</v>
      </c>
      <c r="K15" s="76">
        <v>1.8599999999999998E-2</v>
      </c>
      <c r="L15" s="76">
        <v>0</v>
      </c>
    </row>
    <row r="16" spans="2:60">
      <c r="B16" t="s">
        <v>3078</v>
      </c>
      <c r="C16" t="s">
        <v>3079</v>
      </c>
      <c r="D16" t="s">
        <v>98</v>
      </c>
      <c r="E16" t="s">
        <v>857</v>
      </c>
      <c r="F16" t="s">
        <v>100</v>
      </c>
      <c r="G16" s="75">
        <v>1735200</v>
      </c>
      <c r="H16" s="75">
        <v>1</v>
      </c>
      <c r="I16" s="75">
        <v>17.352</v>
      </c>
      <c r="J16" s="76">
        <v>1.0500000000000001E-2</v>
      </c>
      <c r="K16" s="76">
        <v>2.0400000000000001E-2</v>
      </c>
      <c r="L16" s="76">
        <v>0</v>
      </c>
    </row>
    <row r="17" spans="2:12">
      <c r="B17" t="s">
        <v>3080</v>
      </c>
      <c r="C17" t="s">
        <v>3081</v>
      </c>
      <c r="D17" t="s">
        <v>98</v>
      </c>
      <c r="E17" t="s">
        <v>496</v>
      </c>
      <c r="F17" t="s">
        <v>100</v>
      </c>
      <c r="G17" s="75">
        <v>195675</v>
      </c>
      <c r="H17" s="75">
        <v>17.8</v>
      </c>
      <c r="I17" s="75">
        <v>34.830150000000003</v>
      </c>
      <c r="J17" s="76">
        <v>1.8800000000000001E-2</v>
      </c>
      <c r="K17" s="76">
        <v>4.0899999999999999E-2</v>
      </c>
      <c r="L17" s="76">
        <v>0</v>
      </c>
    </row>
    <row r="18" spans="2:12">
      <c r="B18" t="s">
        <v>3082</v>
      </c>
      <c r="C18" t="s">
        <v>3083</v>
      </c>
      <c r="D18" t="s">
        <v>98</v>
      </c>
      <c r="E18" t="s">
        <v>496</v>
      </c>
      <c r="F18" t="s">
        <v>100</v>
      </c>
      <c r="G18" s="75">
        <v>1295250</v>
      </c>
      <c r="H18" s="75">
        <v>17.3</v>
      </c>
      <c r="I18" s="75">
        <v>224.07825</v>
      </c>
      <c r="J18" s="76">
        <v>1.4800000000000001E-2</v>
      </c>
      <c r="K18" s="76">
        <v>0.26329999999999998</v>
      </c>
      <c r="L18" s="76">
        <v>0</v>
      </c>
    </row>
    <row r="19" spans="2:12">
      <c r="B19" t="s">
        <v>3084</v>
      </c>
      <c r="C19" t="s">
        <v>3085</v>
      </c>
      <c r="D19" t="s">
        <v>98</v>
      </c>
      <c r="E19" t="s">
        <v>2458</v>
      </c>
      <c r="F19" t="s">
        <v>100</v>
      </c>
      <c r="G19" s="75">
        <v>60166</v>
      </c>
      <c r="H19" s="75">
        <v>2.5</v>
      </c>
      <c r="I19" s="75">
        <v>1.5041500000000001</v>
      </c>
      <c r="J19" s="76">
        <v>6.13E-2</v>
      </c>
      <c r="K19" s="76">
        <v>1.8E-3</v>
      </c>
      <c r="L19" s="76">
        <v>0</v>
      </c>
    </row>
    <row r="20" spans="2:12">
      <c r="B20" t="s">
        <v>3086</v>
      </c>
      <c r="C20" t="s">
        <v>3087</v>
      </c>
      <c r="D20" t="s">
        <v>98</v>
      </c>
      <c r="E20" t="s">
        <v>123</v>
      </c>
      <c r="F20" t="s">
        <v>100</v>
      </c>
      <c r="G20" s="75">
        <v>583375</v>
      </c>
      <c r="H20" s="75">
        <v>27.8</v>
      </c>
      <c r="I20" s="75">
        <v>162.17824999999999</v>
      </c>
      <c r="J20" s="76">
        <v>2.1000000000000001E-2</v>
      </c>
      <c r="K20" s="76">
        <v>0.19059999999999999</v>
      </c>
      <c r="L20" s="76">
        <v>0</v>
      </c>
    </row>
    <row r="21" spans="2:12">
      <c r="B21" t="s">
        <v>3088</v>
      </c>
      <c r="C21" t="s">
        <v>3089</v>
      </c>
      <c r="D21" t="s">
        <v>98</v>
      </c>
      <c r="E21" t="s">
        <v>127</v>
      </c>
      <c r="F21" t="s">
        <v>100</v>
      </c>
      <c r="G21" s="75">
        <v>62830</v>
      </c>
      <c r="H21" s="75">
        <v>1</v>
      </c>
      <c r="I21" s="75">
        <v>0.62829999999999997</v>
      </c>
      <c r="J21" s="76">
        <v>1.2200000000000001E-2</v>
      </c>
      <c r="K21" s="76">
        <v>6.9999999999999999E-4</v>
      </c>
      <c r="L21" s="76">
        <v>0</v>
      </c>
    </row>
    <row r="22" spans="2:12">
      <c r="B22" t="s">
        <v>3090</v>
      </c>
      <c r="C22" t="s">
        <v>3091</v>
      </c>
      <c r="D22" t="s">
        <v>98</v>
      </c>
      <c r="E22" t="s">
        <v>127</v>
      </c>
      <c r="F22" t="s">
        <v>100</v>
      </c>
      <c r="G22" s="75">
        <v>18000</v>
      </c>
      <c r="H22" s="75">
        <v>95.4</v>
      </c>
      <c r="I22" s="75">
        <v>17.172000000000001</v>
      </c>
      <c r="J22" s="76">
        <v>8.3000000000000001E-3</v>
      </c>
      <c r="K22" s="76">
        <v>2.0199999999999999E-2</v>
      </c>
      <c r="L22" s="76">
        <v>0</v>
      </c>
    </row>
    <row r="23" spans="2:12">
      <c r="B23" t="s">
        <v>3092</v>
      </c>
      <c r="C23" t="s">
        <v>3093</v>
      </c>
      <c r="D23" t="s">
        <v>98</v>
      </c>
      <c r="E23" t="s">
        <v>127</v>
      </c>
      <c r="F23" t="s">
        <v>100</v>
      </c>
      <c r="G23" s="75">
        <v>113450</v>
      </c>
      <c r="H23" s="75">
        <v>50</v>
      </c>
      <c r="I23" s="75">
        <v>56.725000000000001</v>
      </c>
      <c r="J23" s="76">
        <v>4.4999999999999998E-2</v>
      </c>
      <c r="K23" s="76">
        <v>6.6699999999999995E-2</v>
      </c>
      <c r="L23" s="76">
        <v>0</v>
      </c>
    </row>
    <row r="24" spans="2:12">
      <c r="B24" t="s">
        <v>3094</v>
      </c>
      <c r="C24" t="s">
        <v>3095</v>
      </c>
      <c r="D24" t="s">
        <v>98</v>
      </c>
      <c r="E24" t="s">
        <v>127</v>
      </c>
      <c r="F24" t="s">
        <v>104</v>
      </c>
      <c r="G24" s="75">
        <v>379108</v>
      </c>
      <c r="H24" s="75">
        <v>12.9</v>
      </c>
      <c r="I24" s="75">
        <v>48.904932000000002</v>
      </c>
      <c r="J24" s="76">
        <v>2.53E-2</v>
      </c>
      <c r="K24" s="76">
        <v>5.7500000000000002E-2</v>
      </c>
      <c r="L24" s="76">
        <v>0</v>
      </c>
    </row>
    <row r="25" spans="2:12">
      <c r="B25" t="s">
        <v>3096</v>
      </c>
      <c r="C25" t="s">
        <v>3097</v>
      </c>
      <c r="D25" t="s">
        <v>98</v>
      </c>
      <c r="E25" t="s">
        <v>127</v>
      </c>
      <c r="F25" t="s">
        <v>100</v>
      </c>
      <c r="G25" s="75">
        <v>387900</v>
      </c>
      <c r="H25" s="75">
        <v>60</v>
      </c>
      <c r="I25" s="75">
        <v>232.74</v>
      </c>
      <c r="J25" s="76">
        <v>7.0699999999999999E-2</v>
      </c>
      <c r="K25" s="76">
        <v>0.27350000000000002</v>
      </c>
      <c r="L25" s="76">
        <v>0</v>
      </c>
    </row>
    <row r="26" spans="2:12">
      <c r="B26" t="s">
        <v>3098</v>
      </c>
      <c r="C26" t="s">
        <v>3099</v>
      </c>
      <c r="D26" t="s">
        <v>98</v>
      </c>
      <c r="E26" t="s">
        <v>127</v>
      </c>
      <c r="F26" t="s">
        <v>100</v>
      </c>
      <c r="G26" s="75">
        <v>45300</v>
      </c>
      <c r="H26" s="75">
        <v>1</v>
      </c>
      <c r="I26" s="75">
        <v>0.45300000000000001</v>
      </c>
      <c r="J26" s="76">
        <v>2.5000000000000001E-2</v>
      </c>
      <c r="K26" s="76">
        <v>5.0000000000000001E-4</v>
      </c>
      <c r="L26" s="76">
        <v>0</v>
      </c>
    </row>
    <row r="27" spans="2:12">
      <c r="B27" t="s">
        <v>3100</v>
      </c>
      <c r="C27" t="s">
        <v>3101</v>
      </c>
      <c r="D27" t="s">
        <v>98</v>
      </c>
      <c r="E27" t="s">
        <v>127</v>
      </c>
      <c r="F27" t="s">
        <v>100</v>
      </c>
      <c r="G27" s="75">
        <v>45041</v>
      </c>
      <c r="H27" s="75">
        <v>76.900000000000006</v>
      </c>
      <c r="I27" s="75">
        <v>34.636529000000003</v>
      </c>
      <c r="J27" s="76">
        <v>3.6299999999999999E-2</v>
      </c>
      <c r="K27" s="76">
        <v>4.07E-2</v>
      </c>
      <c r="L27" s="76">
        <v>0</v>
      </c>
    </row>
    <row r="28" spans="2:12">
      <c r="B28" s="77" t="s">
        <v>271</v>
      </c>
      <c r="D28" s="14"/>
      <c r="E28" s="14"/>
      <c r="G28" s="79">
        <v>0</v>
      </c>
      <c r="I28" s="79">
        <v>0</v>
      </c>
      <c r="K28" s="78">
        <v>0</v>
      </c>
      <c r="L28" s="78">
        <v>0</v>
      </c>
    </row>
    <row r="29" spans="2:12">
      <c r="B29" s="77" t="s">
        <v>3102</v>
      </c>
      <c r="D29" s="14"/>
      <c r="E29" s="14"/>
      <c r="G29" s="79">
        <v>0</v>
      </c>
      <c r="I29" s="79">
        <v>0</v>
      </c>
      <c r="K29" s="78">
        <v>0</v>
      </c>
      <c r="L29" s="78">
        <v>0</v>
      </c>
    </row>
    <row r="30" spans="2:12">
      <c r="B30" t="s">
        <v>266</v>
      </c>
      <c r="C30" t="s">
        <v>266</v>
      </c>
      <c r="D30" s="14"/>
      <c r="E30" t="s">
        <v>266</v>
      </c>
      <c r="F30" t="s">
        <v>266</v>
      </c>
      <c r="G30" s="75">
        <v>0</v>
      </c>
      <c r="H30" s="75">
        <v>0</v>
      </c>
      <c r="I30" s="75">
        <v>0</v>
      </c>
      <c r="J30" s="76">
        <v>0</v>
      </c>
      <c r="K30" s="76">
        <v>0</v>
      </c>
      <c r="L30" s="76">
        <v>0</v>
      </c>
    </row>
    <row r="31" spans="2:12">
      <c r="B31" t="s">
        <v>273</v>
      </c>
      <c r="D31" s="14"/>
      <c r="E31" s="14"/>
    </row>
    <row r="32" spans="2:12">
      <c r="B32" t="s">
        <v>488</v>
      </c>
      <c r="D32" s="14"/>
      <c r="E32" s="14"/>
    </row>
    <row r="33" spans="2:5">
      <c r="B33" t="s">
        <v>489</v>
      </c>
      <c r="D33" s="14"/>
      <c r="E33" s="14"/>
    </row>
    <row r="34" spans="2:5">
      <c r="B34" t="s">
        <v>490</v>
      </c>
      <c r="D34" s="14"/>
      <c r="E34" s="14"/>
    </row>
    <row r="35" spans="2:5">
      <c r="D35" s="14"/>
      <c r="E35" s="14"/>
    </row>
    <row r="36" spans="2:5">
      <c r="D36" s="14"/>
      <c r="E36" s="14"/>
    </row>
    <row r="37" spans="2:5">
      <c r="D37" s="14"/>
      <c r="E37" s="14"/>
    </row>
    <row r="38" spans="2:5">
      <c r="D38" s="14"/>
      <c r="E38" s="14"/>
    </row>
    <row r="39" spans="2:5">
      <c r="D39" s="14"/>
      <c r="E39" s="14"/>
    </row>
    <row r="40" spans="2:5">
      <c r="D40" s="14"/>
      <c r="E40" s="14"/>
    </row>
    <row r="41" spans="2:5">
      <c r="D41" s="14"/>
      <c r="E41" s="14"/>
    </row>
    <row r="42" spans="2:5">
      <c r="D42" s="14"/>
      <c r="E42" s="14"/>
    </row>
    <row r="43" spans="2:5">
      <c r="D43" s="14"/>
      <c r="E43" s="14"/>
    </row>
    <row r="44" spans="2:5">
      <c r="D44" s="14"/>
      <c r="E44" s="14"/>
    </row>
    <row r="45" spans="2:5">
      <c r="D45" s="14"/>
      <c r="E45" s="14"/>
    </row>
    <row r="46" spans="2:5">
      <c r="D46" s="14"/>
      <c r="E46" s="14"/>
    </row>
    <row r="47" spans="2:5">
      <c r="D47" s="14"/>
      <c r="E47" s="14"/>
    </row>
    <row r="48" spans="2:5">
      <c r="D48" s="14"/>
      <c r="E48" s="14"/>
    </row>
    <row r="49" spans="4:5">
      <c r="D49" s="14"/>
      <c r="E49" s="14"/>
    </row>
    <row r="50" spans="4:5">
      <c r="D50" s="14"/>
      <c r="E50" s="14"/>
    </row>
    <row r="51" spans="4:5">
      <c r="D51" s="14"/>
      <c r="E51" s="14"/>
    </row>
    <row r="52" spans="4:5">
      <c r="D52" s="14"/>
      <c r="E52" s="14"/>
    </row>
    <row r="53" spans="4:5">
      <c r="D53" s="14"/>
      <c r="E53" s="14"/>
    </row>
    <row r="54" spans="4:5">
      <c r="D54" s="14"/>
      <c r="E54" s="14"/>
    </row>
    <row r="55" spans="4:5">
      <c r="D55" s="14"/>
      <c r="E55" s="14"/>
    </row>
    <row r="56" spans="4:5">
      <c r="D56" s="14"/>
      <c r="E56" s="14"/>
    </row>
    <row r="57" spans="4:5">
      <c r="D57" s="14"/>
      <c r="E57" s="14"/>
    </row>
    <row r="58" spans="4:5">
      <c r="D58" s="14"/>
      <c r="E58" s="14"/>
    </row>
    <row r="59" spans="4:5">
      <c r="D59" s="14"/>
      <c r="E59" s="14"/>
    </row>
    <row r="60" spans="4:5">
      <c r="D60" s="14"/>
      <c r="E60" s="14"/>
    </row>
    <row r="61" spans="4:5">
      <c r="D61" s="14"/>
      <c r="E61" s="14"/>
    </row>
    <row r="62" spans="4:5">
      <c r="D62" s="14"/>
      <c r="E62" s="14"/>
    </row>
    <row r="63" spans="4:5">
      <c r="D63" s="14"/>
      <c r="E63" s="14"/>
    </row>
    <row r="64" spans="4:5">
      <c r="D64" s="14"/>
      <c r="E64" s="14"/>
    </row>
    <row r="65" spans="4:5">
      <c r="D65" s="14"/>
      <c r="E65" s="14"/>
    </row>
    <row r="66" spans="4:5">
      <c r="D66" s="14"/>
      <c r="E66" s="14"/>
    </row>
    <row r="67" spans="4:5">
      <c r="D67" s="14"/>
      <c r="E67" s="14"/>
    </row>
    <row r="68" spans="4:5">
      <c r="D68" s="14"/>
      <c r="E68" s="14"/>
    </row>
    <row r="69" spans="4:5">
      <c r="D69" s="14"/>
      <c r="E69" s="14"/>
    </row>
    <row r="70" spans="4:5">
      <c r="D70" s="14"/>
      <c r="E70" s="14"/>
    </row>
    <row r="71" spans="4:5">
      <c r="D71" s="14"/>
      <c r="E71" s="14"/>
    </row>
    <row r="72" spans="4:5">
      <c r="D72" s="14"/>
      <c r="E72" s="14"/>
    </row>
    <row r="73" spans="4:5">
      <c r="D73" s="14"/>
      <c r="E73" s="14"/>
    </row>
    <row r="74" spans="4:5">
      <c r="D74" s="14"/>
      <c r="E74" s="14"/>
    </row>
    <row r="75" spans="4:5">
      <c r="D75" s="14"/>
      <c r="E75" s="14"/>
    </row>
    <row r="76" spans="4:5">
      <c r="D76" s="14"/>
      <c r="E76" s="14"/>
    </row>
    <row r="77" spans="4:5">
      <c r="D77" s="14"/>
      <c r="E77" s="14"/>
    </row>
    <row r="78" spans="4:5">
      <c r="D78" s="14"/>
      <c r="E78" s="14"/>
    </row>
    <row r="79" spans="4:5">
      <c r="D79" s="14"/>
      <c r="E79" s="14"/>
    </row>
    <row r="80" spans="4:5">
      <c r="D80" s="14"/>
      <c r="E80" s="14"/>
    </row>
    <row r="81" spans="4:5">
      <c r="D81" s="14"/>
      <c r="E81" s="14"/>
    </row>
    <row r="82" spans="4:5">
      <c r="D82" s="14"/>
      <c r="E82" s="14"/>
    </row>
    <row r="83" spans="4:5">
      <c r="D83" s="14"/>
      <c r="E83" s="14"/>
    </row>
    <row r="84" spans="4:5">
      <c r="D84" s="14"/>
      <c r="E84" s="14"/>
    </row>
    <row r="85" spans="4:5">
      <c r="D85" s="14"/>
      <c r="E85" s="14"/>
    </row>
    <row r="86" spans="4:5">
      <c r="D86" s="14"/>
      <c r="E86" s="14"/>
    </row>
    <row r="87" spans="4:5">
      <c r="D87" s="14"/>
      <c r="E87" s="14"/>
    </row>
    <row r="88" spans="4:5">
      <c r="D88" s="14"/>
      <c r="E88" s="14"/>
    </row>
    <row r="89" spans="4:5">
      <c r="D89" s="14"/>
      <c r="E89" s="14"/>
    </row>
    <row r="90" spans="4:5">
      <c r="D90" s="14"/>
      <c r="E90" s="14"/>
    </row>
    <row r="91" spans="4:5">
      <c r="D91" s="14"/>
      <c r="E91" s="14"/>
    </row>
    <row r="92" spans="4:5">
      <c r="D92" s="14"/>
      <c r="E92" s="14"/>
    </row>
    <row r="93" spans="4:5">
      <c r="D93" s="14"/>
      <c r="E93" s="14"/>
    </row>
    <row r="94" spans="4:5">
      <c r="D94" s="14"/>
      <c r="E94" s="14"/>
    </row>
    <row r="95" spans="4:5">
      <c r="D95" s="14"/>
      <c r="E95" s="14"/>
    </row>
    <row r="96" spans="4:5">
      <c r="D96" s="14"/>
      <c r="E96" s="14"/>
    </row>
    <row r="97" spans="4:5">
      <c r="D97" s="14"/>
      <c r="E97" s="14"/>
    </row>
    <row r="98" spans="4:5">
      <c r="D98" s="14"/>
      <c r="E98" s="14"/>
    </row>
    <row r="99" spans="4:5">
      <c r="D99" s="14"/>
      <c r="E99" s="14"/>
    </row>
    <row r="100" spans="4:5">
      <c r="D100" s="14"/>
      <c r="E100" s="14"/>
    </row>
    <row r="101" spans="4:5">
      <c r="D101" s="14"/>
      <c r="E101" s="14"/>
    </row>
    <row r="102" spans="4:5">
      <c r="D102" s="14"/>
      <c r="E102" s="14"/>
    </row>
    <row r="103" spans="4:5">
      <c r="D103" s="14"/>
      <c r="E103" s="14"/>
    </row>
    <row r="104" spans="4:5">
      <c r="D104" s="14"/>
      <c r="E104" s="14"/>
    </row>
    <row r="105" spans="4:5">
      <c r="D105" s="14"/>
      <c r="E105" s="14"/>
    </row>
    <row r="106" spans="4:5">
      <c r="D106" s="14"/>
      <c r="E106" s="14"/>
    </row>
    <row r="107" spans="4:5">
      <c r="D107" s="14"/>
      <c r="E107" s="14"/>
    </row>
    <row r="108" spans="4:5">
      <c r="D108" s="14"/>
      <c r="E108" s="14"/>
    </row>
    <row r="109" spans="4:5">
      <c r="D109" s="14"/>
      <c r="E109" s="14"/>
    </row>
    <row r="110" spans="4:5">
      <c r="D110" s="14"/>
      <c r="E110" s="14"/>
    </row>
    <row r="111" spans="4:5">
      <c r="D111" s="14"/>
      <c r="E111" s="14"/>
    </row>
    <row r="112" spans="4:5">
      <c r="D112" s="14"/>
      <c r="E112" s="14"/>
    </row>
    <row r="113" spans="4:5">
      <c r="D113" s="14"/>
      <c r="E113" s="14"/>
    </row>
    <row r="114" spans="4:5">
      <c r="D114" s="14"/>
      <c r="E114" s="14"/>
    </row>
    <row r="115" spans="4:5">
      <c r="D115" s="14"/>
      <c r="E115" s="14"/>
    </row>
    <row r="116" spans="4:5">
      <c r="D116" s="14"/>
      <c r="E116" s="14"/>
    </row>
    <row r="117" spans="4:5">
      <c r="D117" s="14"/>
      <c r="E117" s="14"/>
    </row>
    <row r="118" spans="4:5">
      <c r="D118" s="14"/>
      <c r="E118" s="14"/>
    </row>
    <row r="119" spans="4:5">
      <c r="D119" s="14"/>
      <c r="E119" s="14"/>
    </row>
    <row r="120" spans="4:5">
      <c r="D120" s="14"/>
      <c r="E120" s="14"/>
    </row>
    <row r="121" spans="4:5">
      <c r="D121" s="14"/>
      <c r="E121" s="14"/>
    </row>
    <row r="122" spans="4:5">
      <c r="D122" s="14"/>
      <c r="E122" s="14"/>
    </row>
    <row r="123" spans="4:5">
      <c r="D123" s="14"/>
      <c r="E123" s="14"/>
    </row>
    <row r="124" spans="4:5">
      <c r="D124" s="14"/>
      <c r="E124" s="14"/>
    </row>
    <row r="125" spans="4:5">
      <c r="D125" s="14"/>
      <c r="E125" s="14"/>
    </row>
    <row r="126" spans="4:5">
      <c r="D126" s="14"/>
      <c r="E126" s="14"/>
    </row>
    <row r="127" spans="4:5">
      <c r="D127" s="14"/>
      <c r="E127" s="14"/>
    </row>
    <row r="128" spans="4:5">
      <c r="D128" s="14"/>
      <c r="E128" s="14"/>
    </row>
    <row r="129" spans="4:5">
      <c r="D129" s="14"/>
      <c r="E129" s="14"/>
    </row>
    <row r="130" spans="4:5">
      <c r="D130" s="14"/>
      <c r="E130" s="14"/>
    </row>
    <row r="131" spans="4:5">
      <c r="D131" s="14"/>
      <c r="E131" s="14"/>
    </row>
    <row r="132" spans="4:5">
      <c r="D132" s="14"/>
      <c r="E132" s="14"/>
    </row>
    <row r="133" spans="4:5">
      <c r="D133" s="14"/>
      <c r="E133" s="14"/>
    </row>
    <row r="134" spans="4:5">
      <c r="D134" s="14"/>
      <c r="E134" s="14"/>
    </row>
    <row r="135" spans="4:5">
      <c r="D135" s="14"/>
      <c r="E135" s="14"/>
    </row>
    <row r="136" spans="4:5">
      <c r="D136" s="14"/>
      <c r="E136" s="14"/>
    </row>
    <row r="137" spans="4:5">
      <c r="D137" s="14"/>
      <c r="E137" s="14"/>
    </row>
    <row r="138" spans="4:5">
      <c r="D138" s="14"/>
      <c r="E138" s="14"/>
    </row>
    <row r="139" spans="4:5">
      <c r="D139" s="14"/>
      <c r="E139" s="14"/>
    </row>
    <row r="140" spans="4:5">
      <c r="D140" s="14"/>
      <c r="E140" s="14"/>
    </row>
    <row r="141" spans="4:5">
      <c r="D141" s="14"/>
      <c r="E141" s="14"/>
    </row>
    <row r="142" spans="4:5">
      <c r="D142" s="14"/>
      <c r="E142" s="14"/>
    </row>
    <row r="143" spans="4:5">
      <c r="D143" s="14"/>
      <c r="E143" s="14"/>
    </row>
    <row r="144" spans="4:5">
      <c r="D144" s="14"/>
      <c r="E144" s="14"/>
    </row>
    <row r="145" spans="4:5">
      <c r="D145" s="14"/>
      <c r="E145" s="14"/>
    </row>
    <row r="146" spans="4:5">
      <c r="D146" s="14"/>
      <c r="E146" s="14"/>
    </row>
    <row r="147" spans="4:5">
      <c r="D147" s="14"/>
      <c r="E147" s="14"/>
    </row>
    <row r="148" spans="4:5">
      <c r="D148" s="14"/>
      <c r="E148" s="14"/>
    </row>
    <row r="149" spans="4:5">
      <c r="D149" s="14"/>
      <c r="E149" s="14"/>
    </row>
    <row r="150" spans="4:5">
      <c r="D150" s="14"/>
      <c r="E150" s="14"/>
    </row>
    <row r="151" spans="4:5">
      <c r="D151" s="14"/>
      <c r="E151" s="14"/>
    </row>
    <row r="152" spans="4:5">
      <c r="D152" s="14"/>
      <c r="E152" s="14"/>
    </row>
    <row r="153" spans="4:5">
      <c r="D153" s="14"/>
      <c r="E153" s="14"/>
    </row>
    <row r="154" spans="4:5">
      <c r="D154" s="14"/>
      <c r="E154" s="14"/>
    </row>
    <row r="155" spans="4:5">
      <c r="D155" s="14"/>
      <c r="E155" s="14"/>
    </row>
    <row r="156" spans="4:5">
      <c r="D156" s="14"/>
      <c r="E156" s="14"/>
    </row>
    <row r="157" spans="4:5">
      <c r="D157" s="14"/>
      <c r="E157" s="14"/>
    </row>
    <row r="158" spans="4:5">
      <c r="D158" s="14"/>
      <c r="E158" s="14"/>
    </row>
    <row r="159" spans="4:5">
      <c r="D159" s="14"/>
      <c r="E159" s="14"/>
    </row>
    <row r="160" spans="4:5">
      <c r="D160" s="14"/>
      <c r="E160" s="14"/>
    </row>
    <row r="161" spans="4:5">
      <c r="D161" s="14"/>
      <c r="E161" s="14"/>
    </row>
    <row r="162" spans="4:5">
      <c r="D162" s="14"/>
      <c r="E162" s="14"/>
    </row>
    <row r="163" spans="4:5">
      <c r="D163" s="14"/>
      <c r="E163" s="14"/>
    </row>
    <row r="164" spans="4:5">
      <c r="D164" s="14"/>
      <c r="E164" s="14"/>
    </row>
    <row r="165" spans="4:5">
      <c r="D165" s="14"/>
      <c r="E165" s="14"/>
    </row>
    <row r="166" spans="4:5">
      <c r="D166" s="14"/>
      <c r="E166" s="14"/>
    </row>
    <row r="167" spans="4:5">
      <c r="D167" s="14"/>
      <c r="E167" s="14"/>
    </row>
    <row r="168" spans="4:5">
      <c r="D168" s="14"/>
      <c r="E168" s="14"/>
    </row>
    <row r="169" spans="4:5">
      <c r="D169" s="14"/>
      <c r="E169" s="14"/>
    </row>
    <row r="170" spans="4:5">
      <c r="D170" s="14"/>
      <c r="E170" s="14"/>
    </row>
    <row r="171" spans="4:5">
      <c r="D171" s="14"/>
      <c r="E171" s="14"/>
    </row>
    <row r="172" spans="4:5">
      <c r="D172" s="14"/>
      <c r="E172" s="14"/>
    </row>
    <row r="173" spans="4:5">
      <c r="D173" s="14"/>
      <c r="E173" s="14"/>
    </row>
    <row r="174" spans="4:5">
      <c r="D174" s="14"/>
      <c r="E174" s="14"/>
    </row>
    <row r="175" spans="4:5">
      <c r="D175" s="14"/>
      <c r="E175" s="14"/>
    </row>
    <row r="176" spans="4:5">
      <c r="D176" s="14"/>
      <c r="E176" s="14"/>
    </row>
    <row r="177" spans="4:5">
      <c r="D177" s="14"/>
      <c r="E177" s="14"/>
    </row>
    <row r="178" spans="4:5">
      <c r="D178" s="14"/>
      <c r="E178" s="14"/>
    </row>
    <row r="179" spans="4:5">
      <c r="D179" s="14"/>
      <c r="E179" s="14"/>
    </row>
    <row r="180" spans="4:5">
      <c r="D180" s="14"/>
      <c r="E180" s="14"/>
    </row>
    <row r="181" spans="4:5">
      <c r="D181" s="14"/>
      <c r="E181" s="14"/>
    </row>
    <row r="182" spans="4:5">
      <c r="D182" s="14"/>
      <c r="E182" s="14"/>
    </row>
    <row r="183" spans="4:5">
      <c r="D183" s="14"/>
      <c r="E183" s="14"/>
    </row>
    <row r="184" spans="4:5">
      <c r="D184" s="14"/>
      <c r="E184" s="14"/>
    </row>
    <row r="185" spans="4:5">
      <c r="D185" s="14"/>
      <c r="E185" s="14"/>
    </row>
    <row r="186" spans="4:5">
      <c r="D186" s="14"/>
      <c r="E186" s="14"/>
    </row>
    <row r="187" spans="4:5">
      <c r="D187" s="14"/>
      <c r="E187" s="14"/>
    </row>
    <row r="188" spans="4:5">
      <c r="D188" s="14"/>
      <c r="E188" s="14"/>
    </row>
    <row r="189" spans="4:5">
      <c r="D189" s="14"/>
      <c r="E189" s="14"/>
    </row>
    <row r="190" spans="4:5">
      <c r="D190" s="14"/>
      <c r="E190" s="14"/>
    </row>
    <row r="191" spans="4:5">
      <c r="D191" s="14"/>
      <c r="E191" s="14"/>
    </row>
    <row r="192" spans="4:5">
      <c r="D192" s="14"/>
      <c r="E192" s="14"/>
    </row>
    <row r="193" spans="4:5">
      <c r="D193" s="14"/>
      <c r="E193" s="14"/>
    </row>
    <row r="194" spans="4:5">
      <c r="D194" s="14"/>
      <c r="E194" s="14"/>
    </row>
    <row r="195" spans="4:5">
      <c r="D195" s="14"/>
      <c r="E195" s="14"/>
    </row>
    <row r="196" spans="4:5">
      <c r="D196" s="14"/>
      <c r="E196" s="14"/>
    </row>
    <row r="197" spans="4:5">
      <c r="D197" s="14"/>
      <c r="E197" s="14"/>
    </row>
    <row r="198" spans="4:5">
      <c r="D198" s="14"/>
      <c r="E198" s="14"/>
    </row>
    <row r="199" spans="4:5">
      <c r="D199" s="14"/>
      <c r="E199" s="14"/>
    </row>
    <row r="200" spans="4:5">
      <c r="D200" s="14"/>
      <c r="E200" s="14"/>
    </row>
    <row r="201" spans="4:5">
      <c r="D201" s="14"/>
      <c r="E201" s="14"/>
    </row>
    <row r="202" spans="4:5">
      <c r="D202" s="14"/>
      <c r="E202" s="14"/>
    </row>
    <row r="203" spans="4:5">
      <c r="D203" s="14"/>
      <c r="E203" s="14"/>
    </row>
    <row r="204" spans="4:5">
      <c r="D204" s="14"/>
      <c r="E204" s="14"/>
    </row>
    <row r="205" spans="4:5">
      <c r="D205" s="14"/>
      <c r="E205" s="14"/>
    </row>
    <row r="206" spans="4:5">
      <c r="D206" s="14"/>
      <c r="E206" s="14"/>
    </row>
    <row r="207" spans="4:5">
      <c r="D207" s="14"/>
      <c r="E207" s="14"/>
    </row>
    <row r="208" spans="4:5">
      <c r="D208" s="14"/>
      <c r="E208" s="14"/>
    </row>
    <row r="209" spans="4:5">
      <c r="D209" s="14"/>
      <c r="E209" s="14"/>
    </row>
    <row r="210" spans="4:5">
      <c r="D210" s="14"/>
      <c r="E210" s="14"/>
    </row>
    <row r="211" spans="4:5">
      <c r="D211" s="14"/>
      <c r="E211" s="14"/>
    </row>
    <row r="212" spans="4:5">
      <c r="D212" s="14"/>
      <c r="E212" s="14"/>
    </row>
    <row r="213" spans="4:5">
      <c r="D213" s="14"/>
      <c r="E213" s="14"/>
    </row>
    <row r="214" spans="4:5">
      <c r="D214" s="14"/>
      <c r="E214" s="14"/>
    </row>
    <row r="215" spans="4:5">
      <c r="D215" s="14"/>
      <c r="E215" s="14"/>
    </row>
    <row r="216" spans="4:5">
      <c r="D216" s="14"/>
      <c r="E216" s="14"/>
    </row>
    <row r="217" spans="4:5">
      <c r="D217" s="14"/>
      <c r="E217" s="14"/>
    </row>
    <row r="218" spans="4:5">
      <c r="D218" s="14"/>
      <c r="E218" s="14"/>
    </row>
    <row r="219" spans="4:5">
      <c r="D219" s="14"/>
      <c r="E219" s="14"/>
    </row>
    <row r="220" spans="4:5">
      <c r="D220" s="14"/>
      <c r="E220" s="14"/>
    </row>
    <row r="221" spans="4:5">
      <c r="D221" s="14"/>
      <c r="E221" s="14"/>
    </row>
    <row r="222" spans="4:5">
      <c r="D222" s="14"/>
      <c r="E222" s="14"/>
    </row>
    <row r="223" spans="4:5">
      <c r="D223" s="14"/>
      <c r="E223" s="14"/>
    </row>
    <row r="224" spans="4:5">
      <c r="D224" s="14"/>
      <c r="E224" s="14"/>
    </row>
    <row r="225" spans="4:5">
      <c r="D225" s="14"/>
      <c r="E225" s="14"/>
    </row>
    <row r="226" spans="4:5">
      <c r="D226" s="14"/>
      <c r="E226" s="14"/>
    </row>
    <row r="227" spans="4:5">
      <c r="D227" s="14"/>
      <c r="E227" s="14"/>
    </row>
    <row r="228" spans="4:5">
      <c r="D228" s="14"/>
      <c r="E228" s="14"/>
    </row>
    <row r="229" spans="4:5">
      <c r="D229" s="14"/>
      <c r="E229" s="14"/>
    </row>
    <row r="230" spans="4:5">
      <c r="D230" s="14"/>
      <c r="E230" s="14"/>
    </row>
    <row r="231" spans="4:5">
      <c r="D231" s="14"/>
      <c r="E231" s="14"/>
    </row>
    <row r="232" spans="4:5">
      <c r="D232" s="14"/>
      <c r="E232" s="14"/>
    </row>
    <row r="233" spans="4:5">
      <c r="D233" s="14"/>
      <c r="E233" s="14"/>
    </row>
    <row r="234" spans="4:5">
      <c r="D234" s="14"/>
      <c r="E234" s="14"/>
    </row>
    <row r="235" spans="4:5">
      <c r="D235" s="14"/>
      <c r="E235" s="14"/>
    </row>
    <row r="236" spans="4:5">
      <c r="D236" s="14"/>
      <c r="E236" s="14"/>
    </row>
    <row r="237" spans="4:5">
      <c r="D237" s="14"/>
      <c r="E237" s="14"/>
    </row>
    <row r="238" spans="4:5">
      <c r="D238" s="14"/>
      <c r="E238" s="14"/>
    </row>
    <row r="239" spans="4:5">
      <c r="D239" s="14"/>
      <c r="E239" s="14"/>
    </row>
    <row r="240" spans="4:5">
      <c r="D240" s="14"/>
      <c r="E240" s="14"/>
    </row>
    <row r="241" spans="4:5">
      <c r="D241" s="14"/>
      <c r="E241" s="14"/>
    </row>
    <row r="242" spans="4:5">
      <c r="D242" s="14"/>
      <c r="E242" s="14"/>
    </row>
    <row r="243" spans="4:5">
      <c r="D243" s="14"/>
      <c r="E243" s="14"/>
    </row>
    <row r="244" spans="4:5">
      <c r="D244" s="14"/>
      <c r="E244" s="14"/>
    </row>
    <row r="245" spans="4:5">
      <c r="D245" s="14"/>
      <c r="E245" s="14"/>
    </row>
    <row r="246" spans="4:5">
      <c r="D246" s="14"/>
      <c r="E246" s="14"/>
    </row>
    <row r="247" spans="4:5">
      <c r="D247" s="14"/>
      <c r="E247" s="14"/>
    </row>
    <row r="248" spans="4:5">
      <c r="D248" s="14"/>
      <c r="E248" s="14"/>
    </row>
    <row r="249" spans="4:5">
      <c r="D249" s="14"/>
      <c r="E249" s="14"/>
    </row>
    <row r="250" spans="4:5">
      <c r="D250" s="14"/>
      <c r="E250" s="14"/>
    </row>
    <row r="251" spans="4:5">
      <c r="D251" s="14"/>
      <c r="E251" s="14"/>
    </row>
    <row r="252" spans="4:5">
      <c r="D252" s="14"/>
      <c r="E252" s="14"/>
    </row>
    <row r="253" spans="4:5">
      <c r="D253" s="14"/>
      <c r="E253" s="14"/>
    </row>
    <row r="254" spans="4:5">
      <c r="D254" s="14"/>
      <c r="E254" s="14"/>
    </row>
    <row r="255" spans="4:5">
      <c r="D255" s="14"/>
      <c r="E255" s="14"/>
    </row>
    <row r="256" spans="4:5">
      <c r="D256" s="14"/>
      <c r="E256" s="14"/>
    </row>
    <row r="257" spans="4:5">
      <c r="D257" s="14"/>
      <c r="E257" s="14"/>
    </row>
    <row r="258" spans="4:5">
      <c r="D258" s="14"/>
      <c r="E258" s="14"/>
    </row>
    <row r="259" spans="4:5">
      <c r="D259" s="14"/>
      <c r="E259" s="14"/>
    </row>
    <row r="260" spans="4:5">
      <c r="D260" s="14"/>
      <c r="E260" s="14"/>
    </row>
    <row r="261" spans="4:5">
      <c r="D261" s="14"/>
      <c r="E261" s="14"/>
    </row>
    <row r="262" spans="4:5">
      <c r="D262" s="14"/>
      <c r="E262" s="14"/>
    </row>
    <row r="263" spans="4:5">
      <c r="D263" s="14"/>
      <c r="E263" s="14"/>
    </row>
    <row r="264" spans="4:5">
      <c r="D264" s="14"/>
      <c r="E264" s="14"/>
    </row>
    <row r="265" spans="4:5">
      <c r="D265" s="14"/>
      <c r="E265" s="14"/>
    </row>
    <row r="266" spans="4:5">
      <c r="D266" s="14"/>
      <c r="E266" s="14"/>
    </row>
    <row r="267" spans="4:5">
      <c r="D267" s="14"/>
      <c r="E267" s="14"/>
    </row>
    <row r="268" spans="4:5">
      <c r="D268" s="14"/>
      <c r="E268" s="14"/>
    </row>
    <row r="269" spans="4:5">
      <c r="D269" s="14"/>
      <c r="E269" s="14"/>
    </row>
    <row r="270" spans="4:5">
      <c r="D270" s="14"/>
      <c r="E270" s="14"/>
    </row>
    <row r="271" spans="4:5">
      <c r="D271" s="14"/>
      <c r="E271" s="14"/>
    </row>
    <row r="272" spans="4:5">
      <c r="D272" s="14"/>
      <c r="E272" s="14"/>
    </row>
    <row r="273" spans="4:5">
      <c r="D273" s="14"/>
      <c r="E273" s="14"/>
    </row>
    <row r="274" spans="4:5">
      <c r="D274" s="14"/>
      <c r="E274" s="14"/>
    </row>
    <row r="275" spans="4:5">
      <c r="D275" s="14"/>
      <c r="E275" s="14"/>
    </row>
    <row r="276" spans="4:5">
      <c r="D276" s="14"/>
      <c r="E276" s="14"/>
    </row>
    <row r="277" spans="4:5">
      <c r="D277" s="14"/>
      <c r="E277" s="14"/>
    </row>
    <row r="278" spans="4:5">
      <c r="D278" s="14"/>
      <c r="E278" s="14"/>
    </row>
    <row r="279" spans="4:5">
      <c r="D279" s="14"/>
      <c r="E279" s="14"/>
    </row>
    <row r="280" spans="4:5">
      <c r="D280" s="14"/>
      <c r="E280" s="14"/>
    </row>
    <row r="281" spans="4:5">
      <c r="D281" s="14"/>
      <c r="E281" s="14"/>
    </row>
    <row r="282" spans="4:5">
      <c r="D282" s="14"/>
      <c r="E282" s="14"/>
    </row>
    <row r="283" spans="4:5">
      <c r="D283" s="14"/>
      <c r="E283" s="14"/>
    </row>
    <row r="284" spans="4:5">
      <c r="D284" s="14"/>
      <c r="E284" s="14"/>
    </row>
    <row r="285" spans="4:5">
      <c r="D285" s="14"/>
      <c r="E285" s="14"/>
    </row>
    <row r="286" spans="4:5">
      <c r="D286" s="14"/>
      <c r="E286" s="14"/>
    </row>
    <row r="287" spans="4:5">
      <c r="D287" s="14"/>
      <c r="E287" s="14"/>
    </row>
    <row r="288" spans="4:5">
      <c r="D288" s="14"/>
      <c r="E288" s="14"/>
    </row>
    <row r="289" spans="4:5">
      <c r="D289" s="14"/>
      <c r="E289" s="14"/>
    </row>
    <row r="290" spans="4:5">
      <c r="D290" s="14"/>
      <c r="E290" s="14"/>
    </row>
    <row r="291" spans="4:5">
      <c r="D291" s="14"/>
      <c r="E291" s="14"/>
    </row>
    <row r="292" spans="4:5">
      <c r="D292" s="14"/>
      <c r="E292" s="14"/>
    </row>
    <row r="293" spans="4:5">
      <c r="D293" s="14"/>
      <c r="E293" s="14"/>
    </row>
    <row r="294" spans="4:5">
      <c r="D294" s="14"/>
      <c r="E294" s="14"/>
    </row>
    <row r="295" spans="4:5">
      <c r="D295" s="14"/>
      <c r="E295" s="14"/>
    </row>
    <row r="296" spans="4:5">
      <c r="D296" s="14"/>
      <c r="E296" s="14"/>
    </row>
    <row r="297" spans="4:5">
      <c r="D297" s="14"/>
      <c r="E297" s="14"/>
    </row>
    <row r="298" spans="4:5">
      <c r="D298" s="14"/>
      <c r="E298" s="14"/>
    </row>
    <row r="299" spans="4:5">
      <c r="D299" s="14"/>
      <c r="E299" s="14"/>
    </row>
    <row r="300" spans="4:5">
      <c r="D300" s="14"/>
      <c r="E300" s="14"/>
    </row>
    <row r="301" spans="4:5">
      <c r="D301" s="14"/>
      <c r="E301" s="14"/>
    </row>
    <row r="302" spans="4:5">
      <c r="D302" s="14"/>
      <c r="E302" s="14"/>
    </row>
    <row r="303" spans="4:5">
      <c r="D303" s="14"/>
      <c r="E303" s="14"/>
    </row>
    <row r="304" spans="4:5">
      <c r="D304" s="14"/>
      <c r="E304" s="14"/>
    </row>
    <row r="305" spans="4:5">
      <c r="D305" s="14"/>
      <c r="E305" s="14"/>
    </row>
    <row r="306" spans="4:5">
      <c r="D306" s="14"/>
      <c r="E306" s="14"/>
    </row>
    <row r="307" spans="4:5">
      <c r="D307" s="14"/>
      <c r="E307" s="14"/>
    </row>
    <row r="308" spans="4:5">
      <c r="D308" s="14"/>
      <c r="E308" s="14"/>
    </row>
    <row r="309" spans="4:5">
      <c r="D309" s="14"/>
      <c r="E309" s="14"/>
    </row>
    <row r="310" spans="4:5">
      <c r="D310" s="14"/>
      <c r="E310" s="14"/>
    </row>
    <row r="311" spans="4:5">
      <c r="D311" s="14"/>
      <c r="E311" s="14"/>
    </row>
    <row r="312" spans="4:5">
      <c r="D312" s="14"/>
      <c r="E312" s="14"/>
    </row>
    <row r="313" spans="4:5">
      <c r="D313" s="14"/>
      <c r="E313" s="14"/>
    </row>
    <row r="314" spans="4:5">
      <c r="D314" s="14"/>
      <c r="E314" s="14"/>
    </row>
    <row r="315" spans="4:5">
      <c r="D315" s="14"/>
      <c r="E315" s="14"/>
    </row>
    <row r="316" spans="4:5">
      <c r="D316" s="14"/>
      <c r="E316" s="14"/>
    </row>
    <row r="317" spans="4:5">
      <c r="D317" s="14"/>
      <c r="E317" s="14"/>
    </row>
    <row r="318" spans="4:5">
      <c r="D318" s="14"/>
      <c r="E318" s="14"/>
    </row>
    <row r="319" spans="4:5">
      <c r="D319" s="14"/>
      <c r="E319" s="14"/>
    </row>
    <row r="320" spans="4:5">
      <c r="D320" s="14"/>
      <c r="E320" s="14"/>
    </row>
    <row r="321" spans="4:5">
      <c r="D321" s="14"/>
      <c r="E321" s="14"/>
    </row>
    <row r="322" spans="4:5">
      <c r="D322" s="14"/>
      <c r="E322" s="14"/>
    </row>
    <row r="323" spans="4:5">
      <c r="D323" s="14"/>
      <c r="E323" s="14"/>
    </row>
    <row r="324" spans="4:5">
      <c r="D324" s="14"/>
      <c r="E324" s="14"/>
    </row>
    <row r="325" spans="4:5">
      <c r="D325" s="14"/>
      <c r="E325" s="14"/>
    </row>
    <row r="326" spans="4:5">
      <c r="D326" s="14"/>
      <c r="E326" s="14"/>
    </row>
    <row r="327" spans="4:5">
      <c r="D327" s="14"/>
      <c r="E327" s="14"/>
    </row>
    <row r="328" spans="4:5">
      <c r="D328" s="14"/>
      <c r="E328" s="14"/>
    </row>
    <row r="329" spans="4:5">
      <c r="D329" s="14"/>
      <c r="E329" s="14"/>
    </row>
    <row r="330" spans="4:5">
      <c r="D330" s="14"/>
      <c r="E330" s="14"/>
    </row>
    <row r="331" spans="4:5">
      <c r="D331" s="14"/>
      <c r="E331" s="14"/>
    </row>
    <row r="332" spans="4:5">
      <c r="D332" s="14"/>
      <c r="E332" s="14"/>
    </row>
    <row r="333" spans="4:5">
      <c r="D333" s="14"/>
      <c r="E333" s="14"/>
    </row>
    <row r="334" spans="4:5">
      <c r="D334" s="14"/>
      <c r="E334" s="14"/>
    </row>
    <row r="335" spans="4:5">
      <c r="D335" s="14"/>
      <c r="E335" s="14"/>
    </row>
    <row r="336" spans="4:5">
      <c r="D336" s="14"/>
      <c r="E336" s="14"/>
    </row>
    <row r="337" spans="4:5">
      <c r="D337" s="14"/>
      <c r="E337" s="14"/>
    </row>
    <row r="338" spans="4:5">
      <c r="D338" s="14"/>
      <c r="E338" s="14"/>
    </row>
    <row r="339" spans="4:5">
      <c r="D339" s="14"/>
      <c r="E339" s="14"/>
    </row>
    <row r="340" spans="4:5">
      <c r="D340" s="14"/>
      <c r="E340" s="14"/>
    </row>
    <row r="341" spans="4:5">
      <c r="D341" s="14"/>
      <c r="E341" s="14"/>
    </row>
    <row r="342" spans="4:5">
      <c r="D342" s="14"/>
      <c r="E342" s="14"/>
    </row>
    <row r="343" spans="4:5">
      <c r="D343" s="14"/>
      <c r="E343" s="14"/>
    </row>
    <row r="344" spans="4:5">
      <c r="D344" s="14"/>
      <c r="E344" s="14"/>
    </row>
    <row r="345" spans="4:5">
      <c r="D345" s="14"/>
      <c r="E345" s="14"/>
    </row>
    <row r="346" spans="4:5">
      <c r="D346" s="14"/>
      <c r="E346" s="14"/>
    </row>
    <row r="347" spans="4:5">
      <c r="D347" s="14"/>
      <c r="E347" s="14"/>
    </row>
    <row r="348" spans="4:5">
      <c r="D348" s="14"/>
      <c r="E348" s="14"/>
    </row>
    <row r="349" spans="4:5">
      <c r="D349" s="14"/>
      <c r="E349" s="14"/>
    </row>
    <row r="350" spans="4:5">
      <c r="D350" s="14"/>
      <c r="E350" s="14"/>
    </row>
    <row r="351" spans="4:5">
      <c r="D351" s="14"/>
      <c r="E351" s="14"/>
    </row>
    <row r="352" spans="4:5">
      <c r="D352" s="14"/>
      <c r="E352" s="14"/>
    </row>
    <row r="353" spans="4:5">
      <c r="D353" s="14"/>
      <c r="E353" s="14"/>
    </row>
    <row r="354" spans="4:5">
      <c r="D354" s="14"/>
      <c r="E354" s="14"/>
    </row>
    <row r="355" spans="4:5">
      <c r="D355" s="14"/>
      <c r="E355" s="14"/>
    </row>
    <row r="356" spans="4:5">
      <c r="D356" s="14"/>
      <c r="E356" s="14"/>
    </row>
    <row r="357" spans="4:5">
      <c r="D357" s="14"/>
      <c r="E357" s="14"/>
    </row>
    <row r="358" spans="4:5">
      <c r="D358" s="14"/>
      <c r="E358" s="14"/>
    </row>
    <row r="359" spans="4:5">
      <c r="D359" s="14"/>
      <c r="E359" s="14"/>
    </row>
    <row r="360" spans="4:5">
      <c r="D360" s="14"/>
      <c r="E360" s="14"/>
    </row>
    <row r="361" spans="4:5">
      <c r="D361" s="14"/>
      <c r="E361" s="14"/>
    </row>
    <row r="362" spans="4:5">
      <c r="D362" s="14"/>
      <c r="E362" s="14"/>
    </row>
    <row r="363" spans="4:5">
      <c r="D363" s="14"/>
      <c r="E363" s="14"/>
    </row>
    <row r="364" spans="4:5">
      <c r="D364" s="14"/>
      <c r="E364" s="14"/>
    </row>
    <row r="365" spans="4:5">
      <c r="D365" s="14"/>
      <c r="E365" s="14"/>
    </row>
    <row r="366" spans="4:5">
      <c r="D366" s="14"/>
      <c r="E366" s="14"/>
    </row>
    <row r="367" spans="4:5">
      <c r="D367" s="14"/>
      <c r="E367" s="14"/>
    </row>
    <row r="368" spans="4:5">
      <c r="D368" s="14"/>
      <c r="E368" s="14"/>
    </row>
    <row r="369" spans="4:5">
      <c r="D369" s="14"/>
      <c r="E369" s="14"/>
    </row>
    <row r="370" spans="4:5">
      <c r="D370" s="14"/>
      <c r="E370" s="14"/>
    </row>
    <row r="371" spans="4:5">
      <c r="D371" s="14"/>
      <c r="E371" s="14"/>
    </row>
    <row r="372" spans="4:5">
      <c r="D372" s="14"/>
      <c r="E372" s="14"/>
    </row>
    <row r="373" spans="4:5">
      <c r="D373" s="14"/>
      <c r="E373" s="14"/>
    </row>
    <row r="374" spans="4:5">
      <c r="D374" s="14"/>
      <c r="E374" s="14"/>
    </row>
    <row r="375" spans="4:5">
      <c r="D375" s="14"/>
      <c r="E375" s="14"/>
    </row>
    <row r="376" spans="4:5">
      <c r="D376" s="14"/>
      <c r="E376" s="14"/>
    </row>
    <row r="377" spans="4:5">
      <c r="D377" s="14"/>
      <c r="E377" s="14"/>
    </row>
    <row r="378" spans="4:5">
      <c r="D378" s="14"/>
      <c r="E378" s="14"/>
    </row>
    <row r="379" spans="4:5">
      <c r="D379" s="14"/>
      <c r="E379" s="14"/>
    </row>
    <row r="380" spans="4:5">
      <c r="D380" s="14"/>
      <c r="E380" s="14"/>
    </row>
    <row r="381" spans="4:5">
      <c r="D381" s="14"/>
      <c r="E381" s="14"/>
    </row>
    <row r="382" spans="4:5">
      <c r="D382" s="14"/>
      <c r="E382" s="14"/>
    </row>
    <row r="383" spans="4:5">
      <c r="D383" s="14"/>
      <c r="E383" s="14"/>
    </row>
    <row r="384" spans="4:5">
      <c r="D384" s="14"/>
      <c r="E384" s="14"/>
    </row>
    <row r="385" spans="4:5">
      <c r="D385" s="14"/>
      <c r="E385" s="14"/>
    </row>
    <row r="386" spans="4:5">
      <c r="D386" s="14"/>
      <c r="E386" s="14"/>
    </row>
    <row r="387" spans="4:5">
      <c r="D387" s="14"/>
      <c r="E387" s="14"/>
    </row>
    <row r="388" spans="4:5">
      <c r="D388" s="14"/>
      <c r="E388" s="14"/>
    </row>
    <row r="389" spans="4:5">
      <c r="D389" s="14"/>
      <c r="E389" s="14"/>
    </row>
    <row r="390" spans="4:5">
      <c r="D390" s="14"/>
      <c r="E390" s="14"/>
    </row>
    <row r="391" spans="4:5">
      <c r="D391" s="14"/>
      <c r="E391" s="14"/>
    </row>
    <row r="392" spans="4:5">
      <c r="D392" s="14"/>
      <c r="E392" s="14"/>
    </row>
    <row r="393" spans="4:5">
      <c r="D393" s="14"/>
      <c r="E393" s="14"/>
    </row>
    <row r="394" spans="4:5">
      <c r="D394" s="14"/>
      <c r="E394" s="14"/>
    </row>
    <row r="395" spans="4:5">
      <c r="D395" s="14"/>
      <c r="E395" s="14"/>
    </row>
    <row r="396" spans="4:5">
      <c r="D396" s="14"/>
      <c r="E396" s="14"/>
    </row>
    <row r="397" spans="4:5">
      <c r="D397" s="14"/>
      <c r="E397" s="14"/>
    </row>
    <row r="398" spans="4:5">
      <c r="D398" s="14"/>
      <c r="E398" s="14"/>
    </row>
    <row r="399" spans="4:5">
      <c r="D399" s="14"/>
      <c r="E399" s="14"/>
    </row>
    <row r="400" spans="4:5">
      <c r="D400" s="14"/>
      <c r="E400" s="14"/>
    </row>
    <row r="401" spans="4:5">
      <c r="D401" s="14"/>
      <c r="E401" s="14"/>
    </row>
    <row r="402" spans="4:5">
      <c r="D402" s="14"/>
      <c r="E402" s="14"/>
    </row>
    <row r="403" spans="4:5">
      <c r="D403" s="14"/>
      <c r="E403" s="14"/>
    </row>
    <row r="404" spans="4:5">
      <c r="D404" s="14"/>
      <c r="E404" s="14"/>
    </row>
    <row r="405" spans="4:5">
      <c r="D405" s="14"/>
      <c r="E405" s="14"/>
    </row>
    <row r="406" spans="4:5">
      <c r="D406" s="14"/>
      <c r="E406" s="14"/>
    </row>
    <row r="407" spans="4:5">
      <c r="D407" s="14"/>
      <c r="E407" s="14"/>
    </row>
    <row r="408" spans="4:5">
      <c r="D408" s="14"/>
      <c r="E408" s="14"/>
    </row>
    <row r="409" spans="4:5">
      <c r="D409" s="14"/>
      <c r="E409" s="14"/>
    </row>
    <row r="410" spans="4:5">
      <c r="D410" s="14"/>
      <c r="E410" s="14"/>
    </row>
    <row r="411" spans="4:5">
      <c r="D411" s="14"/>
      <c r="E411" s="14"/>
    </row>
    <row r="412" spans="4:5">
      <c r="D412" s="14"/>
      <c r="E412" s="14"/>
    </row>
    <row r="413" spans="4:5">
      <c r="D413" s="14"/>
      <c r="E413" s="14"/>
    </row>
    <row r="414" spans="4:5">
      <c r="D414" s="14"/>
      <c r="E414" s="14"/>
    </row>
    <row r="415" spans="4:5">
      <c r="D415" s="14"/>
      <c r="E415" s="14"/>
    </row>
    <row r="416" spans="4:5">
      <c r="D416" s="14"/>
      <c r="E416" s="14"/>
    </row>
    <row r="417" spans="4:5">
      <c r="D417" s="14"/>
      <c r="E417" s="14"/>
    </row>
    <row r="418" spans="4:5">
      <c r="D418" s="14"/>
      <c r="E418" s="14"/>
    </row>
    <row r="419" spans="4:5">
      <c r="D419" s="14"/>
      <c r="E419" s="14"/>
    </row>
    <row r="420" spans="4:5">
      <c r="D420" s="14"/>
      <c r="E420" s="14"/>
    </row>
    <row r="421" spans="4:5">
      <c r="D421" s="14"/>
      <c r="E421" s="14"/>
    </row>
    <row r="422" spans="4:5">
      <c r="D422" s="14"/>
      <c r="E422" s="14"/>
    </row>
    <row r="423" spans="4:5">
      <c r="D423" s="14"/>
      <c r="E423" s="14"/>
    </row>
    <row r="424" spans="4:5">
      <c r="D424" s="14"/>
      <c r="E424" s="14"/>
    </row>
    <row r="425" spans="4:5">
      <c r="D425" s="14"/>
      <c r="E425" s="14"/>
    </row>
    <row r="426" spans="4:5">
      <c r="D426" s="14"/>
      <c r="E426" s="14"/>
    </row>
    <row r="427" spans="4:5">
      <c r="D427" s="14"/>
      <c r="E427" s="14"/>
    </row>
    <row r="428" spans="4:5">
      <c r="D428" s="14"/>
      <c r="E428" s="14"/>
    </row>
    <row r="429" spans="4:5">
      <c r="D429" s="14"/>
      <c r="E429" s="14"/>
    </row>
    <row r="430" spans="4:5">
      <c r="D430" s="14"/>
      <c r="E430" s="14"/>
    </row>
    <row r="431" spans="4:5">
      <c r="D431" s="14"/>
      <c r="E431" s="14"/>
    </row>
    <row r="432" spans="4:5">
      <c r="D432" s="14"/>
      <c r="E432" s="14"/>
    </row>
    <row r="433" spans="4:5">
      <c r="D433" s="14"/>
      <c r="E433" s="14"/>
    </row>
    <row r="434" spans="4:5">
      <c r="D434" s="14"/>
      <c r="E434" s="14"/>
    </row>
    <row r="435" spans="4:5">
      <c r="D435" s="14"/>
      <c r="E435" s="14"/>
    </row>
    <row r="436" spans="4:5">
      <c r="D436" s="14"/>
      <c r="E436" s="14"/>
    </row>
    <row r="437" spans="4:5">
      <c r="D437" s="14"/>
      <c r="E437" s="14"/>
    </row>
    <row r="438" spans="4:5">
      <c r="D438" s="14"/>
      <c r="E438" s="14"/>
    </row>
    <row r="439" spans="4:5">
      <c r="D439" s="14"/>
      <c r="E439" s="14"/>
    </row>
    <row r="440" spans="4:5">
      <c r="D440" s="14"/>
      <c r="E440" s="14"/>
    </row>
    <row r="441" spans="4:5">
      <c r="D441" s="14"/>
      <c r="E441" s="14"/>
    </row>
    <row r="442" spans="4:5">
      <c r="D442" s="14"/>
      <c r="E442" s="14"/>
    </row>
    <row r="443" spans="4:5">
      <c r="D443" s="14"/>
      <c r="E443" s="14"/>
    </row>
    <row r="444" spans="4:5">
      <c r="D444" s="14"/>
      <c r="E444" s="14"/>
    </row>
    <row r="445" spans="4:5">
      <c r="D445" s="14"/>
      <c r="E445" s="14"/>
    </row>
    <row r="446" spans="4:5">
      <c r="D446" s="14"/>
      <c r="E446" s="14"/>
    </row>
    <row r="447" spans="4:5">
      <c r="D447" s="14"/>
      <c r="E447" s="14"/>
    </row>
    <row r="448" spans="4:5">
      <c r="D448" s="14"/>
      <c r="E448" s="14"/>
    </row>
    <row r="449" spans="4:5">
      <c r="D449" s="14"/>
      <c r="E449" s="14"/>
    </row>
    <row r="450" spans="4:5">
      <c r="D450" s="14"/>
      <c r="E450" s="14"/>
    </row>
    <row r="451" spans="4:5">
      <c r="D451" s="14"/>
      <c r="E451" s="14"/>
    </row>
    <row r="452" spans="4:5">
      <c r="D452" s="14"/>
      <c r="E452" s="14"/>
    </row>
    <row r="453" spans="4:5">
      <c r="D453" s="14"/>
      <c r="E453" s="14"/>
    </row>
    <row r="454" spans="4:5">
      <c r="D454" s="14"/>
      <c r="E454" s="14"/>
    </row>
    <row r="455" spans="4:5">
      <c r="D455" s="14"/>
      <c r="E455" s="14"/>
    </row>
    <row r="456" spans="4:5">
      <c r="D456" s="14"/>
      <c r="E456" s="14"/>
    </row>
    <row r="457" spans="4:5">
      <c r="D457" s="14"/>
      <c r="E457" s="14"/>
    </row>
    <row r="458" spans="4:5">
      <c r="D458" s="14"/>
      <c r="E458" s="14"/>
    </row>
    <row r="459" spans="4:5">
      <c r="D459" s="14"/>
      <c r="E459" s="14"/>
    </row>
    <row r="460" spans="4:5">
      <c r="D460" s="14"/>
      <c r="E460" s="14"/>
    </row>
    <row r="461" spans="4:5">
      <c r="D461" s="14"/>
      <c r="E461" s="14"/>
    </row>
    <row r="462" spans="4:5">
      <c r="D462" s="14"/>
      <c r="E462" s="14"/>
    </row>
    <row r="463" spans="4:5">
      <c r="D463" s="14"/>
      <c r="E463" s="14"/>
    </row>
    <row r="464" spans="4:5">
      <c r="D464" s="14"/>
      <c r="E464" s="14"/>
    </row>
    <row r="465" spans="4:5">
      <c r="D465" s="14"/>
      <c r="E465" s="14"/>
    </row>
    <row r="466" spans="4:5">
      <c r="D466" s="14"/>
      <c r="E466" s="14"/>
    </row>
    <row r="467" spans="4:5">
      <c r="D467" s="14"/>
      <c r="E467" s="14"/>
    </row>
    <row r="468" spans="4:5">
      <c r="D468" s="14"/>
      <c r="E468" s="14"/>
    </row>
    <row r="469" spans="4:5">
      <c r="D469" s="14"/>
      <c r="E469" s="14"/>
    </row>
    <row r="470" spans="4:5">
      <c r="D470" s="14"/>
      <c r="E470" s="14"/>
    </row>
    <row r="471" spans="4:5">
      <c r="D471" s="14"/>
      <c r="E471" s="14"/>
    </row>
    <row r="472" spans="4:5">
      <c r="D472" s="14"/>
      <c r="E472" s="14"/>
    </row>
    <row r="473" spans="4:5">
      <c r="D473" s="14"/>
      <c r="E473" s="14"/>
    </row>
    <row r="474" spans="4:5">
      <c r="D474" s="14"/>
      <c r="E474" s="14"/>
    </row>
    <row r="475" spans="4:5">
      <c r="D475" s="14"/>
      <c r="E475" s="14"/>
    </row>
    <row r="476" spans="4:5">
      <c r="D476" s="14"/>
      <c r="E476" s="14"/>
    </row>
    <row r="477" spans="4:5">
      <c r="D477" s="14"/>
      <c r="E477" s="14"/>
    </row>
    <row r="478" spans="4:5">
      <c r="D478" s="14"/>
      <c r="E478" s="14"/>
    </row>
    <row r="479" spans="4:5">
      <c r="D479" s="14"/>
      <c r="E479" s="14"/>
    </row>
    <row r="480" spans="4:5">
      <c r="D480" s="14"/>
      <c r="E480" s="14"/>
    </row>
    <row r="481" spans="4:5">
      <c r="D481" s="14"/>
      <c r="E481" s="14"/>
    </row>
    <row r="482" spans="4:5">
      <c r="D482" s="14"/>
      <c r="E482" s="14"/>
    </row>
    <row r="483" spans="4:5">
      <c r="D483" s="14"/>
      <c r="E483" s="14"/>
    </row>
    <row r="484" spans="4:5">
      <c r="D484" s="14"/>
      <c r="E484" s="14"/>
    </row>
    <row r="485" spans="4:5">
      <c r="D485" s="14"/>
      <c r="E485" s="14"/>
    </row>
    <row r="486" spans="4:5">
      <c r="D486" s="14"/>
      <c r="E486" s="14"/>
    </row>
    <row r="487" spans="4:5">
      <c r="D487" s="14"/>
      <c r="E487" s="14"/>
    </row>
    <row r="488" spans="4:5">
      <c r="D488" s="14"/>
      <c r="E488" s="14"/>
    </row>
    <row r="489" spans="4:5">
      <c r="D489" s="14"/>
      <c r="E489" s="14"/>
    </row>
    <row r="490" spans="4:5">
      <c r="D490" s="14"/>
      <c r="E490" s="14"/>
    </row>
    <row r="491" spans="4:5">
      <c r="D491" s="14"/>
      <c r="E491" s="14"/>
    </row>
    <row r="492" spans="4:5">
      <c r="D492" s="14"/>
      <c r="E492" s="14"/>
    </row>
    <row r="493" spans="4:5">
      <c r="D493" s="14"/>
      <c r="E493" s="14"/>
    </row>
    <row r="494" spans="4:5">
      <c r="D494" s="14"/>
      <c r="E494" s="14"/>
    </row>
    <row r="495" spans="4:5">
      <c r="D495" s="14"/>
      <c r="E495" s="14"/>
    </row>
    <row r="496" spans="4:5">
      <c r="D496" s="14"/>
      <c r="E496" s="14"/>
    </row>
    <row r="497" spans="4:5">
      <c r="D497" s="14"/>
      <c r="E497" s="14"/>
    </row>
    <row r="498" spans="4:5">
      <c r="D498" s="14"/>
      <c r="E498" s="14"/>
    </row>
    <row r="499" spans="4:5">
      <c r="D499" s="14"/>
      <c r="E499" s="14"/>
    </row>
    <row r="500" spans="4:5">
      <c r="D500" s="14"/>
      <c r="E500" s="14"/>
    </row>
    <row r="501" spans="4:5">
      <c r="D501" s="14"/>
      <c r="E501" s="14"/>
    </row>
    <row r="502" spans="4:5">
      <c r="D502" s="14"/>
      <c r="E502" s="14"/>
    </row>
    <row r="503" spans="4:5">
      <c r="D503" s="14"/>
      <c r="E503" s="14"/>
    </row>
    <row r="504" spans="4:5">
      <c r="D504" s="14"/>
      <c r="E504" s="14"/>
    </row>
    <row r="505" spans="4:5">
      <c r="D505" s="14"/>
      <c r="E505" s="14"/>
    </row>
    <row r="506" spans="4:5">
      <c r="D506" s="14"/>
      <c r="E506" s="14"/>
    </row>
    <row r="507" spans="4:5">
      <c r="D507" s="14"/>
      <c r="E507" s="14"/>
    </row>
    <row r="508" spans="4:5">
      <c r="D508" s="14"/>
      <c r="E508" s="14"/>
    </row>
    <row r="509" spans="4:5">
      <c r="D509" s="14"/>
      <c r="E509" s="14"/>
    </row>
    <row r="510" spans="4:5">
      <c r="D510" s="14"/>
      <c r="E510" s="14"/>
    </row>
    <row r="511" spans="4:5">
      <c r="D511" s="14"/>
      <c r="E511" s="14"/>
    </row>
    <row r="512" spans="4:5">
      <c r="D512" s="14"/>
      <c r="E512" s="14"/>
    </row>
    <row r="513" spans="4:5">
      <c r="D513" s="14"/>
      <c r="E513" s="14"/>
    </row>
    <row r="514" spans="4:5">
      <c r="D514" s="14"/>
      <c r="E514" s="14"/>
    </row>
    <row r="515" spans="4:5">
      <c r="D515" s="14"/>
      <c r="E515" s="14"/>
    </row>
    <row r="516" spans="4:5">
      <c r="D516" s="14"/>
      <c r="E516" s="14"/>
    </row>
    <row r="517" spans="4:5">
      <c r="D517" s="14"/>
      <c r="E517" s="14"/>
    </row>
    <row r="518" spans="4:5">
      <c r="D518" s="14"/>
      <c r="E518" s="14"/>
    </row>
    <row r="519" spans="4:5">
      <c r="D519" s="14"/>
      <c r="E519" s="14"/>
    </row>
    <row r="520" spans="4:5">
      <c r="D520" s="14"/>
      <c r="E520" s="14"/>
    </row>
    <row r="521" spans="4:5">
      <c r="D521" s="14"/>
      <c r="E521" s="14"/>
    </row>
    <row r="522" spans="4:5">
      <c r="D522" s="14"/>
      <c r="E522" s="14"/>
    </row>
    <row r="523" spans="4:5">
      <c r="D523" s="14"/>
      <c r="E523" s="14"/>
    </row>
    <row r="524" spans="4:5">
      <c r="D524" s="14"/>
      <c r="E524" s="14"/>
    </row>
    <row r="525" spans="4:5">
      <c r="D525" s="14"/>
      <c r="E525" s="14"/>
    </row>
    <row r="526" spans="4:5">
      <c r="D526" s="14"/>
      <c r="E526" s="14"/>
    </row>
    <row r="527" spans="4:5">
      <c r="D527" s="14"/>
      <c r="E527" s="14"/>
    </row>
    <row r="528" spans="4:5">
      <c r="D528" s="14"/>
      <c r="E528" s="14"/>
    </row>
    <row r="529" spans="4:5">
      <c r="D529" s="14"/>
      <c r="E529" s="14"/>
    </row>
    <row r="530" spans="4:5">
      <c r="D530" s="14"/>
      <c r="E530" s="14"/>
    </row>
    <row r="531" spans="4:5">
      <c r="D531" s="14"/>
      <c r="E531" s="14"/>
    </row>
    <row r="532" spans="4:5">
      <c r="D532" s="14"/>
      <c r="E532" s="14"/>
    </row>
    <row r="533" spans="4:5">
      <c r="D533" s="14"/>
      <c r="E533" s="14"/>
    </row>
    <row r="534" spans="4:5">
      <c r="D534" s="14"/>
      <c r="E534" s="14"/>
    </row>
    <row r="535" spans="4:5">
      <c r="D535" s="14"/>
      <c r="E535" s="14"/>
    </row>
    <row r="536" spans="4:5">
      <c r="D536" s="14"/>
      <c r="E536" s="14"/>
    </row>
    <row r="537" spans="4:5">
      <c r="D537" s="14"/>
      <c r="E537" s="14"/>
    </row>
    <row r="538" spans="4:5">
      <c r="D538" s="14"/>
      <c r="E538" s="14"/>
    </row>
    <row r="539" spans="4:5">
      <c r="D539" s="14"/>
      <c r="E539" s="14"/>
    </row>
    <row r="540" spans="4:5">
      <c r="D540" s="14"/>
      <c r="E540" s="14"/>
    </row>
    <row r="541" spans="4:5">
      <c r="D541" s="14"/>
      <c r="E541" s="14"/>
    </row>
    <row r="542" spans="4:5">
      <c r="D542" s="14"/>
      <c r="E542" s="14"/>
    </row>
    <row r="543" spans="4:5">
      <c r="D543" s="14"/>
      <c r="E543" s="14"/>
    </row>
    <row r="544" spans="4:5">
      <c r="D544" s="14"/>
      <c r="E544" s="14"/>
    </row>
    <row r="545" spans="4:5">
      <c r="D545" s="14"/>
      <c r="E545" s="14"/>
    </row>
    <row r="546" spans="4:5">
      <c r="D546" s="14"/>
      <c r="E546" s="14"/>
    </row>
    <row r="547" spans="4:5">
      <c r="D547" s="14"/>
      <c r="E547" s="14"/>
    </row>
    <row r="548" spans="4:5">
      <c r="D548" s="14"/>
      <c r="E548" s="14"/>
    </row>
    <row r="549" spans="4:5">
      <c r="D549" s="14"/>
      <c r="E549" s="14"/>
    </row>
    <row r="550" spans="4:5">
      <c r="D550" s="14"/>
      <c r="E550" s="14"/>
    </row>
    <row r="551" spans="4:5">
      <c r="D551" s="14"/>
      <c r="E551" s="14"/>
    </row>
    <row r="552" spans="4:5">
      <c r="D552" s="14"/>
      <c r="E552" s="14"/>
    </row>
    <row r="553" spans="4:5">
      <c r="D553" s="14"/>
      <c r="E553" s="14"/>
    </row>
    <row r="554" spans="4:5">
      <c r="D554" s="14"/>
      <c r="E554" s="14"/>
    </row>
    <row r="555" spans="4:5">
      <c r="D555" s="14"/>
      <c r="E555" s="14"/>
    </row>
    <row r="556" spans="4:5">
      <c r="D556" s="14"/>
      <c r="E556" s="14"/>
    </row>
    <row r="557" spans="4:5">
      <c r="D557" s="14"/>
      <c r="E557" s="14"/>
    </row>
    <row r="558" spans="4:5">
      <c r="D558" s="14"/>
      <c r="E558" s="14"/>
    </row>
    <row r="559" spans="4:5">
      <c r="D559" s="14"/>
      <c r="E559" s="14"/>
    </row>
    <row r="560" spans="4:5">
      <c r="D560" s="14"/>
      <c r="E560" s="14"/>
    </row>
    <row r="561" spans="4:5">
      <c r="D561" s="14"/>
      <c r="E561" s="14"/>
    </row>
    <row r="562" spans="4:5">
      <c r="D562" s="14"/>
      <c r="E562" s="14"/>
    </row>
    <row r="563" spans="4:5">
      <c r="D563" s="14"/>
      <c r="E563" s="14"/>
    </row>
    <row r="564" spans="4:5">
      <c r="D564" s="14"/>
      <c r="E564" s="14"/>
    </row>
    <row r="565" spans="4:5">
      <c r="D565" s="14"/>
      <c r="E565" s="14"/>
    </row>
    <row r="566" spans="4:5">
      <c r="D566" s="14"/>
      <c r="E566" s="14"/>
    </row>
    <row r="567" spans="4:5">
      <c r="D567" s="14"/>
      <c r="E567" s="14"/>
    </row>
    <row r="568" spans="4:5">
      <c r="D568" s="14"/>
      <c r="E568" s="14"/>
    </row>
    <row r="569" spans="4:5">
      <c r="D569" s="14"/>
      <c r="E569" s="14"/>
    </row>
    <row r="570" spans="4:5">
      <c r="D570" s="14"/>
      <c r="E570" s="14"/>
    </row>
    <row r="571" spans="4:5">
      <c r="D571" s="14"/>
      <c r="E571" s="14"/>
    </row>
    <row r="572" spans="4:5">
      <c r="D572" s="14"/>
      <c r="E572" s="14"/>
    </row>
    <row r="573" spans="4:5">
      <c r="D573" s="14"/>
      <c r="E573" s="14"/>
    </row>
    <row r="574" spans="4:5">
      <c r="D574" s="14"/>
      <c r="E574" s="14"/>
    </row>
    <row r="575" spans="4:5">
      <c r="D575" s="14"/>
      <c r="E575" s="14"/>
    </row>
    <row r="576" spans="4:5">
      <c r="D576" s="14"/>
      <c r="E576" s="14"/>
    </row>
    <row r="577" spans="4:5">
      <c r="D577" s="14"/>
      <c r="E577" s="14"/>
    </row>
    <row r="578" spans="4:5">
      <c r="D578" s="14"/>
      <c r="E578" s="14"/>
    </row>
    <row r="579" spans="4:5">
      <c r="D579" s="14"/>
      <c r="E579" s="14"/>
    </row>
    <row r="580" spans="4:5">
      <c r="D580" s="14"/>
      <c r="E580" s="14"/>
    </row>
    <row r="581" spans="4:5">
      <c r="D581" s="14"/>
      <c r="E581" s="14"/>
    </row>
    <row r="582" spans="4:5">
      <c r="D582" s="14"/>
      <c r="E582" s="14"/>
    </row>
    <row r="583" spans="4:5">
      <c r="D583" s="14"/>
      <c r="E583" s="14"/>
    </row>
    <row r="584" spans="4:5">
      <c r="D584" s="14"/>
      <c r="E584" s="14"/>
    </row>
    <row r="585" spans="4:5">
      <c r="D585" s="14"/>
      <c r="E585" s="14"/>
    </row>
    <row r="586" spans="4:5">
      <c r="D586" s="14"/>
      <c r="E586" s="14"/>
    </row>
    <row r="587" spans="4:5">
      <c r="D587" s="14"/>
      <c r="E587" s="14"/>
    </row>
    <row r="588" spans="4:5">
      <c r="D588" s="14"/>
      <c r="E588" s="14"/>
    </row>
    <row r="589" spans="4:5">
      <c r="D589" s="14"/>
      <c r="E589" s="14"/>
    </row>
    <row r="590" spans="4:5">
      <c r="D590" s="14"/>
      <c r="E590" s="14"/>
    </row>
    <row r="591" spans="4:5">
      <c r="D591" s="14"/>
      <c r="E591" s="14"/>
    </row>
    <row r="592" spans="4:5">
      <c r="D592" s="14"/>
      <c r="E592" s="14"/>
    </row>
    <row r="593" spans="4:5">
      <c r="D593" s="14"/>
      <c r="E593" s="14"/>
    </row>
    <row r="594" spans="4:5">
      <c r="D594" s="14"/>
      <c r="E594" s="14"/>
    </row>
    <row r="595" spans="4:5">
      <c r="D595" s="14"/>
      <c r="E595" s="14"/>
    </row>
    <row r="596" spans="4:5">
      <c r="D596" s="14"/>
      <c r="E596" s="14"/>
    </row>
    <row r="597" spans="4:5">
      <c r="D597" s="14"/>
      <c r="E597" s="14"/>
    </row>
    <row r="598" spans="4:5">
      <c r="D598" s="14"/>
      <c r="E598" s="14"/>
    </row>
    <row r="599" spans="4:5">
      <c r="D599" s="14"/>
      <c r="E599" s="14"/>
    </row>
    <row r="600" spans="4:5">
      <c r="D600" s="14"/>
      <c r="E600" s="14"/>
    </row>
    <row r="601" spans="4:5">
      <c r="D601" s="14"/>
      <c r="E601" s="14"/>
    </row>
    <row r="602" spans="4:5">
      <c r="D602" s="14"/>
      <c r="E602" s="14"/>
    </row>
    <row r="603" spans="4:5">
      <c r="D603" s="14"/>
      <c r="E603" s="14"/>
    </row>
    <row r="604" spans="4:5">
      <c r="D604" s="14"/>
      <c r="E604" s="14"/>
    </row>
    <row r="605" spans="4:5">
      <c r="D605" s="14"/>
      <c r="E605" s="14"/>
    </row>
    <row r="606" spans="4:5">
      <c r="D606" s="14"/>
      <c r="E606" s="14"/>
    </row>
    <row r="607" spans="4:5">
      <c r="D607" s="14"/>
      <c r="E607" s="14"/>
    </row>
    <row r="608" spans="4:5">
      <c r="D608" s="14"/>
      <c r="E608" s="14"/>
    </row>
    <row r="609" spans="4:5">
      <c r="D609" s="14"/>
      <c r="E609" s="14"/>
    </row>
    <row r="610" spans="4:5">
      <c r="D610" s="14"/>
      <c r="E610" s="14"/>
    </row>
    <row r="611" spans="4:5">
      <c r="D611" s="14"/>
      <c r="E611" s="14"/>
    </row>
    <row r="612" spans="4:5">
      <c r="D612" s="14"/>
      <c r="E612" s="14"/>
    </row>
    <row r="613" spans="4:5">
      <c r="D613" s="14"/>
      <c r="E613" s="14"/>
    </row>
    <row r="614" spans="4:5">
      <c r="D614" s="14"/>
      <c r="E614" s="14"/>
    </row>
    <row r="615" spans="4:5">
      <c r="D615" s="14"/>
      <c r="E615" s="14"/>
    </row>
    <row r="616" spans="4:5">
      <c r="D616" s="14"/>
      <c r="E616" s="14"/>
    </row>
    <row r="617" spans="4:5">
      <c r="D617" s="14"/>
      <c r="E617" s="14"/>
    </row>
    <row r="618" spans="4:5">
      <c r="D618" s="14"/>
      <c r="E618" s="14"/>
    </row>
    <row r="619" spans="4:5">
      <c r="D619" s="14"/>
      <c r="E619" s="14"/>
    </row>
    <row r="620" spans="4:5">
      <c r="D620" s="14"/>
      <c r="E620" s="14"/>
    </row>
    <row r="621" spans="4:5">
      <c r="D621" s="14"/>
      <c r="E621" s="14"/>
    </row>
    <row r="622" spans="4:5">
      <c r="D622" s="14"/>
      <c r="E622" s="14"/>
    </row>
    <row r="623" spans="4:5">
      <c r="D623" s="14"/>
      <c r="E623" s="14"/>
    </row>
    <row r="624" spans="4:5">
      <c r="D624" s="14"/>
      <c r="E624" s="14"/>
    </row>
    <row r="625" spans="4:5">
      <c r="D625" s="14"/>
      <c r="E625" s="14"/>
    </row>
    <row r="626" spans="4:5">
      <c r="D626" s="14"/>
      <c r="E626" s="14"/>
    </row>
    <row r="627" spans="4:5">
      <c r="D627" s="14"/>
      <c r="E627" s="14"/>
    </row>
    <row r="628" spans="4:5">
      <c r="D628" s="14"/>
      <c r="E628" s="14"/>
    </row>
    <row r="629" spans="4:5">
      <c r="D629" s="14"/>
      <c r="E629" s="14"/>
    </row>
    <row r="630" spans="4:5">
      <c r="D630" s="14"/>
      <c r="E630" s="14"/>
    </row>
    <row r="631" spans="4:5">
      <c r="D631" s="14"/>
      <c r="E631" s="14"/>
    </row>
    <row r="632" spans="4:5">
      <c r="D632" s="14"/>
      <c r="E632" s="14"/>
    </row>
    <row r="633" spans="4:5">
      <c r="D633" s="14"/>
      <c r="E633" s="14"/>
    </row>
    <row r="634" spans="4:5">
      <c r="D634" s="14"/>
      <c r="E634" s="14"/>
    </row>
    <row r="635" spans="4:5">
      <c r="D635" s="14"/>
      <c r="E635" s="14"/>
    </row>
    <row r="636" spans="4:5">
      <c r="D636" s="14"/>
      <c r="E636" s="14"/>
    </row>
    <row r="637" spans="4:5">
      <c r="D637" s="14"/>
      <c r="E637" s="14"/>
    </row>
    <row r="638" spans="4:5">
      <c r="D638" s="14"/>
      <c r="E638" s="14"/>
    </row>
    <row r="639" spans="4:5">
      <c r="D639" s="14"/>
      <c r="E639" s="14"/>
    </row>
    <row r="640" spans="4:5">
      <c r="D640" s="14"/>
      <c r="E640" s="14"/>
    </row>
    <row r="641" spans="4:5">
      <c r="D641" s="14"/>
      <c r="E641" s="14"/>
    </row>
    <row r="642" spans="4:5">
      <c r="D642" s="14"/>
      <c r="E642" s="14"/>
    </row>
    <row r="643" spans="4:5">
      <c r="D643" s="14"/>
      <c r="E643" s="14"/>
    </row>
    <row r="644" spans="4:5">
      <c r="D644" s="14"/>
      <c r="E644" s="14"/>
    </row>
    <row r="645" spans="4:5">
      <c r="D645" s="14"/>
      <c r="E645" s="14"/>
    </row>
    <row r="646" spans="4:5">
      <c r="D646" s="14"/>
      <c r="E646" s="14"/>
    </row>
    <row r="647" spans="4:5">
      <c r="D647" s="14"/>
      <c r="E647" s="14"/>
    </row>
    <row r="648" spans="4:5">
      <c r="D648" s="14"/>
      <c r="E648" s="14"/>
    </row>
    <row r="649" spans="4:5">
      <c r="D649" s="14"/>
      <c r="E649" s="14"/>
    </row>
    <row r="650" spans="4:5">
      <c r="D650" s="14"/>
      <c r="E650" s="14"/>
    </row>
    <row r="651" spans="4:5">
      <c r="D651" s="14"/>
      <c r="E651" s="14"/>
    </row>
    <row r="652" spans="4:5">
      <c r="D652" s="14"/>
      <c r="E652" s="14"/>
    </row>
    <row r="653" spans="4:5">
      <c r="D653" s="14"/>
      <c r="E653" s="14"/>
    </row>
    <row r="654" spans="4:5">
      <c r="D654" s="14"/>
      <c r="E654" s="14"/>
    </row>
    <row r="655" spans="4:5">
      <c r="D655" s="14"/>
      <c r="E655" s="14"/>
    </row>
    <row r="656" spans="4:5">
      <c r="D656" s="14"/>
      <c r="E656" s="14"/>
    </row>
    <row r="657" spans="4:5">
      <c r="D657" s="14"/>
      <c r="E657" s="14"/>
    </row>
    <row r="658" spans="4:5">
      <c r="D658" s="14"/>
      <c r="E658" s="14"/>
    </row>
    <row r="659" spans="4:5">
      <c r="D659" s="14"/>
      <c r="E659" s="14"/>
    </row>
    <row r="660" spans="4:5">
      <c r="D660" s="14"/>
      <c r="E660" s="14"/>
    </row>
    <row r="661" spans="4:5">
      <c r="D661" s="14"/>
      <c r="E661" s="14"/>
    </row>
    <row r="662" spans="4:5">
      <c r="D662" s="14"/>
      <c r="E662" s="14"/>
    </row>
    <row r="663" spans="4:5">
      <c r="D663" s="14"/>
      <c r="E663" s="14"/>
    </row>
    <row r="664" spans="4:5">
      <c r="D664" s="14"/>
      <c r="E664" s="14"/>
    </row>
    <row r="665" spans="4:5">
      <c r="D665" s="14"/>
      <c r="E665" s="14"/>
    </row>
    <row r="666" spans="4:5">
      <c r="D666" s="14"/>
      <c r="E666" s="14"/>
    </row>
    <row r="667" spans="4:5">
      <c r="D667" s="14"/>
      <c r="E667" s="14"/>
    </row>
    <row r="668" spans="4:5">
      <c r="D668" s="14"/>
      <c r="E668" s="14"/>
    </row>
    <row r="669" spans="4:5">
      <c r="D669" s="14"/>
      <c r="E669" s="14"/>
    </row>
    <row r="670" spans="4:5">
      <c r="D670" s="14"/>
      <c r="E670" s="14"/>
    </row>
    <row r="671" spans="4:5">
      <c r="D671" s="14"/>
      <c r="E671" s="14"/>
    </row>
    <row r="672" spans="4:5">
      <c r="D672" s="14"/>
      <c r="E672" s="14"/>
    </row>
    <row r="673" spans="4:5">
      <c r="D673" s="14"/>
      <c r="E673" s="14"/>
    </row>
    <row r="674" spans="4:5">
      <c r="D674" s="14"/>
      <c r="E674" s="14"/>
    </row>
    <row r="675" spans="4:5">
      <c r="D675" s="14"/>
      <c r="E675" s="14"/>
    </row>
    <row r="676" spans="4:5">
      <c r="D676" s="14"/>
      <c r="E676" s="14"/>
    </row>
    <row r="677" spans="4:5">
      <c r="D677" s="14"/>
      <c r="E677" s="14"/>
    </row>
    <row r="678" spans="4:5">
      <c r="D678" s="14"/>
      <c r="E678" s="14"/>
    </row>
    <row r="679" spans="4:5">
      <c r="D679" s="14"/>
      <c r="E679" s="14"/>
    </row>
    <row r="680" spans="4:5">
      <c r="D680" s="14"/>
      <c r="E680" s="14"/>
    </row>
    <row r="681" spans="4:5">
      <c r="D681" s="14"/>
      <c r="E681" s="14"/>
    </row>
    <row r="682" spans="4:5">
      <c r="D682" s="14"/>
      <c r="E682" s="14"/>
    </row>
    <row r="683" spans="4:5">
      <c r="D683" s="14"/>
      <c r="E683" s="14"/>
    </row>
    <row r="684" spans="4:5">
      <c r="D684" s="14"/>
      <c r="E684" s="14"/>
    </row>
    <row r="685" spans="4:5">
      <c r="D685" s="14"/>
      <c r="E685" s="14"/>
    </row>
    <row r="686" spans="4:5">
      <c r="D686" s="14"/>
      <c r="E686" s="14"/>
    </row>
    <row r="687" spans="4:5">
      <c r="D687" s="14"/>
      <c r="E687" s="14"/>
    </row>
    <row r="688" spans="4:5">
      <c r="D688" s="14"/>
      <c r="E688" s="14"/>
    </row>
    <row r="689" spans="4:5">
      <c r="D689" s="14"/>
      <c r="E689" s="14"/>
    </row>
    <row r="690" spans="4:5">
      <c r="D690" s="14"/>
      <c r="E690" s="14"/>
    </row>
    <row r="691" spans="4:5">
      <c r="D691" s="14"/>
      <c r="E691" s="14"/>
    </row>
    <row r="692" spans="4:5">
      <c r="D692" s="14"/>
      <c r="E692" s="14"/>
    </row>
    <row r="693" spans="4:5">
      <c r="D693" s="14"/>
      <c r="E693" s="14"/>
    </row>
    <row r="694" spans="4:5">
      <c r="D694" s="14"/>
      <c r="E694" s="14"/>
    </row>
    <row r="695" spans="4:5">
      <c r="D695" s="14"/>
      <c r="E695" s="14"/>
    </row>
    <row r="696" spans="4:5">
      <c r="D696" s="14"/>
      <c r="E696" s="14"/>
    </row>
    <row r="697" spans="4:5">
      <c r="D697" s="14"/>
      <c r="E697" s="14"/>
    </row>
    <row r="698" spans="4:5">
      <c r="D698" s="14"/>
      <c r="E698" s="14"/>
    </row>
    <row r="699" spans="4:5">
      <c r="D699" s="14"/>
      <c r="E699" s="14"/>
    </row>
    <row r="700" spans="4:5">
      <c r="D700" s="14"/>
      <c r="E700" s="14"/>
    </row>
    <row r="701" spans="4:5">
      <c r="D701" s="14"/>
      <c r="E701" s="14"/>
    </row>
    <row r="702" spans="4:5">
      <c r="D702" s="14"/>
      <c r="E702" s="14"/>
    </row>
    <row r="703" spans="4:5">
      <c r="D703" s="14"/>
      <c r="E703" s="14"/>
    </row>
    <row r="704" spans="4:5">
      <c r="D704" s="14"/>
      <c r="E704" s="14"/>
    </row>
    <row r="705" spans="4:5">
      <c r="D705" s="14"/>
      <c r="E705" s="14"/>
    </row>
    <row r="706" spans="4:5">
      <c r="D706" s="14"/>
      <c r="E706" s="14"/>
    </row>
    <row r="707" spans="4:5">
      <c r="D707" s="14"/>
      <c r="E707" s="14"/>
    </row>
    <row r="708" spans="4:5">
      <c r="D708" s="14"/>
      <c r="E708" s="14"/>
    </row>
    <row r="709" spans="4:5">
      <c r="D709" s="14"/>
      <c r="E709" s="14"/>
    </row>
    <row r="710" spans="4:5">
      <c r="D710" s="14"/>
      <c r="E710" s="14"/>
    </row>
    <row r="711" spans="4:5">
      <c r="D711" s="14"/>
      <c r="E711" s="14"/>
    </row>
    <row r="712" spans="4:5">
      <c r="D712" s="14"/>
      <c r="E712" s="14"/>
    </row>
    <row r="713" spans="4:5">
      <c r="D713" s="14"/>
      <c r="E713" s="14"/>
    </row>
    <row r="714" spans="4:5">
      <c r="D714" s="14"/>
      <c r="E714" s="14"/>
    </row>
    <row r="715" spans="4:5">
      <c r="D715" s="14"/>
      <c r="E715" s="14"/>
    </row>
    <row r="716" spans="4:5">
      <c r="D716" s="14"/>
      <c r="E716" s="14"/>
    </row>
    <row r="717" spans="4:5">
      <c r="D717" s="14"/>
      <c r="E717" s="14"/>
    </row>
    <row r="718" spans="4:5">
      <c r="D718" s="14"/>
      <c r="E718" s="14"/>
    </row>
    <row r="719" spans="4:5">
      <c r="D719" s="14"/>
      <c r="E719" s="14"/>
    </row>
    <row r="720" spans="4:5">
      <c r="D720" s="14"/>
      <c r="E720" s="14"/>
    </row>
    <row r="721" spans="4:5">
      <c r="D721" s="14"/>
      <c r="E721" s="14"/>
    </row>
    <row r="722" spans="4:5">
      <c r="D722" s="14"/>
      <c r="E722" s="14"/>
    </row>
    <row r="723" spans="4:5">
      <c r="D723" s="14"/>
      <c r="E723" s="14"/>
    </row>
    <row r="724" spans="4:5">
      <c r="D724" s="14"/>
      <c r="E724" s="14"/>
    </row>
    <row r="725" spans="4:5">
      <c r="D725" s="14"/>
      <c r="E725" s="14"/>
    </row>
    <row r="726" spans="4:5">
      <c r="D726" s="14"/>
      <c r="E726" s="14"/>
    </row>
    <row r="727" spans="4:5">
      <c r="D727" s="14"/>
      <c r="E727" s="14"/>
    </row>
    <row r="728" spans="4:5">
      <c r="D728" s="14"/>
      <c r="E728" s="14"/>
    </row>
    <row r="729" spans="4:5">
      <c r="D729" s="14"/>
      <c r="E729" s="14"/>
    </row>
    <row r="730" spans="4:5">
      <c r="D730" s="14"/>
      <c r="E730" s="14"/>
    </row>
    <row r="731" spans="4:5">
      <c r="D731" s="14"/>
      <c r="E731" s="14"/>
    </row>
    <row r="732" spans="4:5">
      <c r="D732" s="14"/>
      <c r="E732" s="14"/>
    </row>
    <row r="733" spans="4:5">
      <c r="D733" s="14"/>
      <c r="E733" s="14"/>
    </row>
    <row r="734" spans="4:5">
      <c r="D734" s="14"/>
      <c r="E734" s="14"/>
    </row>
    <row r="735" spans="4:5">
      <c r="D735" s="14"/>
      <c r="E735" s="14"/>
    </row>
    <row r="736" spans="4:5">
      <c r="D736" s="14"/>
      <c r="E736" s="14"/>
    </row>
    <row r="737" spans="4:5">
      <c r="D737" s="14"/>
      <c r="E737" s="14"/>
    </row>
    <row r="738" spans="4:5">
      <c r="D738" s="14"/>
      <c r="E738" s="14"/>
    </row>
    <row r="739" spans="4:5">
      <c r="D739" s="14"/>
      <c r="E739" s="14"/>
    </row>
    <row r="740" spans="4:5">
      <c r="D740" s="14"/>
      <c r="E740" s="14"/>
    </row>
    <row r="741" spans="4:5">
      <c r="D741" s="14"/>
      <c r="E741" s="14"/>
    </row>
    <row r="742" spans="4:5">
      <c r="D742" s="14"/>
      <c r="E742" s="14"/>
    </row>
    <row r="743" spans="4:5">
      <c r="D743" s="14"/>
      <c r="E743" s="14"/>
    </row>
    <row r="744" spans="4:5">
      <c r="D744" s="14"/>
      <c r="E744" s="14"/>
    </row>
    <row r="745" spans="4:5">
      <c r="D745" s="14"/>
      <c r="E745" s="14"/>
    </row>
    <row r="746" spans="4:5">
      <c r="D746" s="14"/>
      <c r="E746" s="14"/>
    </row>
    <row r="747" spans="4:5">
      <c r="D747" s="14"/>
      <c r="E747" s="14"/>
    </row>
    <row r="748" spans="4:5">
      <c r="D748" s="14"/>
      <c r="E748" s="14"/>
    </row>
    <row r="749" spans="4:5">
      <c r="D749" s="14"/>
      <c r="E749" s="14"/>
    </row>
    <row r="750" spans="4:5">
      <c r="D750" s="14"/>
      <c r="E750" s="14"/>
    </row>
    <row r="751" spans="4:5">
      <c r="D751" s="14"/>
      <c r="E751" s="14"/>
    </row>
    <row r="752" spans="4:5">
      <c r="D752" s="14"/>
      <c r="E752" s="14"/>
    </row>
    <row r="753" spans="4:5">
      <c r="D753" s="14"/>
      <c r="E753" s="14"/>
    </row>
    <row r="754" spans="4:5">
      <c r="D754" s="14"/>
      <c r="E754" s="14"/>
    </row>
    <row r="755" spans="4:5">
      <c r="D755" s="14"/>
      <c r="E755" s="14"/>
    </row>
    <row r="756" spans="4:5">
      <c r="D756" s="14"/>
      <c r="E756" s="14"/>
    </row>
    <row r="757" spans="4:5">
      <c r="D757" s="14"/>
      <c r="E757" s="14"/>
    </row>
    <row r="758" spans="4:5">
      <c r="D758" s="14"/>
      <c r="E758" s="14"/>
    </row>
    <row r="759" spans="4:5">
      <c r="D759" s="14"/>
      <c r="E759" s="14"/>
    </row>
    <row r="760" spans="4:5">
      <c r="D760" s="14"/>
      <c r="E760" s="14"/>
    </row>
    <row r="761" spans="4:5">
      <c r="D761" s="14"/>
      <c r="E761" s="14"/>
    </row>
    <row r="762" spans="4:5">
      <c r="D762" s="14"/>
      <c r="E762" s="14"/>
    </row>
    <row r="763" spans="4:5">
      <c r="D763" s="14"/>
      <c r="E763" s="14"/>
    </row>
    <row r="764" spans="4:5">
      <c r="D764" s="14"/>
      <c r="E764" s="14"/>
    </row>
    <row r="765" spans="4:5">
      <c r="D765" s="14"/>
      <c r="E765" s="14"/>
    </row>
    <row r="766" spans="4:5">
      <c r="D766" s="14"/>
      <c r="E766" s="14"/>
    </row>
    <row r="767" spans="4:5">
      <c r="D767" s="14"/>
      <c r="E767" s="14"/>
    </row>
    <row r="768" spans="4:5">
      <c r="D768" s="14"/>
      <c r="E768" s="14"/>
    </row>
    <row r="769" spans="4:5">
      <c r="D769" s="14"/>
      <c r="E769" s="14"/>
    </row>
    <row r="770" spans="4:5">
      <c r="D770" s="14"/>
      <c r="E770" s="14"/>
    </row>
    <row r="771" spans="4:5">
      <c r="D771" s="14"/>
      <c r="E771" s="14"/>
    </row>
    <row r="772" spans="4:5">
      <c r="D772" s="14"/>
      <c r="E772" s="14"/>
    </row>
    <row r="773" spans="4:5">
      <c r="D773" s="14"/>
      <c r="E773" s="14"/>
    </row>
    <row r="774" spans="4:5">
      <c r="D774" s="14"/>
      <c r="E774" s="14"/>
    </row>
    <row r="775" spans="4:5">
      <c r="D775" s="14"/>
      <c r="E775" s="14"/>
    </row>
    <row r="776" spans="4:5">
      <c r="D776" s="14"/>
      <c r="E776" s="14"/>
    </row>
    <row r="777" spans="4:5">
      <c r="D777" s="14"/>
      <c r="E777" s="14"/>
    </row>
    <row r="778" spans="4:5">
      <c r="D778" s="14"/>
      <c r="E778" s="14"/>
    </row>
    <row r="779" spans="4:5">
      <c r="D779" s="14"/>
      <c r="E779" s="14"/>
    </row>
    <row r="780" spans="4:5">
      <c r="D780" s="14"/>
      <c r="E780" s="14"/>
    </row>
    <row r="781" spans="4:5">
      <c r="D781" s="14"/>
      <c r="E781" s="14"/>
    </row>
    <row r="782" spans="4:5">
      <c r="D782" s="14"/>
      <c r="E782" s="14"/>
    </row>
    <row r="783" spans="4:5">
      <c r="D783" s="14"/>
      <c r="E783" s="14"/>
    </row>
    <row r="784" spans="4:5">
      <c r="D784" s="14"/>
      <c r="E784" s="14"/>
    </row>
    <row r="785" spans="4:5">
      <c r="D785" s="14"/>
      <c r="E785" s="14"/>
    </row>
    <row r="786" spans="4:5">
      <c r="D786" s="14"/>
      <c r="E786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5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559AF1-F532-48C5-A1EB-65C6251CFA93}"/>
</file>

<file path=customXml/itemProps2.xml><?xml version="1.0" encoding="utf-8"?>
<ds:datastoreItem xmlns:ds="http://schemas.openxmlformats.org/officeDocument/2006/customXml" ds:itemID="{61E5DBA7-E0AA-4B1C-806A-B53F94CD2868}"/>
</file>

<file path=customXml/itemProps3.xml><?xml version="1.0" encoding="utf-8"?>
<ds:datastoreItem xmlns:ds="http://schemas.openxmlformats.org/officeDocument/2006/customXml" ds:itemID="{5196CB97-6B1E-4A2E-AA4E-2EF50CF37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Yuli</dc:creator>
  <cp:lastModifiedBy>ליזה שלו</cp:lastModifiedBy>
  <dcterms:created xsi:type="dcterms:W3CDTF">2015-11-10T09:34:27Z</dcterms:created>
  <dcterms:modified xsi:type="dcterms:W3CDTF">2024-01-29T11:46:09Z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