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ANEL\נכס בודד 31.03.23\דוחות לשידור\"/>
    </mc:Choice>
  </mc:AlternateContent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xlnm._FilterDatabase" localSheetId="4" hidden="1">'אג"ח קונצרני'!$B$11:$BN$536</definedName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62913"/>
</workbook>
</file>

<file path=xl/calcChain.xml><?xml version="1.0" encoding="utf-8"?>
<calcChain xmlns="http://schemas.openxmlformats.org/spreadsheetml/2006/main">
  <c r="Q26" i="22" l="1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O14" i="22"/>
  <c r="O15" i="22"/>
  <c r="P13" i="22"/>
  <c r="N13" i="22"/>
  <c r="I11" i="6" l="1"/>
  <c r="I12" i="6"/>
  <c r="I46" i="6"/>
  <c r="N308" i="6"/>
  <c r="N307" i="6"/>
  <c r="N306" i="6"/>
  <c r="N305" i="6"/>
  <c r="N304" i="6"/>
  <c r="N303" i="6"/>
  <c r="N302" i="6"/>
  <c r="N301" i="6"/>
  <c r="N300" i="6"/>
  <c r="N299" i="6"/>
  <c r="N298" i="6"/>
  <c r="N297" i="6"/>
  <c r="N296" i="6"/>
  <c r="N295" i="6"/>
  <c r="N294" i="6"/>
  <c r="N293" i="6"/>
  <c r="N292" i="6"/>
  <c r="N291" i="6"/>
  <c r="N290" i="6"/>
  <c r="N289" i="6"/>
  <c r="N288" i="6"/>
  <c r="N287" i="6"/>
  <c r="N286" i="6"/>
  <c r="N285" i="6"/>
  <c r="N284" i="6"/>
  <c r="N283" i="6"/>
  <c r="N282" i="6"/>
  <c r="N281" i="6"/>
  <c r="N280" i="6"/>
  <c r="N279" i="6"/>
  <c r="N278" i="6"/>
  <c r="N277" i="6"/>
  <c r="N276" i="6"/>
  <c r="N275" i="6"/>
  <c r="N274" i="6"/>
  <c r="N273" i="6"/>
  <c r="N272" i="6"/>
  <c r="N271" i="6"/>
  <c r="N270" i="6"/>
  <c r="N269" i="6"/>
  <c r="N268" i="6"/>
  <c r="N267" i="6"/>
  <c r="N266" i="6"/>
  <c r="N265" i="6"/>
  <c r="N264" i="6"/>
  <c r="N263" i="6"/>
  <c r="N262" i="6"/>
  <c r="N261" i="6"/>
  <c r="N260" i="6"/>
  <c r="N259" i="6"/>
  <c r="N258" i="6"/>
  <c r="N257" i="6"/>
  <c r="N256" i="6"/>
  <c r="N255" i="6"/>
  <c r="N254" i="6"/>
  <c r="N253" i="6"/>
  <c r="N252" i="6"/>
  <c r="N251" i="6"/>
  <c r="N250" i="6"/>
  <c r="N249" i="6"/>
  <c r="N248" i="6"/>
  <c r="N247" i="6"/>
  <c r="N246" i="6"/>
  <c r="N245" i="6"/>
  <c r="N244" i="6"/>
  <c r="N243" i="6"/>
  <c r="N242" i="6"/>
  <c r="N241" i="6"/>
  <c r="N240" i="6"/>
  <c r="N239" i="6"/>
  <c r="N238" i="6"/>
  <c r="N237" i="6"/>
  <c r="N236" i="6"/>
  <c r="N235" i="6"/>
  <c r="N234" i="6"/>
  <c r="N233" i="6"/>
  <c r="N232" i="6"/>
  <c r="N231" i="6"/>
  <c r="N230" i="6"/>
  <c r="N229" i="6"/>
  <c r="N228" i="6"/>
  <c r="N227" i="6"/>
  <c r="N226" i="6"/>
  <c r="N225" i="6"/>
  <c r="N224" i="6"/>
  <c r="N223" i="6"/>
  <c r="N222" i="6"/>
  <c r="N221" i="6"/>
  <c r="N220" i="6"/>
  <c r="N219" i="6"/>
  <c r="N218" i="6"/>
  <c r="N217" i="6"/>
  <c r="N216" i="6"/>
  <c r="N215" i="6"/>
  <c r="N214" i="6"/>
  <c r="N213" i="6"/>
  <c r="N212" i="6"/>
  <c r="N211" i="6"/>
  <c r="N210" i="6"/>
  <c r="N209" i="6"/>
  <c r="N208" i="6"/>
  <c r="N207" i="6"/>
  <c r="N206" i="6"/>
  <c r="N205" i="6"/>
  <c r="N204" i="6"/>
  <c r="N203" i="6"/>
  <c r="N202" i="6"/>
  <c r="N201" i="6"/>
  <c r="N200" i="6"/>
  <c r="N199" i="6"/>
  <c r="N198" i="6"/>
  <c r="N197" i="6"/>
  <c r="N196" i="6"/>
  <c r="N195" i="6"/>
  <c r="N194" i="6"/>
  <c r="N193" i="6"/>
  <c r="N192" i="6"/>
  <c r="N191" i="6"/>
  <c r="N190" i="6"/>
  <c r="N189" i="6"/>
  <c r="N188" i="6"/>
  <c r="N187" i="6"/>
  <c r="N186" i="6"/>
  <c r="N185" i="6"/>
  <c r="N184" i="6"/>
  <c r="N183" i="6"/>
  <c r="N182" i="6"/>
  <c r="N181" i="6"/>
  <c r="N180" i="6"/>
  <c r="N179" i="6"/>
  <c r="N178" i="6"/>
  <c r="N177" i="6"/>
  <c r="N176" i="6"/>
  <c r="N175" i="6"/>
  <c r="N174" i="6"/>
  <c r="N173" i="6"/>
  <c r="N172" i="6"/>
  <c r="N171" i="6"/>
  <c r="N170" i="6"/>
  <c r="N169" i="6"/>
  <c r="N168" i="6"/>
  <c r="N167" i="6"/>
  <c r="N166" i="6"/>
  <c r="N165" i="6"/>
  <c r="N164" i="6"/>
  <c r="N163" i="6"/>
  <c r="N162" i="6"/>
  <c r="N161" i="6"/>
  <c r="N160" i="6"/>
  <c r="N159" i="6"/>
  <c r="N158" i="6"/>
  <c r="N157" i="6"/>
  <c r="N156" i="6"/>
  <c r="N155" i="6"/>
  <c r="N154" i="6"/>
  <c r="N153" i="6"/>
  <c r="N152" i="6"/>
  <c r="N151" i="6"/>
  <c r="N150" i="6"/>
  <c r="N149" i="6"/>
  <c r="N148" i="6"/>
  <c r="N147" i="6"/>
  <c r="N146" i="6"/>
  <c r="N145" i="6"/>
  <c r="N144" i="6"/>
  <c r="N143" i="6"/>
  <c r="N142" i="6"/>
  <c r="N141" i="6"/>
  <c r="N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T531" i="5"/>
  <c r="T530" i="5"/>
  <c r="T529" i="5"/>
  <c r="T528" i="5"/>
  <c r="T527" i="5"/>
  <c r="T526" i="5"/>
  <c r="T525" i="5"/>
  <c r="T524" i="5"/>
  <c r="T523" i="5"/>
  <c r="T522" i="5"/>
  <c r="T521" i="5"/>
  <c r="T520" i="5"/>
  <c r="T519" i="5"/>
  <c r="T518" i="5"/>
  <c r="T517" i="5"/>
  <c r="T516" i="5"/>
  <c r="T515" i="5"/>
  <c r="T514" i="5"/>
  <c r="T513" i="5"/>
  <c r="T512" i="5"/>
  <c r="T511" i="5"/>
  <c r="T510" i="5"/>
  <c r="T509" i="5"/>
  <c r="T508" i="5"/>
  <c r="T507" i="5"/>
  <c r="T506" i="5"/>
  <c r="T505" i="5"/>
  <c r="T504" i="5"/>
  <c r="T503" i="5"/>
  <c r="T502" i="5"/>
  <c r="T501" i="5"/>
  <c r="T500" i="5"/>
  <c r="T499" i="5"/>
  <c r="T498" i="5"/>
  <c r="T497" i="5"/>
  <c r="T496" i="5"/>
  <c r="T495" i="5"/>
  <c r="T494" i="5"/>
  <c r="T493" i="5"/>
  <c r="T492" i="5"/>
  <c r="T491" i="5"/>
  <c r="T490" i="5"/>
  <c r="T489" i="5"/>
  <c r="T488" i="5"/>
  <c r="T487" i="5"/>
  <c r="T486" i="5"/>
  <c r="T485" i="5"/>
  <c r="T484" i="5"/>
  <c r="T483" i="5"/>
  <c r="T482" i="5"/>
  <c r="T481" i="5"/>
  <c r="T480" i="5"/>
  <c r="T479" i="5"/>
  <c r="T478" i="5"/>
  <c r="T477" i="5"/>
  <c r="T476" i="5"/>
  <c r="T475" i="5"/>
  <c r="T474" i="5"/>
  <c r="T473" i="5"/>
  <c r="T472" i="5"/>
  <c r="T471" i="5"/>
  <c r="T470" i="5"/>
  <c r="T469" i="5"/>
  <c r="T468" i="5"/>
  <c r="T467" i="5"/>
  <c r="T466" i="5"/>
  <c r="T465" i="5"/>
  <c r="T464" i="5"/>
  <c r="T463" i="5"/>
  <c r="T462" i="5"/>
  <c r="T461" i="5"/>
  <c r="T460" i="5"/>
  <c r="T459" i="5"/>
  <c r="T458" i="5"/>
  <c r="T457" i="5"/>
  <c r="T456" i="5"/>
  <c r="T455" i="5"/>
  <c r="T454" i="5"/>
  <c r="T453" i="5"/>
  <c r="T452" i="5"/>
  <c r="T451" i="5"/>
  <c r="T450" i="5"/>
  <c r="T449" i="5"/>
  <c r="T448" i="5"/>
  <c r="T447" i="5"/>
  <c r="T446" i="5"/>
  <c r="T445" i="5"/>
  <c r="T444" i="5"/>
  <c r="T443" i="5"/>
  <c r="T442" i="5"/>
  <c r="T441" i="5"/>
  <c r="T440" i="5"/>
  <c r="T439" i="5"/>
  <c r="T438" i="5"/>
  <c r="T437" i="5"/>
  <c r="T436" i="5"/>
  <c r="T435" i="5"/>
  <c r="T434" i="5"/>
  <c r="T433" i="5"/>
  <c r="T432" i="5"/>
  <c r="T431" i="5"/>
  <c r="T430" i="5"/>
  <c r="T429" i="5"/>
  <c r="T428" i="5"/>
  <c r="T427" i="5"/>
  <c r="T426" i="5"/>
  <c r="T425" i="5"/>
  <c r="T424" i="5"/>
  <c r="T423" i="5"/>
  <c r="T422" i="5"/>
  <c r="T421" i="5"/>
  <c r="T420" i="5"/>
  <c r="T419" i="5"/>
  <c r="T418" i="5"/>
  <c r="T417" i="5"/>
  <c r="T416" i="5"/>
  <c r="T415" i="5"/>
  <c r="T414" i="5"/>
  <c r="T413" i="5"/>
  <c r="T412" i="5"/>
  <c r="T411" i="5"/>
  <c r="T410" i="5"/>
  <c r="T409" i="5"/>
  <c r="T408" i="5"/>
  <c r="T407" i="5"/>
  <c r="T406" i="5"/>
  <c r="T405" i="5"/>
  <c r="T404" i="5"/>
  <c r="T403" i="5"/>
  <c r="T402" i="5"/>
  <c r="T401" i="5"/>
  <c r="T400" i="5"/>
  <c r="T399" i="5"/>
  <c r="T398" i="5"/>
  <c r="T397" i="5"/>
  <c r="T396" i="5"/>
  <c r="T395" i="5"/>
  <c r="T394" i="5"/>
  <c r="T393" i="5"/>
  <c r="T392" i="5"/>
  <c r="T391" i="5"/>
  <c r="T390" i="5"/>
  <c r="T389" i="5"/>
  <c r="T388" i="5"/>
  <c r="T387" i="5"/>
  <c r="T386" i="5"/>
  <c r="T385" i="5"/>
  <c r="T384" i="5"/>
  <c r="T383" i="5"/>
  <c r="T382" i="5"/>
  <c r="T381" i="5"/>
  <c r="T380" i="5"/>
  <c r="T379" i="5"/>
  <c r="T378" i="5"/>
  <c r="T377" i="5"/>
  <c r="T376" i="5"/>
  <c r="T375" i="5"/>
  <c r="T374" i="5"/>
  <c r="T373" i="5"/>
  <c r="T372" i="5"/>
  <c r="T371" i="5"/>
  <c r="T370" i="5"/>
  <c r="T369" i="5"/>
  <c r="T368" i="5"/>
  <c r="T367" i="5"/>
  <c r="T366" i="5"/>
  <c r="T365" i="5"/>
  <c r="T364" i="5"/>
  <c r="T363" i="5"/>
  <c r="T362" i="5"/>
  <c r="T361" i="5"/>
  <c r="T360" i="5"/>
  <c r="T359" i="5"/>
  <c r="T358" i="5"/>
  <c r="T357" i="5"/>
  <c r="T356" i="5"/>
  <c r="T355" i="5"/>
  <c r="T354" i="5"/>
  <c r="T353" i="5"/>
  <c r="T352" i="5"/>
  <c r="T351" i="5"/>
  <c r="T350" i="5"/>
  <c r="T349" i="5"/>
  <c r="T348" i="5"/>
  <c r="T347" i="5"/>
  <c r="T346" i="5"/>
  <c r="T345" i="5"/>
  <c r="T344" i="5"/>
  <c r="T343" i="5"/>
  <c r="T342" i="5"/>
  <c r="T341" i="5"/>
  <c r="T340" i="5"/>
  <c r="T339" i="5"/>
  <c r="T338" i="5"/>
  <c r="T337" i="5"/>
  <c r="T336" i="5"/>
  <c r="T335" i="5"/>
  <c r="T334" i="5"/>
  <c r="T333" i="5"/>
  <c r="T332" i="5"/>
  <c r="T331" i="5"/>
  <c r="T330" i="5"/>
  <c r="T329" i="5"/>
  <c r="T328" i="5"/>
  <c r="T327" i="5"/>
  <c r="T326" i="5"/>
  <c r="T325" i="5"/>
  <c r="T324" i="5"/>
  <c r="T323" i="5"/>
  <c r="T322" i="5"/>
  <c r="T321" i="5"/>
  <c r="T320" i="5"/>
  <c r="T319" i="5"/>
  <c r="T318" i="5"/>
  <c r="T317" i="5"/>
  <c r="T316" i="5"/>
  <c r="T315" i="5"/>
  <c r="T314" i="5"/>
  <c r="T313" i="5"/>
  <c r="T312" i="5"/>
  <c r="T311" i="5"/>
  <c r="T310" i="5"/>
  <c r="T309" i="5"/>
  <c r="T308" i="5"/>
  <c r="T307" i="5"/>
  <c r="T306" i="5"/>
  <c r="T305" i="5"/>
  <c r="T304" i="5"/>
  <c r="T303" i="5"/>
  <c r="T302" i="5"/>
  <c r="T301" i="5"/>
  <c r="T300" i="5"/>
  <c r="T299" i="5"/>
  <c r="T298" i="5"/>
  <c r="T297" i="5"/>
  <c r="T296" i="5"/>
  <c r="T295" i="5"/>
  <c r="T294" i="5"/>
  <c r="T293" i="5"/>
  <c r="T292" i="5"/>
  <c r="T291" i="5"/>
  <c r="T290" i="5"/>
  <c r="T289" i="5"/>
  <c r="T288" i="5"/>
  <c r="T287" i="5"/>
  <c r="T286" i="5"/>
  <c r="T285" i="5"/>
  <c r="T284" i="5"/>
  <c r="T283" i="5"/>
  <c r="T282" i="5"/>
  <c r="T281" i="5"/>
  <c r="T280" i="5"/>
  <c r="T279" i="5"/>
  <c r="T278" i="5"/>
  <c r="T277" i="5"/>
  <c r="T276" i="5"/>
  <c r="T275" i="5"/>
  <c r="T274" i="5"/>
  <c r="T273" i="5"/>
  <c r="T272" i="5"/>
  <c r="T271" i="5"/>
  <c r="T270" i="5"/>
  <c r="T269" i="5"/>
  <c r="T268" i="5"/>
  <c r="T267" i="5"/>
  <c r="T266" i="5"/>
  <c r="T265" i="5"/>
  <c r="T264" i="5"/>
  <c r="T263" i="5"/>
  <c r="T262" i="5"/>
  <c r="T261" i="5"/>
  <c r="T260" i="5"/>
  <c r="T259" i="5"/>
  <c r="T258" i="5"/>
  <c r="T257" i="5"/>
  <c r="T256" i="5"/>
  <c r="T255" i="5"/>
  <c r="T254" i="5"/>
  <c r="T253" i="5"/>
  <c r="T252" i="5"/>
  <c r="T251" i="5"/>
  <c r="T250" i="5"/>
  <c r="T249" i="5"/>
  <c r="T248" i="5"/>
  <c r="T247" i="5"/>
  <c r="T246" i="5"/>
  <c r="T245" i="5"/>
  <c r="T244" i="5"/>
  <c r="T243" i="5"/>
  <c r="T242" i="5"/>
  <c r="T241" i="5"/>
  <c r="T240" i="5"/>
  <c r="T239" i="5"/>
  <c r="T238" i="5"/>
  <c r="T237" i="5"/>
  <c r="T236" i="5"/>
  <c r="T235" i="5"/>
  <c r="T234" i="5"/>
  <c r="T233" i="5"/>
  <c r="T232" i="5"/>
  <c r="T231" i="5"/>
  <c r="T230" i="5"/>
  <c r="T229" i="5"/>
  <c r="T228" i="5"/>
  <c r="T227" i="5"/>
  <c r="T226" i="5"/>
  <c r="T225" i="5"/>
  <c r="T224" i="5"/>
  <c r="T223" i="5"/>
  <c r="T222" i="5"/>
  <c r="T221" i="5"/>
  <c r="T220" i="5"/>
  <c r="T219" i="5"/>
  <c r="T218" i="5"/>
  <c r="T217" i="5"/>
  <c r="T216" i="5"/>
  <c r="T215" i="5"/>
  <c r="T214" i="5"/>
  <c r="T213" i="5"/>
  <c r="T212" i="5"/>
  <c r="T211" i="5"/>
  <c r="T210" i="5"/>
  <c r="T209" i="5"/>
  <c r="T208" i="5"/>
  <c r="T207" i="5"/>
  <c r="T206" i="5"/>
  <c r="T205" i="5"/>
  <c r="T204" i="5"/>
  <c r="T203" i="5"/>
  <c r="T202" i="5"/>
  <c r="T201" i="5"/>
  <c r="T200" i="5"/>
  <c r="T199" i="5"/>
  <c r="T198" i="5"/>
  <c r="T197" i="5"/>
  <c r="T196" i="5"/>
  <c r="T195" i="5"/>
  <c r="T194" i="5"/>
  <c r="T193" i="5"/>
  <c r="T192" i="5"/>
  <c r="T191" i="5"/>
  <c r="T190" i="5"/>
  <c r="T189" i="5"/>
  <c r="T188" i="5"/>
  <c r="T187" i="5"/>
  <c r="T186" i="5"/>
  <c r="T185" i="5"/>
  <c r="T184" i="5"/>
  <c r="T183" i="5"/>
  <c r="T182" i="5"/>
  <c r="T181" i="5"/>
  <c r="T180" i="5"/>
  <c r="T179" i="5"/>
  <c r="T178" i="5"/>
  <c r="T177" i="5"/>
  <c r="T176" i="5"/>
  <c r="T175" i="5"/>
  <c r="T174" i="5"/>
  <c r="T173" i="5"/>
  <c r="T172" i="5"/>
  <c r="T171" i="5"/>
  <c r="T170" i="5"/>
  <c r="T169" i="5"/>
  <c r="T168" i="5"/>
  <c r="T167" i="5"/>
  <c r="T166" i="5"/>
  <c r="T165" i="5"/>
  <c r="T164" i="5"/>
  <c r="T163" i="5"/>
  <c r="T162" i="5"/>
  <c r="T161" i="5"/>
  <c r="T160" i="5"/>
  <c r="T159" i="5"/>
  <c r="T158" i="5"/>
  <c r="T157" i="5"/>
  <c r="T156" i="5"/>
  <c r="T155" i="5"/>
  <c r="T154" i="5"/>
  <c r="T153" i="5"/>
  <c r="T152" i="5"/>
  <c r="T151" i="5"/>
  <c r="T150" i="5"/>
  <c r="T149" i="5"/>
  <c r="T148" i="5"/>
  <c r="T147" i="5"/>
  <c r="T146" i="5"/>
  <c r="T145" i="5"/>
  <c r="T144" i="5"/>
  <c r="T143" i="5"/>
  <c r="T142" i="5"/>
  <c r="T141" i="5"/>
  <c r="T140" i="5"/>
  <c r="T139" i="5"/>
  <c r="T138" i="5"/>
  <c r="T137" i="5"/>
  <c r="T136" i="5"/>
  <c r="T135" i="5"/>
  <c r="T134" i="5"/>
  <c r="T133" i="5"/>
  <c r="T132" i="5"/>
  <c r="T131" i="5"/>
  <c r="T130" i="5"/>
  <c r="T129" i="5"/>
  <c r="T128" i="5"/>
  <c r="T127" i="5"/>
  <c r="T126" i="5"/>
  <c r="T125" i="5"/>
  <c r="T124" i="5"/>
  <c r="T123" i="5"/>
  <c r="T122" i="5"/>
  <c r="T121" i="5"/>
  <c r="T120" i="5"/>
  <c r="T119" i="5"/>
  <c r="T118" i="5"/>
  <c r="T117" i="5"/>
  <c r="T116" i="5"/>
  <c r="T115" i="5"/>
  <c r="T114" i="5"/>
  <c r="T113" i="5"/>
  <c r="T112" i="5"/>
  <c r="T111" i="5"/>
  <c r="T110" i="5"/>
  <c r="T109" i="5"/>
  <c r="T108" i="5"/>
  <c r="T107" i="5"/>
  <c r="T106" i="5"/>
  <c r="T105" i="5"/>
  <c r="T104" i="5"/>
  <c r="T103" i="5"/>
  <c r="T102" i="5"/>
  <c r="T101" i="5"/>
  <c r="T100" i="5"/>
  <c r="T99" i="5"/>
  <c r="T98" i="5"/>
  <c r="T97" i="5"/>
  <c r="T96" i="5"/>
  <c r="T95" i="5"/>
  <c r="T94" i="5"/>
  <c r="T93" i="5"/>
  <c r="T92" i="5"/>
  <c r="T91" i="5"/>
  <c r="T90" i="5"/>
  <c r="T89" i="5"/>
  <c r="T88" i="5"/>
  <c r="T87" i="5"/>
  <c r="T86" i="5"/>
  <c r="T85" i="5"/>
  <c r="T84" i="5"/>
  <c r="T83" i="5"/>
  <c r="T82" i="5"/>
  <c r="T81" i="5"/>
  <c r="T80" i="5"/>
  <c r="T79" i="5"/>
  <c r="T78" i="5"/>
  <c r="T77" i="5"/>
  <c r="T76" i="5"/>
  <c r="T75" i="5"/>
  <c r="T74" i="5"/>
  <c r="T73" i="5"/>
  <c r="T72" i="5"/>
  <c r="T71" i="5"/>
  <c r="T70" i="5"/>
  <c r="T69" i="5"/>
  <c r="T68" i="5"/>
  <c r="T67" i="5"/>
  <c r="T66" i="5"/>
  <c r="T65" i="5"/>
  <c r="T64" i="5"/>
  <c r="T63" i="5"/>
  <c r="T62" i="5"/>
  <c r="T61" i="5"/>
  <c r="T60" i="5"/>
  <c r="T59" i="5"/>
  <c r="T58" i="5"/>
  <c r="T57" i="5"/>
  <c r="T56" i="5"/>
  <c r="T55" i="5"/>
  <c r="T54" i="5"/>
  <c r="T53" i="5"/>
  <c r="T52" i="5"/>
  <c r="T51" i="5"/>
  <c r="T50" i="5"/>
  <c r="T49" i="5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O11" i="5"/>
  <c r="O12" i="5"/>
  <c r="O218" i="5"/>
  <c r="O13" i="5"/>
  <c r="P176" i="5"/>
  <c r="R176" i="5"/>
  <c r="R380" i="5"/>
  <c r="P380" i="5" s="1"/>
  <c r="R425" i="5"/>
  <c r="P425" i="5" s="1"/>
  <c r="R185" i="5"/>
  <c r="P185" i="5" s="1"/>
  <c r="R184" i="5"/>
  <c r="P184" i="5" s="1"/>
  <c r="P392" i="5"/>
  <c r="R392" i="5"/>
  <c r="R393" i="5"/>
  <c r="P393" i="5" s="1"/>
  <c r="J51" i="6"/>
  <c r="J50" i="6"/>
  <c r="L51" i="6"/>
  <c r="L50" i="6"/>
  <c r="R151" i="5"/>
  <c r="P151" i="5" s="1"/>
  <c r="R150" i="5"/>
  <c r="P150" i="5" s="1"/>
  <c r="R149" i="5"/>
  <c r="P149" i="5" s="1"/>
  <c r="R148" i="5"/>
  <c r="P148" i="5" s="1"/>
  <c r="R396" i="5"/>
  <c r="P396" i="5" s="1"/>
  <c r="R385" i="5"/>
  <c r="P385" i="5" s="1"/>
  <c r="R265" i="5"/>
  <c r="P265" i="5" s="1"/>
  <c r="R415" i="5"/>
  <c r="P415" i="5" s="1"/>
  <c r="R414" i="5"/>
  <c r="P414" i="5" s="1"/>
  <c r="R422" i="5"/>
  <c r="P422" i="5" s="1"/>
  <c r="R421" i="5"/>
  <c r="P421" i="5" s="1"/>
  <c r="R420" i="5"/>
  <c r="P420" i="5" s="1"/>
  <c r="R419" i="5"/>
  <c r="P419" i="5" s="1"/>
  <c r="R205" i="5"/>
  <c r="P205" i="5" s="1"/>
  <c r="R190" i="5"/>
  <c r="P190" i="5" s="1"/>
  <c r="R189" i="5"/>
  <c r="P189" i="5" s="1"/>
  <c r="R296" i="5"/>
  <c r="P296" i="5" s="1"/>
  <c r="R299" i="5"/>
  <c r="P299" i="5" s="1"/>
  <c r="R364" i="5"/>
  <c r="P364" i="5" s="1"/>
  <c r="R203" i="5"/>
  <c r="P203" i="5" s="1"/>
  <c r="R202" i="5"/>
  <c r="P202" i="5" s="1"/>
  <c r="R134" i="5"/>
  <c r="P134" i="5" s="1"/>
  <c r="C12" i="27" l="1"/>
  <c r="C31" i="27"/>
  <c r="C11" i="27" l="1"/>
  <c r="C43" i="1" s="1"/>
  <c r="C42" i="1" l="1"/>
  <c r="L43" i="2" s="1"/>
  <c r="C11" i="1"/>
  <c r="K46" i="2"/>
  <c r="K45" i="2"/>
  <c r="K44" i="2"/>
  <c r="K43" i="2"/>
  <c r="K42" i="2"/>
  <c r="K41" i="2"/>
  <c r="K40" i="2"/>
  <c r="L39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J11" i="2"/>
  <c r="J12" i="2"/>
  <c r="J13" i="2"/>
  <c r="J15" i="2"/>
  <c r="L35" i="2" l="1"/>
  <c r="D11" i="1"/>
  <c r="L46" i="2"/>
  <c r="R26" i="22"/>
  <c r="R25" i="22"/>
  <c r="R24" i="22"/>
  <c r="R23" i="22"/>
  <c r="R22" i="22"/>
  <c r="R21" i="22"/>
  <c r="R20" i="22"/>
  <c r="R19" i="22"/>
  <c r="R18" i="22"/>
  <c r="R17" i="22"/>
  <c r="R16" i="22"/>
  <c r="R15" i="22"/>
  <c r="R14" i="22"/>
  <c r="R13" i="22"/>
  <c r="R12" i="22"/>
  <c r="R11" i="22"/>
  <c r="O308" i="6"/>
  <c r="O307" i="6"/>
  <c r="O306" i="6"/>
  <c r="O305" i="6"/>
  <c r="O304" i="6"/>
  <c r="O303" i="6"/>
  <c r="O302" i="6"/>
  <c r="O301" i="6"/>
  <c r="O300" i="6"/>
  <c r="O299" i="6"/>
  <c r="O298" i="6"/>
  <c r="O297" i="6"/>
  <c r="O296" i="6"/>
  <c r="O295" i="6"/>
  <c r="O294" i="6"/>
  <c r="O293" i="6"/>
  <c r="O292" i="6"/>
  <c r="O291" i="6"/>
  <c r="O290" i="6"/>
  <c r="O289" i="6"/>
  <c r="O288" i="6"/>
  <c r="O287" i="6"/>
  <c r="O286" i="6"/>
  <c r="O285" i="6"/>
  <c r="O284" i="6"/>
  <c r="O283" i="6"/>
  <c r="O282" i="6"/>
  <c r="O281" i="6"/>
  <c r="O280" i="6"/>
  <c r="O279" i="6"/>
  <c r="O278" i="6"/>
  <c r="O277" i="6"/>
  <c r="O276" i="6"/>
  <c r="O275" i="6"/>
  <c r="O274" i="6"/>
  <c r="O273" i="6"/>
  <c r="O272" i="6"/>
  <c r="O271" i="6"/>
  <c r="O270" i="6"/>
  <c r="O269" i="6"/>
  <c r="O268" i="6"/>
  <c r="O267" i="6"/>
  <c r="O266" i="6"/>
  <c r="O265" i="6"/>
  <c r="O264" i="6"/>
  <c r="O263" i="6"/>
  <c r="O262" i="6"/>
  <c r="O261" i="6"/>
  <c r="O260" i="6"/>
  <c r="O259" i="6"/>
  <c r="O258" i="6"/>
  <c r="O257" i="6"/>
  <c r="O256" i="6"/>
  <c r="O255" i="6"/>
  <c r="O254" i="6"/>
  <c r="O253" i="6"/>
  <c r="O252" i="6"/>
  <c r="O251" i="6"/>
  <c r="O250" i="6"/>
  <c r="O249" i="6"/>
  <c r="O248" i="6"/>
  <c r="O247" i="6"/>
  <c r="O246" i="6"/>
  <c r="O245" i="6"/>
  <c r="O244" i="6"/>
  <c r="O243" i="6"/>
  <c r="O242" i="6"/>
  <c r="O241" i="6"/>
  <c r="O240" i="6"/>
  <c r="O239" i="6"/>
  <c r="O238" i="6"/>
  <c r="O237" i="6"/>
  <c r="O236" i="6"/>
  <c r="O235" i="6"/>
  <c r="O234" i="6"/>
  <c r="O233" i="6"/>
  <c r="O232" i="6"/>
  <c r="O231" i="6"/>
  <c r="O230" i="6"/>
  <c r="O229" i="6"/>
  <c r="O228" i="6"/>
  <c r="O227" i="6"/>
  <c r="O226" i="6"/>
  <c r="O225" i="6"/>
  <c r="O224" i="6"/>
  <c r="O223" i="6"/>
  <c r="O222" i="6"/>
  <c r="O221" i="6"/>
  <c r="O220" i="6"/>
  <c r="O219" i="6"/>
  <c r="O218" i="6"/>
  <c r="O217" i="6"/>
  <c r="O216" i="6"/>
  <c r="O215" i="6"/>
  <c r="O214" i="6"/>
  <c r="O213" i="6"/>
  <c r="O212" i="6"/>
  <c r="O211" i="6"/>
  <c r="O210" i="6"/>
  <c r="O209" i="6"/>
  <c r="O208" i="6"/>
  <c r="O207" i="6"/>
  <c r="O206" i="6"/>
  <c r="O205" i="6"/>
  <c r="O204" i="6"/>
  <c r="O203" i="6"/>
  <c r="O202" i="6"/>
  <c r="O201" i="6"/>
  <c r="O200" i="6"/>
  <c r="O199" i="6"/>
  <c r="O198" i="6"/>
  <c r="O197" i="6"/>
  <c r="O196" i="6"/>
  <c r="O195" i="6"/>
  <c r="O194" i="6"/>
  <c r="O193" i="6"/>
  <c r="O192" i="6"/>
  <c r="O191" i="6"/>
  <c r="O190" i="6"/>
  <c r="O189" i="6"/>
  <c r="O188" i="6"/>
  <c r="O187" i="6"/>
  <c r="O186" i="6"/>
  <c r="O185" i="6"/>
  <c r="O184" i="6"/>
  <c r="O183" i="6"/>
  <c r="O182" i="6"/>
  <c r="O181" i="6"/>
  <c r="O180" i="6"/>
  <c r="O179" i="6"/>
  <c r="O178" i="6"/>
  <c r="O177" i="6"/>
  <c r="O176" i="6"/>
  <c r="O175" i="6"/>
  <c r="O174" i="6"/>
  <c r="O173" i="6"/>
  <c r="O172" i="6"/>
  <c r="O171" i="6"/>
  <c r="O170" i="6"/>
  <c r="O169" i="6"/>
  <c r="O168" i="6"/>
  <c r="O167" i="6"/>
  <c r="O166" i="6"/>
  <c r="O165" i="6"/>
  <c r="O164" i="6"/>
  <c r="O163" i="6"/>
  <c r="O162" i="6"/>
  <c r="O161" i="6"/>
  <c r="O160" i="6"/>
  <c r="O159" i="6"/>
  <c r="O158" i="6"/>
  <c r="O157" i="6"/>
  <c r="O156" i="6"/>
  <c r="O155" i="6"/>
  <c r="O154" i="6"/>
  <c r="O153" i="6"/>
  <c r="O152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O131" i="6"/>
  <c r="O130" i="6"/>
  <c r="O129" i="6"/>
  <c r="O128" i="6"/>
  <c r="O127" i="6"/>
  <c r="O126" i="6"/>
  <c r="O125" i="6"/>
  <c r="O124" i="6"/>
  <c r="O123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U531" i="5"/>
  <c r="U530" i="5"/>
  <c r="U529" i="5"/>
  <c r="U528" i="5"/>
  <c r="U527" i="5"/>
  <c r="U526" i="5"/>
  <c r="U525" i="5"/>
  <c r="U524" i="5"/>
  <c r="U523" i="5"/>
  <c r="U522" i="5"/>
  <c r="U521" i="5"/>
  <c r="U520" i="5"/>
  <c r="U519" i="5"/>
  <c r="U518" i="5"/>
  <c r="U517" i="5"/>
  <c r="U516" i="5"/>
  <c r="U515" i="5"/>
  <c r="U514" i="5"/>
  <c r="U513" i="5"/>
  <c r="U512" i="5"/>
  <c r="U511" i="5"/>
  <c r="U510" i="5"/>
  <c r="U509" i="5"/>
  <c r="U508" i="5"/>
  <c r="U507" i="5"/>
  <c r="U506" i="5"/>
  <c r="U505" i="5"/>
  <c r="U504" i="5"/>
  <c r="U503" i="5"/>
  <c r="U502" i="5"/>
  <c r="U501" i="5"/>
  <c r="U500" i="5"/>
  <c r="U499" i="5"/>
  <c r="U498" i="5"/>
  <c r="U497" i="5"/>
  <c r="U496" i="5"/>
  <c r="U495" i="5"/>
  <c r="U494" i="5"/>
  <c r="U493" i="5"/>
  <c r="U492" i="5"/>
  <c r="U491" i="5"/>
  <c r="U490" i="5"/>
  <c r="U489" i="5"/>
  <c r="U488" i="5"/>
  <c r="U487" i="5"/>
  <c r="U486" i="5"/>
  <c r="U485" i="5"/>
  <c r="U484" i="5"/>
  <c r="U483" i="5"/>
  <c r="U482" i="5"/>
  <c r="U481" i="5"/>
  <c r="U480" i="5"/>
  <c r="U479" i="5"/>
  <c r="U478" i="5"/>
  <c r="U477" i="5"/>
  <c r="U476" i="5"/>
  <c r="U475" i="5"/>
  <c r="U474" i="5"/>
  <c r="U473" i="5"/>
  <c r="U472" i="5"/>
  <c r="U471" i="5"/>
  <c r="U470" i="5"/>
  <c r="U469" i="5"/>
  <c r="U468" i="5"/>
  <c r="U467" i="5"/>
  <c r="U466" i="5"/>
  <c r="U465" i="5"/>
  <c r="U464" i="5"/>
  <c r="U463" i="5"/>
  <c r="U462" i="5"/>
  <c r="U461" i="5"/>
  <c r="U460" i="5"/>
  <c r="U459" i="5"/>
  <c r="U458" i="5"/>
  <c r="U457" i="5"/>
  <c r="U456" i="5"/>
  <c r="U455" i="5"/>
  <c r="U454" i="5"/>
  <c r="U453" i="5"/>
  <c r="U452" i="5"/>
  <c r="U451" i="5"/>
  <c r="U450" i="5"/>
  <c r="U449" i="5"/>
  <c r="U448" i="5"/>
  <c r="U447" i="5"/>
  <c r="U446" i="5"/>
  <c r="U445" i="5"/>
  <c r="U444" i="5"/>
  <c r="U443" i="5"/>
  <c r="U442" i="5"/>
  <c r="U441" i="5"/>
  <c r="U440" i="5"/>
  <c r="U439" i="5"/>
  <c r="U438" i="5"/>
  <c r="U437" i="5"/>
  <c r="U436" i="5"/>
  <c r="U435" i="5"/>
  <c r="U434" i="5"/>
  <c r="U433" i="5"/>
  <c r="U432" i="5"/>
  <c r="U431" i="5"/>
  <c r="U430" i="5"/>
  <c r="U429" i="5"/>
  <c r="U428" i="5"/>
  <c r="U427" i="5"/>
  <c r="U426" i="5"/>
  <c r="U425" i="5"/>
  <c r="U424" i="5"/>
  <c r="U423" i="5"/>
  <c r="U422" i="5"/>
  <c r="U421" i="5"/>
  <c r="U420" i="5"/>
  <c r="U419" i="5"/>
  <c r="U418" i="5"/>
  <c r="U417" i="5"/>
  <c r="U416" i="5"/>
  <c r="U415" i="5"/>
  <c r="U414" i="5"/>
  <c r="U413" i="5"/>
  <c r="U412" i="5"/>
  <c r="U411" i="5"/>
  <c r="U410" i="5"/>
  <c r="U409" i="5"/>
  <c r="U408" i="5"/>
  <c r="U407" i="5"/>
  <c r="U406" i="5"/>
  <c r="U405" i="5"/>
  <c r="U404" i="5"/>
  <c r="U403" i="5"/>
  <c r="U402" i="5"/>
  <c r="U401" i="5"/>
  <c r="U400" i="5"/>
  <c r="U399" i="5"/>
  <c r="U398" i="5"/>
  <c r="U397" i="5"/>
  <c r="U396" i="5"/>
  <c r="U395" i="5"/>
  <c r="U394" i="5"/>
  <c r="U393" i="5"/>
  <c r="U392" i="5"/>
  <c r="U391" i="5"/>
  <c r="U390" i="5"/>
  <c r="U389" i="5"/>
  <c r="U388" i="5"/>
  <c r="U387" i="5"/>
  <c r="U386" i="5"/>
  <c r="U385" i="5"/>
  <c r="U384" i="5"/>
  <c r="U383" i="5"/>
  <c r="U382" i="5"/>
  <c r="U381" i="5"/>
  <c r="U380" i="5"/>
  <c r="U379" i="5"/>
  <c r="U378" i="5"/>
  <c r="U377" i="5"/>
  <c r="U376" i="5"/>
  <c r="U375" i="5"/>
  <c r="U374" i="5"/>
  <c r="U373" i="5"/>
  <c r="U372" i="5"/>
  <c r="U371" i="5"/>
  <c r="U370" i="5"/>
  <c r="U369" i="5"/>
  <c r="U368" i="5"/>
  <c r="U367" i="5"/>
  <c r="U366" i="5"/>
  <c r="U365" i="5"/>
  <c r="U364" i="5"/>
  <c r="U363" i="5"/>
  <c r="U362" i="5"/>
  <c r="U361" i="5"/>
  <c r="U360" i="5"/>
  <c r="U359" i="5"/>
  <c r="U358" i="5"/>
  <c r="U357" i="5"/>
  <c r="U356" i="5"/>
  <c r="U355" i="5"/>
  <c r="U354" i="5"/>
  <c r="U353" i="5"/>
  <c r="U352" i="5"/>
  <c r="U351" i="5"/>
  <c r="U350" i="5"/>
  <c r="U349" i="5"/>
  <c r="U348" i="5"/>
  <c r="U347" i="5"/>
  <c r="U346" i="5"/>
  <c r="U345" i="5"/>
  <c r="U344" i="5"/>
  <c r="U343" i="5"/>
  <c r="U342" i="5"/>
  <c r="U341" i="5"/>
  <c r="U340" i="5"/>
  <c r="U339" i="5"/>
  <c r="U338" i="5"/>
  <c r="U337" i="5"/>
  <c r="U336" i="5"/>
  <c r="U335" i="5"/>
  <c r="U334" i="5"/>
  <c r="U333" i="5"/>
  <c r="U332" i="5"/>
  <c r="U331" i="5"/>
  <c r="U330" i="5"/>
  <c r="U329" i="5"/>
  <c r="U328" i="5"/>
  <c r="U327" i="5"/>
  <c r="U326" i="5"/>
  <c r="U325" i="5"/>
  <c r="U324" i="5"/>
  <c r="U323" i="5"/>
  <c r="U322" i="5"/>
  <c r="U321" i="5"/>
  <c r="U320" i="5"/>
  <c r="U319" i="5"/>
  <c r="U318" i="5"/>
  <c r="U317" i="5"/>
  <c r="U316" i="5"/>
  <c r="U315" i="5"/>
  <c r="U314" i="5"/>
  <c r="U313" i="5"/>
  <c r="U312" i="5"/>
  <c r="U311" i="5"/>
  <c r="U310" i="5"/>
  <c r="U309" i="5"/>
  <c r="U308" i="5"/>
  <c r="U307" i="5"/>
  <c r="U306" i="5"/>
  <c r="U305" i="5"/>
  <c r="U304" i="5"/>
  <c r="U303" i="5"/>
  <c r="U302" i="5"/>
  <c r="U301" i="5"/>
  <c r="U300" i="5"/>
  <c r="U299" i="5"/>
  <c r="U298" i="5"/>
  <c r="U297" i="5"/>
  <c r="U296" i="5"/>
  <c r="U295" i="5"/>
  <c r="U294" i="5"/>
  <c r="U293" i="5"/>
  <c r="U292" i="5"/>
  <c r="U291" i="5"/>
  <c r="U290" i="5"/>
  <c r="U289" i="5"/>
  <c r="U288" i="5"/>
  <c r="U287" i="5"/>
  <c r="U286" i="5"/>
  <c r="U285" i="5"/>
  <c r="U284" i="5"/>
  <c r="U283" i="5"/>
  <c r="U282" i="5"/>
  <c r="U281" i="5"/>
  <c r="U280" i="5"/>
  <c r="U279" i="5"/>
  <c r="U278" i="5"/>
  <c r="U277" i="5"/>
  <c r="U276" i="5"/>
  <c r="U275" i="5"/>
  <c r="U274" i="5"/>
  <c r="U273" i="5"/>
  <c r="U272" i="5"/>
  <c r="U271" i="5"/>
  <c r="U270" i="5"/>
  <c r="U269" i="5"/>
  <c r="U268" i="5"/>
  <c r="U267" i="5"/>
  <c r="U266" i="5"/>
  <c r="U265" i="5"/>
  <c r="U264" i="5"/>
  <c r="U263" i="5"/>
  <c r="U262" i="5"/>
  <c r="U261" i="5"/>
  <c r="U260" i="5"/>
  <c r="U259" i="5"/>
  <c r="U258" i="5"/>
  <c r="U257" i="5"/>
  <c r="U256" i="5"/>
  <c r="U255" i="5"/>
  <c r="U254" i="5"/>
  <c r="U253" i="5"/>
  <c r="U252" i="5"/>
  <c r="U251" i="5"/>
  <c r="U250" i="5"/>
  <c r="U249" i="5"/>
  <c r="U248" i="5"/>
  <c r="U247" i="5"/>
  <c r="U246" i="5"/>
  <c r="U245" i="5"/>
  <c r="U244" i="5"/>
  <c r="U243" i="5"/>
  <c r="U242" i="5"/>
  <c r="U241" i="5"/>
  <c r="U240" i="5"/>
  <c r="U239" i="5"/>
  <c r="U238" i="5"/>
  <c r="U237" i="5"/>
  <c r="U236" i="5"/>
  <c r="U235" i="5"/>
  <c r="U234" i="5"/>
  <c r="U233" i="5"/>
  <c r="U232" i="5"/>
  <c r="U231" i="5"/>
  <c r="U230" i="5"/>
  <c r="U229" i="5"/>
  <c r="U228" i="5"/>
  <c r="U227" i="5"/>
  <c r="U226" i="5"/>
  <c r="U225" i="5"/>
  <c r="U224" i="5"/>
  <c r="U223" i="5"/>
  <c r="U222" i="5"/>
  <c r="U221" i="5"/>
  <c r="U220" i="5"/>
  <c r="U219" i="5"/>
  <c r="U218" i="5"/>
  <c r="U217" i="5"/>
  <c r="U216" i="5"/>
  <c r="U215" i="5"/>
  <c r="U214" i="5"/>
  <c r="U213" i="5"/>
  <c r="U212" i="5"/>
  <c r="U211" i="5"/>
  <c r="U210" i="5"/>
  <c r="U209" i="5"/>
  <c r="U208" i="5"/>
  <c r="U207" i="5"/>
  <c r="U206" i="5"/>
  <c r="U205" i="5"/>
  <c r="U204" i="5"/>
  <c r="U203" i="5"/>
  <c r="U202" i="5"/>
  <c r="U201" i="5"/>
  <c r="U200" i="5"/>
  <c r="U199" i="5"/>
  <c r="U198" i="5"/>
  <c r="U197" i="5"/>
  <c r="U196" i="5"/>
  <c r="U195" i="5"/>
  <c r="U194" i="5"/>
  <c r="U193" i="5"/>
  <c r="U192" i="5"/>
  <c r="U191" i="5"/>
  <c r="U190" i="5"/>
  <c r="U189" i="5"/>
  <c r="U188" i="5"/>
  <c r="U187" i="5"/>
  <c r="U186" i="5"/>
  <c r="U185" i="5"/>
  <c r="U184" i="5"/>
  <c r="U183" i="5"/>
  <c r="U182" i="5"/>
  <c r="U181" i="5"/>
  <c r="U180" i="5"/>
  <c r="U179" i="5"/>
  <c r="U178" i="5"/>
  <c r="U177" i="5"/>
  <c r="U176" i="5"/>
  <c r="U175" i="5"/>
  <c r="U174" i="5"/>
  <c r="U173" i="5"/>
  <c r="U172" i="5"/>
  <c r="U171" i="5"/>
  <c r="U170" i="5"/>
  <c r="U169" i="5"/>
  <c r="U168" i="5"/>
  <c r="U167" i="5"/>
  <c r="U166" i="5"/>
  <c r="U165" i="5"/>
  <c r="U164" i="5"/>
  <c r="U163" i="5"/>
  <c r="U162" i="5"/>
  <c r="U161" i="5"/>
  <c r="U160" i="5"/>
  <c r="U159" i="5"/>
  <c r="U158" i="5"/>
  <c r="U157" i="5"/>
  <c r="U156" i="5"/>
  <c r="U155" i="5"/>
  <c r="U154" i="5"/>
  <c r="U153" i="5"/>
  <c r="U152" i="5"/>
  <c r="U151" i="5"/>
  <c r="U150" i="5"/>
  <c r="U149" i="5"/>
  <c r="U148" i="5"/>
  <c r="U147" i="5"/>
  <c r="U146" i="5"/>
  <c r="U145" i="5"/>
  <c r="U144" i="5"/>
  <c r="U143" i="5"/>
  <c r="U142" i="5"/>
  <c r="U141" i="5"/>
  <c r="U140" i="5"/>
  <c r="U139" i="5"/>
  <c r="U138" i="5"/>
  <c r="U137" i="5"/>
  <c r="U136" i="5"/>
  <c r="U135" i="5"/>
  <c r="U134" i="5"/>
  <c r="U133" i="5"/>
  <c r="U132" i="5"/>
  <c r="U131" i="5"/>
  <c r="U130" i="5"/>
  <c r="U129" i="5"/>
  <c r="U128" i="5"/>
  <c r="U127" i="5"/>
  <c r="U126" i="5"/>
  <c r="U125" i="5"/>
  <c r="U124" i="5"/>
  <c r="U123" i="5"/>
  <c r="U122" i="5"/>
  <c r="U121" i="5"/>
  <c r="U120" i="5"/>
  <c r="U119" i="5"/>
  <c r="U118" i="5"/>
  <c r="U117" i="5"/>
  <c r="U116" i="5"/>
  <c r="U115" i="5"/>
  <c r="U114" i="5"/>
  <c r="U113" i="5"/>
  <c r="U112" i="5"/>
  <c r="U111" i="5"/>
  <c r="U110" i="5"/>
  <c r="U109" i="5"/>
  <c r="U108" i="5"/>
  <c r="U107" i="5"/>
  <c r="U106" i="5"/>
  <c r="U105" i="5"/>
  <c r="U104" i="5"/>
  <c r="U103" i="5"/>
  <c r="U102" i="5"/>
  <c r="U101" i="5"/>
  <c r="U100" i="5"/>
  <c r="U99" i="5"/>
  <c r="U98" i="5"/>
  <c r="U97" i="5"/>
  <c r="U96" i="5"/>
  <c r="U95" i="5"/>
  <c r="U94" i="5"/>
  <c r="U93" i="5"/>
  <c r="U92" i="5"/>
  <c r="U91" i="5"/>
  <c r="U90" i="5"/>
  <c r="U89" i="5"/>
  <c r="U88" i="5"/>
  <c r="U87" i="5"/>
  <c r="U86" i="5"/>
  <c r="U85" i="5"/>
  <c r="U84" i="5"/>
  <c r="U83" i="5"/>
  <c r="U82" i="5"/>
  <c r="U81" i="5"/>
  <c r="U80" i="5"/>
  <c r="U79" i="5"/>
  <c r="U78" i="5"/>
  <c r="U77" i="5"/>
  <c r="U76" i="5"/>
  <c r="U75" i="5"/>
  <c r="U74" i="5"/>
  <c r="U73" i="5"/>
  <c r="U72" i="5"/>
  <c r="U71" i="5"/>
  <c r="U70" i="5"/>
  <c r="U69" i="5"/>
  <c r="U68" i="5"/>
  <c r="U67" i="5"/>
  <c r="U66" i="5"/>
  <c r="U65" i="5"/>
  <c r="U64" i="5"/>
  <c r="U63" i="5"/>
  <c r="U62" i="5"/>
  <c r="U61" i="5"/>
  <c r="U60" i="5"/>
  <c r="U59" i="5"/>
  <c r="U58" i="5"/>
  <c r="U57" i="5"/>
  <c r="U56" i="5"/>
  <c r="U55" i="5"/>
  <c r="U54" i="5"/>
  <c r="U53" i="5"/>
  <c r="U52" i="5"/>
  <c r="U51" i="5"/>
  <c r="U50" i="5"/>
  <c r="U49" i="5"/>
  <c r="U48" i="5"/>
  <c r="U47" i="5"/>
  <c r="U46" i="5"/>
  <c r="U45" i="5"/>
  <c r="U44" i="5"/>
  <c r="U43" i="5"/>
  <c r="U42" i="5"/>
  <c r="U41" i="5"/>
  <c r="U40" i="5"/>
  <c r="U39" i="5"/>
  <c r="U38" i="5"/>
  <c r="U37" i="5"/>
  <c r="U36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U15" i="5"/>
  <c r="U14" i="5"/>
  <c r="U13" i="5"/>
  <c r="U12" i="5"/>
  <c r="U11" i="5"/>
  <c r="D13" i="1"/>
  <c r="D15" i="1"/>
  <c r="D17" i="1"/>
  <c r="D19" i="1"/>
  <c r="D21" i="1"/>
  <c r="D24" i="1"/>
  <c r="D26" i="1"/>
  <c r="D28" i="1"/>
  <c r="D30" i="1"/>
  <c r="D32" i="1"/>
  <c r="D34" i="1"/>
  <c r="D36" i="1"/>
  <c r="D39" i="1"/>
  <c r="D41" i="1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7" i="2"/>
  <c r="L41" i="2"/>
  <c r="L45" i="2"/>
  <c r="D14" i="1"/>
  <c r="D16" i="1"/>
  <c r="D18" i="1"/>
  <c r="D20" i="1"/>
  <c r="D22" i="1"/>
  <c r="D25" i="1"/>
  <c r="D27" i="1"/>
  <c r="D29" i="1"/>
  <c r="D31" i="1"/>
  <c r="D33" i="1"/>
  <c r="D35" i="1"/>
  <c r="D37" i="1"/>
  <c r="D40" i="1"/>
  <c r="D42" i="1"/>
  <c r="L34" i="2"/>
  <c r="L36" i="2"/>
  <c r="L38" i="2"/>
  <c r="L40" i="2"/>
  <c r="L42" i="2"/>
  <c r="L44" i="2"/>
</calcChain>
</file>

<file path=xl/sharedStrings.xml><?xml version="1.0" encoding="utf-8"?>
<sst xmlns="http://schemas.openxmlformats.org/spreadsheetml/2006/main" count="11734" uniqueCount="3550">
  <si>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</si>
  <si>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</si>
  <si>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</si>
  <si>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</si>
  <si>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</si>
  <si>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</si>
  <si>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</si>
  <si>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</si>
  <si>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(1)</t>
  </si>
  <si>
    <t>(2)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</si>
  <si>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</si>
  <si>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</si>
  <si>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</si>
  <si>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</si>
  <si>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</si>
  <si>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</si>
  <si>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</si>
  <si>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</si>
  <si>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</si>
  <si>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</si>
  <si>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</si>
  <si>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</si>
  <si>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</si>
  <si>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</si>
  <si>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</si>
  <si>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</si>
  <si>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</si>
  <si>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</si>
  <si>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</si>
  <si>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</si>
  <si>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</si>
  <si>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</si>
  <si>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</si>
  <si>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</si>
  <si>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</si>
  <si>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</si>
  <si>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</si>
  <si>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</si>
  <si>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</si>
  <si>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</si>
  <si>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</si>
  <si>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</si>
  <si>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</si>
  <si>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</si>
  <si>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</si>
  <si>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</si>
  <si>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</si>
  <si>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</si>
  <si>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</si>
  <si>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</si>
  <si>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</si>
  <si>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</si>
  <si>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</si>
  <si>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</si>
  <si>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</si>
  <si>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</si>
  <si>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</si>
  <si>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</si>
  <si>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</si>
  <si>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</si>
  <si>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</si>
  <si>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</si>
  <si>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</si>
  <si>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</si>
  <si>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</si>
  <si>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</si>
  <si>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</si>
  <si>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</si>
  <si>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</si>
  <si>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</si>
  <si>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</si>
  <si>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</si>
  <si>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</si>
  <si>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</si>
  <si>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</si>
  <si>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</si>
  <si>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</si>
  <si>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</si>
  <si>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</si>
  <si>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</si>
  <si>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</si>
  <si>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</si>
  <si>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</si>
  <si>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</si>
  <si>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</si>
  <si>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</si>
  <si>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</si>
  <si>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</si>
  <si>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</si>
  <si>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</si>
  <si>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</si>
  <si>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</si>
  <si>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</si>
  <si>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</si>
  <si>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</si>
  <si>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</si>
  <si>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</si>
  <si>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</si>
  <si>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</si>
  <si>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</si>
  <si>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</si>
  <si>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</si>
  <si>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</si>
  <si>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</si>
  <si>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</si>
  <si>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</si>
  <si>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</si>
  <si>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</si>
  <si>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</si>
  <si>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</si>
  <si>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</si>
  <si>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</si>
  <si>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</si>
  <si>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</si>
  <si>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</si>
  <si>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</si>
  <si>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</si>
  <si>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</si>
  <si>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</si>
  <si>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</si>
  <si>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</si>
  <si>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</si>
  <si>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</si>
  <si>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</si>
  <si>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</si>
  <si>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</si>
  <si>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</si>
  <si>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</si>
  <si>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</si>
  <si>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</si>
  <si>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</si>
  <si>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</si>
  <si>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</si>
  <si>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</si>
  <si>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</si>
  <si>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</si>
  <si>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</si>
  <si>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</si>
  <si>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</si>
  <si>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</si>
  <si>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</si>
  <si>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</si>
  <si>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</si>
  <si>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</si>
  <si>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</si>
  <si>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</si>
  <si>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</si>
  <si>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</si>
  <si>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</si>
  <si>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</si>
  <si>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</si>
  <si>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</si>
  <si>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</si>
  <si>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</si>
  <si>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</si>
  <si>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</si>
  <si>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</si>
  <si>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</si>
  <si>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</si>
  <si>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</si>
  <si>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</si>
  <si>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</si>
  <si>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</si>
  <si>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</si>
  <si>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</si>
  <si>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</si>
  <si>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</si>
  <si>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</si>
  <si>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</si>
  <si>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</si>
  <si>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</si>
  <si>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</si>
  <si>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</si>
  <si>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</si>
  <si>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</si>
  <si>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</si>
  <si>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</si>
  <si>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</si>
  <si>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</si>
  <si>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</si>
  <si>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</si>
  <si>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</si>
  <si>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</si>
  <si>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</si>
  <si>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</si>
  <si>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</si>
  <si>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</si>
  <si>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</si>
  <si>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</si>
  <si>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</si>
  <si>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</si>
  <si>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</si>
  <si>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</si>
  <si>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</si>
  <si>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</si>
  <si>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31/03/2023</t>
  </si>
  <si>
    <t>משתתפות כללי כולל ל.סחיר</t>
  </si>
  <si>
    <t>בהתאם לשיטה שיושמה בדוח הכספי *</t>
  </si>
  <si>
    <t>פרנק שווצרי</t>
  </si>
  <si>
    <t>כתר דני</t>
  </si>
  <si>
    <t>כתר נורבגי</t>
  </si>
  <si>
    <t>יין יפני</t>
  </si>
  <si>
    <t>דולר הונג קונג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</si>
  <si>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</si>
  <si>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</si>
  <si>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</si>
  <si>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</si>
  <si>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</si>
  <si>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ilAAA</t>
  </si>
  <si>
    <t>S&amp;P מעלות</t>
  </si>
  <si>
    <t>עו'ש- בנק מזרחי</t>
  </si>
  <si>
    <t>1111111111- 20- בנק מזרחי</t>
  </si>
  <si>
    <t>20</t>
  </si>
  <si>
    <t>סה"כ יתרת מזומנים ועו"ש נקובים במט"ח</t>
  </si>
  <si>
    <t>אירו-100- בנק לאומי</t>
  </si>
  <si>
    <t>100- 10- בנק לאומי</t>
  </si>
  <si>
    <t>אירו-100- בנק מזרחי</t>
  </si>
  <si>
    <t>100- 20- בנק מזרחי</t>
  </si>
  <si>
    <t>דולר -20001- בנק הפועלים</t>
  </si>
  <si>
    <t>20001- 12- בנק הפועלים</t>
  </si>
  <si>
    <t>12</t>
  </si>
  <si>
    <t>דולר -20001- בנק לאומי</t>
  </si>
  <si>
    <t>20001- 10- בנק לאומי</t>
  </si>
  <si>
    <t>דולר -20001- בנק מזרחי</t>
  </si>
  <si>
    <t>20001- 20- בנק מזרחי</t>
  </si>
  <si>
    <t>דולר -20001(לשלם)- בנק מזרחי</t>
  </si>
  <si>
    <t>דולר אוסטרלי 183- בנק מזרחי</t>
  </si>
  <si>
    <t>183- 20- בנק מזרחי</t>
  </si>
  <si>
    <t>דולר הונג קונג-353- בנק מזרחי</t>
  </si>
  <si>
    <t>353- 20- בנק מזרחי</t>
  </si>
  <si>
    <t>דולר סינגפורי-345- בנק מזרחי</t>
  </si>
  <si>
    <t>345- 20- בנק מזרחי</t>
  </si>
  <si>
    <t>ין יפני- 248- בנק מזרחי</t>
  </si>
  <si>
    <t>248- 20- בנק מזרחי</t>
  </si>
  <si>
    <t>כתר דני - 78- בנק מזרחי</t>
  </si>
  <si>
    <t>78- 20- בנק מזרחי</t>
  </si>
  <si>
    <t>כתר נורבגי-132- בנק מזרחי</t>
  </si>
  <si>
    <t>132- 20- בנק מזרחי</t>
  </si>
  <si>
    <t>לי"ש - 70002- בנק מזרחי</t>
  </si>
  <si>
    <t>70002- 20- בנק מזרחי</t>
  </si>
  <si>
    <t>פרנק שוויצרי-35- בנק מזרחי</t>
  </si>
  <si>
    <t>35- 20- בנק מזרחי</t>
  </si>
  <si>
    <t>סה"כ פח"ק/פר"י</t>
  </si>
  <si>
    <t>פ.ח.ק.- בנק הפועלים</t>
  </si>
  <si>
    <t>1111111110- 12- בנק הפועלים</t>
  </si>
  <si>
    <t>פ.ח.ק.- בנק לאומי</t>
  </si>
  <si>
    <t>1111111110- 10- בנק לאומי</t>
  </si>
  <si>
    <t>סה"כ פק"מ לתקופה של עד שלושה חודשים</t>
  </si>
  <si>
    <t>פיקדון חודשי לא צמוד 4.3% 28/3/24- בנק מזרחי</t>
  </si>
  <si>
    <t>96057- 20- בנק מזרחי</t>
  </si>
  <si>
    <t>סה"כ פקדון צמוד מדד עד שלושה חודשים</t>
  </si>
  <si>
    <t>0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</si>
  <si>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</si>
  <si>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</si>
  <si>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</si>
  <si>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</si>
  <si>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</si>
  <si>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</si>
  <si>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</si>
  <si>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5904 גליל- האוצר - ממשלתית צמודה</t>
  </si>
  <si>
    <t>9590431</t>
  </si>
  <si>
    <t>RF</t>
  </si>
  <si>
    <t>29/03/23</t>
  </si>
  <si>
    <t>ממצמ 0536- האוצר - ממשלתית צמודה</t>
  </si>
  <si>
    <t>1097708</t>
  </si>
  <si>
    <t>21/03/23</t>
  </si>
  <si>
    <t>ממצמ0841- האוצר - ממשלתית צמודה</t>
  </si>
  <si>
    <t>1120583</t>
  </si>
  <si>
    <t>02/03/23</t>
  </si>
  <si>
    <t>ממצמ0923</t>
  </si>
  <si>
    <t>1128081</t>
  </si>
  <si>
    <t>ממשל צמודה 0529- האוצר - ממשלתית צמודה</t>
  </si>
  <si>
    <t>1157023</t>
  </si>
  <si>
    <t>ממשל צמודה 0726- האוצר - ממשלתית צמודה</t>
  </si>
  <si>
    <t>1169564</t>
  </si>
  <si>
    <t>ממשל צמודה 1025- האוצר - ממשלתית צמודה</t>
  </si>
  <si>
    <t>1135912</t>
  </si>
  <si>
    <t>26/03/23</t>
  </si>
  <si>
    <t>ממשל צמודה 1131- האוצר - ממשלתית צמודה</t>
  </si>
  <si>
    <t>1172220</t>
  </si>
  <si>
    <t>ממשלתי צמוד 0527- האוצר - ממשלתית צמודה</t>
  </si>
  <si>
    <t>1140847</t>
  </si>
  <si>
    <t>ממשלתי צמוד 0545</t>
  </si>
  <si>
    <t>1134865</t>
  </si>
  <si>
    <t>סה"כ לא צמודות</t>
  </si>
  <si>
    <t>סה"כ מלווה קצר מועד</t>
  </si>
  <si>
    <t>מ.ק.מ  913- בנק ישראל- מק"מ</t>
  </si>
  <si>
    <t>8230914</t>
  </si>
  <si>
    <t>16/03/23</t>
  </si>
  <si>
    <t>מ.ק.מ 1023- בנק ישראל- מק"מ</t>
  </si>
  <si>
    <t>8231029</t>
  </si>
  <si>
    <t>מ.ק.מ.     1213- בנק ישראל- מק"מ</t>
  </si>
  <si>
    <t>8231219</t>
  </si>
  <si>
    <t>מ.ק.מ.   413- בנק ישראל- מק"מ</t>
  </si>
  <si>
    <t>8230419</t>
  </si>
  <si>
    <t>17/08/22</t>
  </si>
  <si>
    <t>מ.ק.מ.  214- בנק ישראל- מק"מ</t>
  </si>
  <si>
    <t>8240210</t>
  </si>
  <si>
    <t>מ.ק.מ.  613- בנק ישראל- מק"מ</t>
  </si>
  <si>
    <t>8230617</t>
  </si>
  <si>
    <t>14/03/23</t>
  </si>
  <si>
    <t>מ.ק.מ.  713- בנק ישראל- מק"מ</t>
  </si>
  <si>
    <t>8230716</t>
  </si>
  <si>
    <t>03/01/23</t>
  </si>
  <si>
    <t>מ.ק.מ. 1123- בנק ישראל- מק"מ</t>
  </si>
  <si>
    <t>8231128</t>
  </si>
  <si>
    <t>27/03/23</t>
  </si>
  <si>
    <t>מ.ק.מ. 114- בנק ישראל- מק"מ</t>
  </si>
  <si>
    <t>8240111</t>
  </si>
  <si>
    <t>מ.ק.מ. 314- בנק ישראל- מק"מ</t>
  </si>
  <si>
    <t>8240319</t>
  </si>
  <si>
    <t>30/03/23</t>
  </si>
  <si>
    <t>מ.ק.מ. 513- בנק ישראל- מק"מ</t>
  </si>
  <si>
    <t>8230518</t>
  </si>
  <si>
    <t>מ.ק.מ. 813- בנק ישראל- מק"מ</t>
  </si>
  <si>
    <t>8230815</t>
  </si>
  <si>
    <t>02/01/23</t>
  </si>
  <si>
    <t>סה"כ שחר</t>
  </si>
  <si>
    <t>ממשל שקלי 0226</t>
  </si>
  <si>
    <t>1174697</t>
  </si>
  <si>
    <t>ממשל שקלי 1024- האוצר - ממשלתית שקלית</t>
  </si>
  <si>
    <t>1175777</t>
  </si>
  <si>
    <t>ממשל שקלית 0327</t>
  </si>
  <si>
    <t>1139344</t>
  </si>
  <si>
    <t>ממשל שקלית 0330- האוצר - ממשלתית שקלית</t>
  </si>
  <si>
    <t>1160985</t>
  </si>
  <si>
    <t>ממשל שקלית 0347</t>
  </si>
  <si>
    <t>1140193</t>
  </si>
  <si>
    <t>ממשל שקלית 0432- האוצר - ממשלתית שקלית</t>
  </si>
  <si>
    <t>1180660</t>
  </si>
  <si>
    <t>13/03/23</t>
  </si>
  <si>
    <t>ממשל שקלית 0537- האוצר - ממשלתית שקלית</t>
  </si>
  <si>
    <t>1166180</t>
  </si>
  <si>
    <t>06/03/23</t>
  </si>
  <si>
    <t>ממשל שקלית 0928</t>
  </si>
  <si>
    <t>1150879</t>
  </si>
  <si>
    <t>ממשל שקלית 1123- האוצר - ממשלתית שקלית</t>
  </si>
  <si>
    <t>1155068</t>
  </si>
  <si>
    <t>ממשל שקלית 1152- האוצר - ממשלתית שקלית</t>
  </si>
  <si>
    <t>1184076</t>
  </si>
  <si>
    <t>ממשלתי 0324- האוצר - ממשלתית שקלית</t>
  </si>
  <si>
    <t>1130848</t>
  </si>
  <si>
    <t>ממשלתי 0825- האוצר - ממשלתית שקלית</t>
  </si>
  <si>
    <t>1135557</t>
  </si>
  <si>
    <t>ממשלתי שקלי 0425- האוצר - ממשלתית שקלית</t>
  </si>
  <si>
    <t>1162668</t>
  </si>
  <si>
    <t>ממשלתי שקלי 723</t>
  </si>
  <si>
    <t>1167105</t>
  </si>
  <si>
    <t>ממשק 1026- האוצר - ממשלתית שקלית</t>
  </si>
  <si>
    <t>1099456</t>
  </si>
  <si>
    <t>ממשק0142- האוצר - ממשלתית שקלית</t>
  </si>
  <si>
    <t>1125400</t>
  </si>
  <si>
    <t>סה"כ גילון</t>
  </si>
  <si>
    <t>ממשל משתנה 0526- האוצר - ממשלתית משתנה</t>
  </si>
  <si>
    <t>1141795</t>
  </si>
  <si>
    <t>ממשלת משתנה 1130- האוצר - ממשלתית משתנה</t>
  </si>
  <si>
    <t>1166552</t>
  </si>
  <si>
    <t>סה"כ צמודות לדולר</t>
  </si>
  <si>
    <t>סה"כ אג"ח של ממשלת ישראל שהונפקו בחו"ל</t>
  </si>
  <si>
    <t>ממשל גלובל01/24- האוצר - ממשלתית גלובלית</t>
  </si>
  <si>
    <t>1181247</t>
  </si>
  <si>
    <t>ilRF</t>
  </si>
  <si>
    <t>ממשל גלובל07/30- האוצר - ממשלתית גלובלית</t>
  </si>
  <si>
    <t>1181197</t>
  </si>
  <si>
    <t>ISRAE 3.15 06/30/23</t>
  </si>
  <si>
    <t>US4651387M19</t>
  </si>
  <si>
    <t>NYSE</t>
  </si>
  <si>
    <t>A1</t>
  </si>
  <si>
    <t>Moodys</t>
  </si>
  <si>
    <t>03/01/18</t>
  </si>
  <si>
    <t>ISRAEL 2.5 15/1/30</t>
  </si>
  <si>
    <t>US46513JXM88</t>
  </si>
  <si>
    <t>09/01/20</t>
  </si>
  <si>
    <t>ISRAEL 3.25 17.01.2028</t>
  </si>
  <si>
    <t>US46513YJH27</t>
  </si>
  <si>
    <t>A+</t>
  </si>
  <si>
    <t>Fitch</t>
  </si>
  <si>
    <t>10/01/18</t>
  </si>
  <si>
    <t>סה"כ אג"ח שהנפיקו ממשלות זרות בחו"ל</t>
  </si>
  <si>
    <t>T 0.125 15/02/24- ממשלת ארה"ב</t>
  </si>
  <si>
    <t>US91282CBM29</t>
  </si>
  <si>
    <t>Aaa</t>
  </si>
  <si>
    <t>21/02/23</t>
  </si>
  <si>
    <t>TII 0.625 15/07/32- ממשלת ארה"ב</t>
  </si>
  <si>
    <t>US91282CEZ05</t>
  </si>
  <si>
    <t>16/02/23</t>
  </si>
  <si>
    <t>US TREASURY 2.125 31/03/24- ממשלת ארה"ב</t>
  </si>
  <si>
    <t>US912828W713</t>
  </si>
  <si>
    <t>US TREASURY 2.5 30/04/24- ממשלת ארה"ב</t>
  </si>
  <si>
    <t>US91282CEK36</t>
  </si>
  <si>
    <t>03/10/22</t>
  </si>
  <si>
    <t>US TREASURY 2.75 15/11/42- ממשלת ארה"ב</t>
  </si>
  <si>
    <t>US912810QY73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</si>
  <si>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</si>
  <si>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</si>
  <si>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</si>
  <si>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</si>
  <si>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</si>
  <si>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</si>
  <si>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</si>
  <si>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</si>
  <si>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אלה פקדון אגח ה- אלה פקדונות</t>
  </si>
  <si>
    <t>1162577</t>
  </si>
  <si>
    <t>515666881</t>
  </si>
  <si>
    <t>אגח מובנות</t>
  </si>
  <si>
    <t>08/02/23</t>
  </si>
  <si>
    <t>בינל הנפק אגח י- בינלאומי הנפקות</t>
  </si>
  <si>
    <t>1160290</t>
  </si>
  <si>
    <t>513141879</t>
  </si>
  <si>
    <t>בנקים</t>
  </si>
  <si>
    <t>28/02/23</t>
  </si>
  <si>
    <t>בינל הנפק אגח יא- בינלאומי הנפקות</t>
  </si>
  <si>
    <t>1167048</t>
  </si>
  <si>
    <t>17/10/21</t>
  </si>
  <si>
    <t>בינל הנפק אגח יב- בינלאומי הנפקות</t>
  </si>
  <si>
    <t>1182385</t>
  </si>
  <si>
    <t>14/02/22</t>
  </si>
  <si>
    <t>דיסק מנ אגח טו- דיסקונט מנפיקים</t>
  </si>
  <si>
    <t>7480304</t>
  </si>
  <si>
    <t>520029935</t>
  </si>
  <si>
    <t>לאומי   אגח 179- לאומי</t>
  </si>
  <si>
    <t>6040372</t>
  </si>
  <si>
    <t>520018078</t>
  </si>
  <si>
    <t>לאומי אג"ח 181- לאומי</t>
  </si>
  <si>
    <t>6040505</t>
  </si>
  <si>
    <t>Aaa.il</t>
  </si>
  <si>
    <t>לאומי אגח 182- לאומי</t>
  </si>
  <si>
    <t>6040539</t>
  </si>
  <si>
    <t>לאומי אגח 183- לאומי</t>
  </si>
  <si>
    <t>6040547</t>
  </si>
  <si>
    <t>28/11/21</t>
  </si>
  <si>
    <t>מז טפ הנ אגח 62- מזרחי טפחות הנפ</t>
  </si>
  <si>
    <t>2310498</t>
  </si>
  <si>
    <t>520032046</t>
  </si>
  <si>
    <t>מז טפ הנ אגח 64- מזרחי טפחות הנפ</t>
  </si>
  <si>
    <t>2310555</t>
  </si>
  <si>
    <t>מז טפ הנ אגח 66- מזרחי טפחות הנפ</t>
  </si>
  <si>
    <t>1191667</t>
  </si>
  <si>
    <t>מז טפ הנפ אגח 57- מזרחי טפחות הנפ</t>
  </si>
  <si>
    <t>2310423</t>
  </si>
  <si>
    <t>30/01/23</t>
  </si>
  <si>
    <t>מז טפ הנפ אגח 59- מזרחי טפחות הנפ</t>
  </si>
  <si>
    <t>2310449</t>
  </si>
  <si>
    <t>14/12/22</t>
  </si>
  <si>
    <t>מז טפ הנפ אגח 61- מזרחי טפחות הנפ</t>
  </si>
  <si>
    <t>2310464</t>
  </si>
  <si>
    <t>מז טפ הנפק   45- מזרחי טפחות הנפ</t>
  </si>
  <si>
    <t>2310217</t>
  </si>
  <si>
    <t>מז טפ הנפק   46- מזרחי טפחות הנפ</t>
  </si>
  <si>
    <t>2310225</t>
  </si>
  <si>
    <t>מז טפ הנפק 51- מזרחי טפחות הנפ</t>
  </si>
  <si>
    <t>2310324</t>
  </si>
  <si>
    <t>20/11/22</t>
  </si>
  <si>
    <t>מז טפ הנפק 52- מזרחי טפחות הנפ</t>
  </si>
  <si>
    <t>2310381</t>
  </si>
  <si>
    <t>28/11/22</t>
  </si>
  <si>
    <t>מזרחי הנפקות אג"ח 49- מזרחי טפחות הנפ</t>
  </si>
  <si>
    <t>2310282</t>
  </si>
  <si>
    <t>מקורות  אגח 11- מקורות</t>
  </si>
  <si>
    <t>1158476</t>
  </si>
  <si>
    <t>520010869</t>
  </si>
  <si>
    <t>שרותים</t>
  </si>
  <si>
    <t>מקורות אגח 10- מקורות</t>
  </si>
  <si>
    <t>1158468</t>
  </si>
  <si>
    <t>מרכנתיל הנ אגח ג- מרכנתיל הנפקות</t>
  </si>
  <si>
    <t>1171297</t>
  </si>
  <si>
    <t>513686154</t>
  </si>
  <si>
    <t>02/05/22</t>
  </si>
  <si>
    <t>מרכנתיל הנ אגח ד- מרכנתיל הנפקות</t>
  </si>
  <si>
    <t>1171305</t>
  </si>
  <si>
    <t>29/11/22</t>
  </si>
  <si>
    <t>נמלי ישראל אג "ח א- נמלי ישראל</t>
  </si>
  <si>
    <t>1145564</t>
  </si>
  <si>
    <t>513569780</t>
  </si>
  <si>
    <t>נדלן מניב בישראל</t>
  </si>
  <si>
    <t>נמלי ישראל אג"ח ב- נמלי ישראל</t>
  </si>
  <si>
    <t>1145572</t>
  </si>
  <si>
    <t>פועלים  אגח 200- פועלים</t>
  </si>
  <si>
    <t>6620496</t>
  </si>
  <si>
    <t>520000118</t>
  </si>
  <si>
    <t>פועלים  אגח 201- פועלים</t>
  </si>
  <si>
    <t>1191345</t>
  </si>
  <si>
    <t>פועלים הנ אגח35- פועלים הנפקות</t>
  </si>
  <si>
    <t>1940618</t>
  </si>
  <si>
    <t>520032640</t>
  </si>
  <si>
    <t>פועלים הנפ אג32- פועלים הנפקות</t>
  </si>
  <si>
    <t>1940535</t>
  </si>
  <si>
    <t>30/08/22</t>
  </si>
  <si>
    <t>פועלים הנפקות  אג"ח 36- פועלים הנפקות</t>
  </si>
  <si>
    <t>1940659</t>
  </si>
  <si>
    <t>חשמל     אגח 29- חשמל</t>
  </si>
  <si>
    <t>6000236</t>
  </si>
  <si>
    <t>520000472</t>
  </si>
  <si>
    <t>אנרגיה</t>
  </si>
  <si>
    <t>Aa1.il</t>
  </si>
  <si>
    <t>חשמל  אג"ח 31- חשמל</t>
  </si>
  <si>
    <t>6000285</t>
  </si>
  <si>
    <t>חשמל אג27</t>
  </si>
  <si>
    <t>6000210</t>
  </si>
  <si>
    <t>חשמל אגח 32- חשמל</t>
  </si>
  <si>
    <t>6000384</t>
  </si>
  <si>
    <t>חשמל אגח 33- חשמל</t>
  </si>
  <si>
    <t>6000392</t>
  </si>
  <si>
    <t>נתיבי הגז אג"ח ד- נתיבי הגז</t>
  </si>
  <si>
    <t>1147503</t>
  </si>
  <si>
    <t>513436394</t>
  </si>
  <si>
    <t>ilAA+</t>
  </si>
  <si>
    <t>עזריאלי  אגח ז- עזריאלי קבוצה</t>
  </si>
  <si>
    <t>1178672</t>
  </si>
  <si>
    <t>510960719</t>
  </si>
  <si>
    <t>עזריאלי אג"ח ד</t>
  </si>
  <si>
    <t>1138650</t>
  </si>
  <si>
    <t>09/03/23</t>
  </si>
  <si>
    <t>עזריאלי אג"ח ה- עזריאלי קבוצה</t>
  </si>
  <si>
    <t>1156603</t>
  </si>
  <si>
    <t>עזריאלי אג"ח ו- עזריאלי קבוצה</t>
  </si>
  <si>
    <t>1156611</t>
  </si>
  <si>
    <t>עזריאלי אג2- עזריאלי קבוצה</t>
  </si>
  <si>
    <t>1134436</t>
  </si>
  <si>
    <t>עזריאלי אגח ח- עזריאלי קבוצה</t>
  </si>
  <si>
    <t>1178680</t>
  </si>
  <si>
    <t>פועלים הנפקות אגח 15- פועלים הנפקות</t>
  </si>
  <si>
    <t>1940543</t>
  </si>
  <si>
    <t>24/01/23</t>
  </si>
  <si>
    <t>רכבת ישר  אגח ג- רכבת ישראל</t>
  </si>
  <si>
    <t>1177625</t>
  </si>
  <si>
    <t>520043613</t>
  </si>
  <si>
    <t>30/11/22</t>
  </si>
  <si>
    <t>אלרוב נדלן אגחו- אלרוב נדל"ן</t>
  </si>
  <si>
    <t>3870185</t>
  </si>
  <si>
    <t>520038894</t>
  </si>
  <si>
    <t>נדלן מניב בחו"ל</t>
  </si>
  <si>
    <t>ilAA</t>
  </si>
  <si>
    <t>אמות  אגח ח- אמות</t>
  </si>
  <si>
    <t>1172782</t>
  </si>
  <si>
    <t>520026683</t>
  </si>
  <si>
    <t>אמות אג ו'- אמות</t>
  </si>
  <si>
    <t>1158609</t>
  </si>
  <si>
    <t>אמות אג4- אמות</t>
  </si>
  <si>
    <t>1133149</t>
  </si>
  <si>
    <t>ארפורט סיטי אג"ח 5- איירפורט סיטי</t>
  </si>
  <si>
    <t>1133487</t>
  </si>
  <si>
    <t>511659401</t>
  </si>
  <si>
    <t>01/03/23</t>
  </si>
  <si>
    <t>ביג  אגח יג- ביג</t>
  </si>
  <si>
    <t>1159516</t>
  </si>
  <si>
    <t>513623314</t>
  </si>
  <si>
    <t>ביג אג"ח יא- ביג</t>
  </si>
  <si>
    <t>1151117</t>
  </si>
  <si>
    <t>26/10/22</t>
  </si>
  <si>
    <t>ביג אגח ח- ביג</t>
  </si>
  <si>
    <t>1138924</t>
  </si>
  <si>
    <t>08/12/22</t>
  </si>
  <si>
    <t>ביג אגח טז</t>
  </si>
  <si>
    <t>1168442</t>
  </si>
  <si>
    <t>31/05/22</t>
  </si>
  <si>
    <t>ביג אגח יד- ביג</t>
  </si>
  <si>
    <t>1161512</t>
  </si>
  <si>
    <t>ביג אגח יז</t>
  </si>
  <si>
    <t>1168459</t>
  </si>
  <si>
    <t>13/07/22</t>
  </si>
  <si>
    <t>גב ים  אגח 9</t>
  </si>
  <si>
    <t>7590219</t>
  </si>
  <si>
    <t>520001736</t>
  </si>
  <si>
    <t>גב ים אג"ח 6- גב ים</t>
  </si>
  <si>
    <t>7590128</t>
  </si>
  <si>
    <t>גב ים אגח י- גב ים</t>
  </si>
  <si>
    <t>7590284</t>
  </si>
  <si>
    <t>12/04/22</t>
  </si>
  <si>
    <t>לאומי התח נד403- לאומי</t>
  </si>
  <si>
    <t>6040430</t>
  </si>
  <si>
    <t>07/02/23</t>
  </si>
  <si>
    <t>לאומי התח נד404- לאומי</t>
  </si>
  <si>
    <t>6040471</t>
  </si>
  <si>
    <t>מבנה אגח כה- מבנה</t>
  </si>
  <si>
    <t>2260636</t>
  </si>
  <si>
    <t>520024126</t>
  </si>
  <si>
    <t>מבני תעש  אגח כ- מבנה</t>
  </si>
  <si>
    <t>2260495</t>
  </si>
  <si>
    <t>מבני תעשיה אג17- מבנה</t>
  </si>
  <si>
    <t>2260446</t>
  </si>
  <si>
    <t>26/04/22</t>
  </si>
  <si>
    <t>מבני תעשיה אגח יט</t>
  </si>
  <si>
    <t>2260487</t>
  </si>
  <si>
    <t>08/02/22</t>
  </si>
  <si>
    <t>מבני תעשיה אגח כג- מבנה</t>
  </si>
  <si>
    <t>2260545</t>
  </si>
  <si>
    <t>26/05/22</t>
  </si>
  <si>
    <t>מליסרון   אגח ו- מליסרון</t>
  </si>
  <si>
    <t>3230125</t>
  </si>
  <si>
    <t>520037789</t>
  </si>
  <si>
    <t>20/09/22</t>
  </si>
  <si>
    <t>מליסרון  אגח יד</t>
  </si>
  <si>
    <t>3230232</t>
  </si>
  <si>
    <t>מליסרון  אגח יז- מליסרון</t>
  </si>
  <si>
    <t>3230273</t>
  </si>
  <si>
    <t>23/11/22</t>
  </si>
  <si>
    <t>מליסרון  אגח יט</t>
  </si>
  <si>
    <t>3230398</t>
  </si>
  <si>
    <t>10/07/22</t>
  </si>
  <si>
    <t>מליסרון  אגח16- מליסרון</t>
  </si>
  <si>
    <t>3230265</t>
  </si>
  <si>
    <t>06/01/22</t>
  </si>
  <si>
    <t>מליסרון אג"ח יג- מליסרון</t>
  </si>
  <si>
    <t>3230224</t>
  </si>
  <si>
    <t>10/11/22</t>
  </si>
  <si>
    <t>מליסרון אג10- מליסרון</t>
  </si>
  <si>
    <t>3230190</t>
  </si>
  <si>
    <t>מליסרון אג11- מליסרון</t>
  </si>
  <si>
    <t>3230208</t>
  </si>
  <si>
    <t>מליסרון אגח יח- מליסרון</t>
  </si>
  <si>
    <t>3230372</t>
  </si>
  <si>
    <t>מליסרון אגח כ- מליסרון</t>
  </si>
  <si>
    <t>3230422</t>
  </si>
  <si>
    <t>פועלים הנ הת כא- פועלים הנפקות</t>
  </si>
  <si>
    <t>1940725</t>
  </si>
  <si>
    <t>27/12/22</t>
  </si>
  <si>
    <t>פועלים הנפ הת יט- פועלים הנפקות</t>
  </si>
  <si>
    <t>1940626</t>
  </si>
  <si>
    <t>פועלים הנפ הת כ- פועלים הנפקות</t>
  </si>
  <si>
    <t>1940691</t>
  </si>
  <si>
    <t>11/01/23</t>
  </si>
  <si>
    <t>פועלים הנפקות אג"ח 18- פועלים הנפקות</t>
  </si>
  <si>
    <t>1940600</t>
  </si>
  <si>
    <t>20/06/18</t>
  </si>
  <si>
    <t>רבוע נדלן אגח ז- רבוע כחול נדל"ן</t>
  </si>
  <si>
    <t>1140615</t>
  </si>
  <si>
    <t>513765859</t>
  </si>
  <si>
    <t>רבוע נדלן אגח ח- רבוע כחול נדל"ן</t>
  </si>
  <si>
    <t>1157569</t>
  </si>
  <si>
    <t>ריט 1     אגח ו</t>
  </si>
  <si>
    <t>1138544</t>
  </si>
  <si>
    <t>513821488</t>
  </si>
  <si>
    <t>27/02/23</t>
  </si>
  <si>
    <t>ריט 1 אגח ה- 1 ריט</t>
  </si>
  <si>
    <t>1136753</t>
  </si>
  <si>
    <t>ריט אג"ח 4- 1 ריט</t>
  </si>
  <si>
    <t>1129899</t>
  </si>
  <si>
    <t>09/11/21</t>
  </si>
  <si>
    <t>שופרסל    אגח ו- שופרסל</t>
  </si>
  <si>
    <t>7770217</t>
  </si>
  <si>
    <t>520022732</t>
  </si>
  <si>
    <t>רשתות שיווק</t>
  </si>
  <si>
    <t>13/06/22</t>
  </si>
  <si>
    <t>שלמה החז אגח  כ- שלמה החזקות</t>
  </si>
  <si>
    <t>1192749</t>
  </si>
  <si>
    <t>520034372</t>
  </si>
  <si>
    <t>19/01/23</t>
  </si>
  <si>
    <t>שלמה החזקות אג18- שלמה החזקות</t>
  </si>
  <si>
    <t>1410307</t>
  </si>
  <si>
    <t>אדמה אגח  2</t>
  </si>
  <si>
    <t>1110915</t>
  </si>
  <si>
    <t>520043605</t>
  </si>
  <si>
    <t>כימיה, גומי ופלסטיק</t>
  </si>
  <si>
    <t>ilAA-</t>
  </si>
  <si>
    <t>אלוני חץ אגח טו- אלוני חץ</t>
  </si>
  <si>
    <t>1189414</t>
  </si>
  <si>
    <t>520038506</t>
  </si>
  <si>
    <t>בזק אגח 10- בזק</t>
  </si>
  <si>
    <t>2300184</t>
  </si>
  <si>
    <t>520031931</t>
  </si>
  <si>
    <t>21/11/22</t>
  </si>
  <si>
    <t>בזק אגח 14- בזק</t>
  </si>
  <si>
    <t>2300317</t>
  </si>
  <si>
    <t>23/12/21</t>
  </si>
  <si>
    <t>ביג  אגח יח- ביג</t>
  </si>
  <si>
    <t>1174226</t>
  </si>
  <si>
    <t>Aa3.il</t>
  </si>
  <si>
    <t>ביג  אגח כ- ביג</t>
  </si>
  <si>
    <t>1186188</t>
  </si>
  <si>
    <t>ביג אג"ח 12- ביג</t>
  </si>
  <si>
    <t>1156231</t>
  </si>
  <si>
    <t>ביג אגח ז- ביג</t>
  </si>
  <si>
    <t>1136084</t>
  </si>
  <si>
    <t>15/09/22</t>
  </si>
  <si>
    <t>ביג ט'- ביג</t>
  </si>
  <si>
    <t>1141050</t>
  </si>
  <si>
    <t>15/11/21</t>
  </si>
  <si>
    <t>דיסקונט מנ נד ו- דיסקונט מנפיקים</t>
  </si>
  <si>
    <t>7480197</t>
  </si>
  <si>
    <t>הפניקס    אגח 5- הפניקס</t>
  </si>
  <si>
    <t>7670284</t>
  </si>
  <si>
    <t>520017450</t>
  </si>
  <si>
    <t>ביטוח</t>
  </si>
  <si>
    <t>20/06/22</t>
  </si>
  <si>
    <t>הראל הנ אג 6- הראל הנפקות</t>
  </si>
  <si>
    <t>1126069</t>
  </si>
  <si>
    <t>513834200</t>
  </si>
  <si>
    <t>30/06/22</t>
  </si>
  <si>
    <t>הראל הנפק אגח ט- הראל הנפקות</t>
  </si>
  <si>
    <t>1134030</t>
  </si>
  <si>
    <t>08/11/22</t>
  </si>
  <si>
    <t>הראל הנפקות אגח 7- הראל הנפקות</t>
  </si>
  <si>
    <t>1126077</t>
  </si>
  <si>
    <t>08/11/21</t>
  </si>
  <si>
    <t>יוניברסל  אגח ה- יוניברסל מוטורס (UMI)</t>
  </si>
  <si>
    <t>1192608</t>
  </si>
  <si>
    <t>511809071</t>
  </si>
  <si>
    <t>מסחר</t>
  </si>
  <si>
    <t>17/01/23</t>
  </si>
  <si>
    <t>יוניברסל אג1- יוניברסל מוטורס (UMI)</t>
  </si>
  <si>
    <t>1141639</t>
  </si>
  <si>
    <t>יוניברסל אגח ג- יוניברסל מוטורס (UMI)</t>
  </si>
  <si>
    <t>1160670</t>
  </si>
  <si>
    <t>19/10/22</t>
  </si>
  <si>
    <t>ירושלים הנ אג טז- ירושלים הנפקות</t>
  </si>
  <si>
    <t>1172170</t>
  </si>
  <si>
    <t>513682146</t>
  </si>
  <si>
    <t>25/07/22</t>
  </si>
  <si>
    <t>ירושלים הנ אגח טו- ירושלים הנפקות</t>
  </si>
  <si>
    <t>1161769</t>
  </si>
  <si>
    <t>07/06/22</t>
  </si>
  <si>
    <t>ירושלים הנ אגח יח- ירושלים הנפקות</t>
  </si>
  <si>
    <t>1182054</t>
  </si>
  <si>
    <t>22/01/23</t>
  </si>
  <si>
    <t>ירושלים הנפקות 13- ירושלים הנפקות</t>
  </si>
  <si>
    <t>1142512</t>
  </si>
  <si>
    <t>ישרס אגח טז- ישרס</t>
  </si>
  <si>
    <t>6130223</t>
  </si>
  <si>
    <t>520017807</t>
  </si>
  <si>
    <t>כללביט אג"ח 9</t>
  </si>
  <si>
    <t>1136050</t>
  </si>
  <si>
    <t>513754069</t>
  </si>
  <si>
    <t>01/06/22</t>
  </si>
  <si>
    <t>כללביט אג7</t>
  </si>
  <si>
    <t>1132950</t>
  </si>
  <si>
    <t>מגה אור אג8- מגה אור</t>
  </si>
  <si>
    <t>1147602</t>
  </si>
  <si>
    <t>513257873</t>
  </si>
  <si>
    <t>11/12/22</t>
  </si>
  <si>
    <t>סלע נדל"ן אג"ח 2- סלע קפיטל נדל"ן</t>
  </si>
  <si>
    <t>1132927</t>
  </si>
  <si>
    <t>513992529</t>
  </si>
  <si>
    <t>07/07/22</t>
  </si>
  <si>
    <t>סלע נדל"ן אג3</t>
  </si>
  <si>
    <t>1138973</t>
  </si>
  <si>
    <t>סלע נדלן  אגח ד- סלע קפיטל נדל"ן</t>
  </si>
  <si>
    <t>1167147</t>
  </si>
  <si>
    <t>פניקס הון אגח ה- הפניקס גיוסי הון</t>
  </si>
  <si>
    <t>1135417</t>
  </si>
  <si>
    <t>514290345</t>
  </si>
  <si>
    <t>רבוע נדלן אג"ח 5</t>
  </si>
  <si>
    <t>1130467</t>
  </si>
  <si>
    <t>רבוע נדלן אגח ו- רבוע כחול נדל"ן</t>
  </si>
  <si>
    <t>1140607</t>
  </si>
  <si>
    <t>אזורים אג15- אזורים</t>
  </si>
  <si>
    <t>7150451</t>
  </si>
  <si>
    <t>520025990</t>
  </si>
  <si>
    <t>בנייה</t>
  </si>
  <si>
    <t>A1.il</t>
  </si>
  <si>
    <t>23/05/22</t>
  </si>
  <si>
    <t>אלדן תחבו אגח ז- אלדן תחבורה</t>
  </si>
  <si>
    <t>510454333</t>
  </si>
  <si>
    <t>ilA+</t>
  </si>
  <si>
    <t>23/10/22</t>
  </si>
  <si>
    <t>אלדן תחבו אגח ח- אלדן תחבורה</t>
  </si>
  <si>
    <t>1192442</t>
  </si>
  <si>
    <t>12/01/23</t>
  </si>
  <si>
    <t>אלון רבוע אגח ז- אלון רבוע כחול</t>
  </si>
  <si>
    <t>1183979</t>
  </si>
  <si>
    <t>520042847</t>
  </si>
  <si>
    <t>השקעה ואחזקות</t>
  </si>
  <si>
    <t>אשטרום נכסים אג"ח 11</t>
  </si>
  <si>
    <t>2510238</t>
  </si>
  <si>
    <t>520036617</t>
  </si>
  <si>
    <t>11/01/22</t>
  </si>
  <si>
    <t>גירון     אגח ו- גירון פיתוח</t>
  </si>
  <si>
    <t>1139849</t>
  </si>
  <si>
    <t>520044520</t>
  </si>
  <si>
    <t>15/05/22</t>
  </si>
  <si>
    <t>גירון  אגח ח- גירון פיתוח</t>
  </si>
  <si>
    <t>1183151</t>
  </si>
  <si>
    <t>17/11/22</t>
  </si>
  <si>
    <t>גירון אג"ח 7</t>
  </si>
  <si>
    <t>1142629</t>
  </si>
  <si>
    <t>29/03/22</t>
  </si>
  <si>
    <t>ג'נרישן קפ אגח ב- ג'נריישן קפיטל</t>
  </si>
  <si>
    <t>1177526</t>
  </si>
  <si>
    <t>515846558</t>
  </si>
  <si>
    <t>18/07/22</t>
  </si>
  <si>
    <t>ג'נרישן קפ אגחג- ג'נריישן קפיטל</t>
  </si>
  <si>
    <t>1184555</t>
  </si>
  <si>
    <t>מגה אור  אגח  י- מגה אור</t>
  </si>
  <si>
    <t>1178367</t>
  </si>
  <si>
    <t>04/12/22</t>
  </si>
  <si>
    <t>מגה אור אג"ח 4- מגה אור</t>
  </si>
  <si>
    <t>1130632</t>
  </si>
  <si>
    <t>12/01/22</t>
  </si>
  <si>
    <t>מגה אור החזקות אג"ח 6</t>
  </si>
  <si>
    <t>1138668</t>
  </si>
  <si>
    <t>מימון ישיר אג ב- מימון ישיר קב</t>
  </si>
  <si>
    <t>1168145</t>
  </si>
  <si>
    <t>513893123</t>
  </si>
  <si>
    <t>אשראי חוץ בנקאי</t>
  </si>
  <si>
    <t>29/01/23</t>
  </si>
  <si>
    <t>מימון ישיר אגח ד- מימון ישיר קב</t>
  </si>
  <si>
    <t>1175660</t>
  </si>
  <si>
    <t>20/02/23</t>
  </si>
  <si>
    <t>מימון ישיר אגח ה- מימון ישיר קב</t>
  </si>
  <si>
    <t>מימון ישיר אגח ו- מימון ישיר קב</t>
  </si>
  <si>
    <t>מימון ישיר אגחג</t>
  </si>
  <si>
    <t>1171214</t>
  </si>
  <si>
    <t>02/11/22</t>
  </si>
  <si>
    <t>פז נפט    אגח ז- פז נפט</t>
  </si>
  <si>
    <t>1142595</t>
  </si>
  <si>
    <t>510216054</t>
  </si>
  <si>
    <t>פז נפט אג"ח ו- פז נפט</t>
  </si>
  <si>
    <t>1139542</t>
  </si>
  <si>
    <t>קיסטון ריט אגחא- קיסטון ריט</t>
  </si>
  <si>
    <t>1182187</t>
  </si>
  <si>
    <t>515983476</t>
  </si>
  <si>
    <t>05/12/21</t>
  </si>
  <si>
    <t>אדגר      אגח י- אדגר השקעות</t>
  </si>
  <si>
    <t>1820208</t>
  </si>
  <si>
    <t>520035171</t>
  </si>
  <si>
    <t>A2.il</t>
  </si>
  <si>
    <t>אדגר אג"ח 9- אדגר השקעות</t>
  </si>
  <si>
    <t>1820190</t>
  </si>
  <si>
    <t>אדגר אגח יא</t>
  </si>
  <si>
    <t>1820281</t>
  </si>
  <si>
    <t>18/12/22</t>
  </si>
  <si>
    <t>אדגר אגח יב- אדגר השקעות</t>
  </si>
  <si>
    <t>1820331</t>
  </si>
  <si>
    <t>10/01/22</t>
  </si>
  <si>
    <t>ilA</t>
  </si>
  <si>
    <t>אלה  השק  אגח א- אלה השקעות</t>
  </si>
  <si>
    <t>1189950</t>
  </si>
  <si>
    <t>520040015</t>
  </si>
  <si>
    <t>28/09/22</t>
  </si>
  <si>
    <t>אפי נכסים אגח יא- אפי נכסים</t>
  </si>
  <si>
    <t>1171628</t>
  </si>
  <si>
    <t>510560188</t>
  </si>
  <si>
    <t>אפי נכסים אגח יג- אפי נכסים</t>
  </si>
  <si>
    <t>1178292</t>
  </si>
  <si>
    <t>06/12/22</t>
  </si>
  <si>
    <t>אפי נכסים אגחיד- אפי נכסים</t>
  </si>
  <si>
    <t>1184530</t>
  </si>
  <si>
    <t>20/02/22</t>
  </si>
  <si>
    <t>אפריקה ישראל נכסים בע"מ אג"ח 7</t>
  </si>
  <si>
    <t>1132232</t>
  </si>
  <si>
    <t>אפריקה נכס אגחח- אפי נכסים</t>
  </si>
  <si>
    <t>1142231</t>
  </si>
  <si>
    <t>אשטרום נכ אגח10</t>
  </si>
  <si>
    <t>2510204</t>
  </si>
  <si>
    <t>17/01/22</t>
  </si>
  <si>
    <t>אשטרום קב אגח ד- אשטרום קבוצה</t>
  </si>
  <si>
    <t>1182989</t>
  </si>
  <si>
    <t>510381601</t>
  </si>
  <si>
    <t>הכשרת ישוב אג 25- הכשרת הישוב</t>
  </si>
  <si>
    <t>1191527</t>
  </si>
  <si>
    <t>520020116</t>
  </si>
  <si>
    <t>מגה אור אג7- מגה אור</t>
  </si>
  <si>
    <t>1141696</t>
  </si>
  <si>
    <t>A</t>
  </si>
  <si>
    <t>S&amp;P</t>
  </si>
  <si>
    <t>נכסים ובנ אגח י- נכסים ובנין</t>
  </si>
  <si>
    <t>1193630</t>
  </si>
  <si>
    <t>520025438</t>
  </si>
  <si>
    <t>19/02/23</t>
  </si>
  <si>
    <t>שיכון ובינוי אג 9- שיכון ובינוי</t>
  </si>
  <si>
    <t>1167386</t>
  </si>
  <si>
    <t>520036104</t>
  </si>
  <si>
    <t>שיכון ובינוי אג6- שיכון ובינוי</t>
  </si>
  <si>
    <t>1129733</t>
  </si>
  <si>
    <t>שיכון ובינוי אג8- שיכון ובינוי</t>
  </si>
  <si>
    <t>1135888</t>
  </si>
  <si>
    <t>אאורה אגח יז- אאורה</t>
  </si>
  <si>
    <t>1193580</t>
  </si>
  <si>
    <t>520038274</t>
  </si>
  <si>
    <t>A3.il</t>
  </si>
  <si>
    <t>או פי סי אגח 2</t>
  </si>
  <si>
    <t>1166057</t>
  </si>
  <si>
    <t>514401702</t>
  </si>
  <si>
    <t>ilA-</t>
  </si>
  <si>
    <t>אסאר אקורד אגח ב- אס.אר אקורד</t>
  </si>
  <si>
    <t>520038670</t>
  </si>
  <si>
    <t>אספן גרופ אגח ט- אספן גרופ</t>
  </si>
  <si>
    <t>3130424</t>
  </si>
  <si>
    <t>520037540</t>
  </si>
  <si>
    <t>19/10/21</t>
  </si>
  <si>
    <t>ג'י סיטי  אג"ח 12- ג'י סיטי</t>
  </si>
  <si>
    <t>1260603</t>
  </si>
  <si>
    <t>520033234</t>
  </si>
  <si>
    <t>ג'י סיטי  אג11- ג'י סיטי</t>
  </si>
  <si>
    <t>1260546</t>
  </si>
  <si>
    <t>24/08/22</t>
  </si>
  <si>
    <t>ג'י סיטי אגח טז- ג'י סיטי</t>
  </si>
  <si>
    <t>1260785</t>
  </si>
  <si>
    <t>01/12/22</t>
  </si>
  <si>
    <t>ג'י סיטי אגח יג- ג'י סיטי</t>
  </si>
  <si>
    <t>1260652</t>
  </si>
  <si>
    <t>ג'י סיטי אגח יד- ג'י סיטי</t>
  </si>
  <si>
    <t>1260736</t>
  </si>
  <si>
    <t>דליה אגח א- דליה אנרגיה</t>
  </si>
  <si>
    <t>1184951</t>
  </si>
  <si>
    <t>516269248</t>
  </si>
  <si>
    <t>הכשרת הישוב אגח 23- הכשרת הישוב</t>
  </si>
  <si>
    <t>ירושלים הנפ נד17- ירושלים הנפקות</t>
  </si>
  <si>
    <t>1176312</t>
  </si>
  <si>
    <t>מגוריט    אגח ד- מגוריט</t>
  </si>
  <si>
    <t>1185834</t>
  </si>
  <si>
    <t>515434074</t>
  </si>
  <si>
    <t>מגוריט אגח ב- מגוריט</t>
  </si>
  <si>
    <t>1168350</t>
  </si>
  <si>
    <t>מגוריט אגח ג- מגוריט</t>
  </si>
  <si>
    <t>מגוריט אגח ה- מגוריט</t>
  </si>
  <si>
    <t>1192129</t>
  </si>
  <si>
    <t>01/01/23</t>
  </si>
  <si>
    <t>מנרב    אגח  ד- מנרב</t>
  </si>
  <si>
    <t>1550169</t>
  </si>
  <si>
    <t>520034505</t>
  </si>
  <si>
    <t>רני צים   אגח ב- רני צים</t>
  </si>
  <si>
    <t>1171834</t>
  </si>
  <si>
    <t>514353671</t>
  </si>
  <si>
    <t>בראק אן.וי אג"ח 2- בראק אן וי</t>
  </si>
  <si>
    <t>1128347</t>
  </si>
  <si>
    <t>34250659</t>
  </si>
  <si>
    <t>ilBBB+</t>
  </si>
  <si>
    <t>10/03/22</t>
  </si>
  <si>
    <t>מישורים אגח ח'- מישורים</t>
  </si>
  <si>
    <t>1143163</t>
  </si>
  <si>
    <t>511491839</t>
  </si>
  <si>
    <t>Baa1.il</t>
  </si>
  <si>
    <t>18/11/21</t>
  </si>
  <si>
    <t>מישורים אגח ט- מישורים</t>
  </si>
  <si>
    <t>1178797</t>
  </si>
  <si>
    <t>דיסקונט הש אג6- דיסקונט השקעות</t>
  </si>
  <si>
    <t>6390207</t>
  </si>
  <si>
    <t>520023896</t>
  </si>
  <si>
    <t>ilBBB</t>
  </si>
  <si>
    <t>16/06/22</t>
  </si>
  <si>
    <t>לא מדורג</t>
  </si>
  <si>
    <t>ארי נדלן אגח א- ארי נדלן</t>
  </si>
  <si>
    <t>3660156</t>
  </si>
  <si>
    <t>520038332</t>
  </si>
  <si>
    <t>דוראל  אגח א- דוראל אנרגיה</t>
  </si>
  <si>
    <t>1179134</t>
  </si>
  <si>
    <t>515364891</t>
  </si>
  <si>
    <t>אנרגיה מתחדשת</t>
  </si>
  <si>
    <t>24/10/22</t>
  </si>
  <si>
    <t>חג'ג' אג"ח יב- חג'ג' נדלן</t>
  </si>
  <si>
    <t>8230377</t>
  </si>
  <si>
    <t>520033309</t>
  </si>
  <si>
    <t>28/06/22</t>
  </si>
  <si>
    <t>חלל תקשורת אגח יח- חלל תקשורת</t>
  </si>
  <si>
    <t>1158518</t>
  </si>
  <si>
    <t>511396046</t>
  </si>
  <si>
    <t>23/06/19</t>
  </si>
  <si>
    <t>חנן מור אג 9- חנן מור</t>
  </si>
  <si>
    <t>513605519</t>
  </si>
  <si>
    <t>22/11/22</t>
  </si>
  <si>
    <t>חנן מור אגח טו- חנן מור</t>
  </si>
  <si>
    <t>1189851</t>
  </si>
  <si>
    <t>22/09/22</t>
  </si>
  <si>
    <t>לוזון קבוצה אג 8- לוזון קבוצה</t>
  </si>
  <si>
    <t>520039660</t>
  </si>
  <si>
    <t>05/12/22</t>
  </si>
  <si>
    <t>מניבים ריט אג"ח 1- מניבים ריט</t>
  </si>
  <si>
    <t>1140581</t>
  </si>
  <si>
    <t>515327120</t>
  </si>
  <si>
    <t>מניבים ריט אג"ח ב- מניבים ריט</t>
  </si>
  <si>
    <t>1155928</t>
  </si>
  <si>
    <t>29/11/21</t>
  </si>
  <si>
    <t>מניבים ריט אגח ג- מניבים ריט</t>
  </si>
  <si>
    <t>1177658</t>
  </si>
  <si>
    <t>04/07/22</t>
  </si>
  <si>
    <t>מניבים ריט אגח ד- מניבים ריט</t>
  </si>
  <si>
    <t>1193929</t>
  </si>
  <si>
    <t>משק אנרג  אגח א</t>
  </si>
  <si>
    <t>1169531</t>
  </si>
  <si>
    <t>516167343</t>
  </si>
  <si>
    <t>22/02/23</t>
  </si>
  <si>
    <t>נופר אנרג אגח א- נופר אנרג'י</t>
  </si>
  <si>
    <t>1179340</t>
  </si>
  <si>
    <t>514599943</t>
  </si>
  <si>
    <t>08/09/22</t>
  </si>
  <si>
    <t>סולאיר אגח א- סולאיר</t>
  </si>
  <si>
    <t>1183730</t>
  </si>
  <si>
    <t>516046307</t>
  </si>
  <si>
    <t>סולגרין אגח ב- סולגרין</t>
  </si>
  <si>
    <t>1186246</t>
  </si>
  <si>
    <t>512882747</t>
  </si>
  <si>
    <t>03/05/22</t>
  </si>
  <si>
    <t>פריים אנרג'י אגח ב- פריים אנרג'י</t>
  </si>
  <si>
    <t>1184662</t>
  </si>
  <si>
    <t>514902147</t>
  </si>
  <si>
    <t>צור       אגח י- צור</t>
  </si>
  <si>
    <t>7300171</t>
  </si>
  <si>
    <t>520025586</t>
  </si>
  <si>
    <t>08/12/19</t>
  </si>
  <si>
    <t>ריט אזורים אגח א- ריט אזורים ליוי</t>
  </si>
  <si>
    <t>1175769</t>
  </si>
  <si>
    <t>516117181</t>
  </si>
  <si>
    <t>27/05/21</t>
  </si>
  <si>
    <t>תנופורט  אגח ב- תנופורט</t>
  </si>
  <si>
    <t>1189919</t>
  </si>
  <si>
    <t>511519829</t>
  </si>
  <si>
    <t>דיסק מנ מסחרי 2- דיסקונט מנפיקים</t>
  </si>
  <si>
    <t>7480353</t>
  </si>
  <si>
    <t>06/06/22</t>
  </si>
  <si>
    <t>דיסקונט מנפיקים אג"ח יג</t>
  </si>
  <si>
    <t>7480155</t>
  </si>
  <si>
    <t>דיסקונט מנפיקים אג"ח יד</t>
  </si>
  <si>
    <t>7480163</t>
  </si>
  <si>
    <t>הראל פיקדון אגח ב- הראל פקדון סחיר</t>
  </si>
  <si>
    <t>1162502</t>
  </si>
  <si>
    <t>515989440</t>
  </si>
  <si>
    <t>לאומי   אגח 178- לאומי</t>
  </si>
  <si>
    <t>6040323</t>
  </si>
  <si>
    <t>לאומי אג"ח 180- לאומי</t>
  </si>
  <si>
    <t>6040422</t>
  </si>
  <si>
    <t>לאומי אגח 184- לאומי</t>
  </si>
  <si>
    <t>6040604</t>
  </si>
  <si>
    <t>לאומי מסחרי 3- לאומי</t>
  </si>
  <si>
    <t>1189364</t>
  </si>
  <si>
    <t>12/09/22</t>
  </si>
  <si>
    <t>מז טפ הנ אגח 63- מזרחי טפחות הנפ</t>
  </si>
  <si>
    <t>2310548</t>
  </si>
  <si>
    <t>מז טפ הנפ אגח 60- מזרחי טפחות הנפ</t>
  </si>
  <si>
    <t>2310456</t>
  </si>
  <si>
    <t>מזרחי  טפ הנפק   40</t>
  </si>
  <si>
    <t>2310167</t>
  </si>
  <si>
    <t>נמלי ישראל אג"ח ג- נמלי ישראל</t>
  </si>
  <si>
    <t>1145580</t>
  </si>
  <si>
    <t>עמידר אגח א- עמידר</t>
  </si>
  <si>
    <t>1143585</t>
  </si>
  <si>
    <t>520017393</t>
  </si>
  <si>
    <t>פועלים  אגח 100- פועלים</t>
  </si>
  <si>
    <t>6620488</t>
  </si>
  <si>
    <t>פועלים  אגח 101- פועלים</t>
  </si>
  <si>
    <t>1191337</t>
  </si>
  <si>
    <t>חשמל     אגח 26- חשמל</t>
  </si>
  <si>
    <t>6000202</t>
  </si>
  <si>
    <t>סאמיט אג8- סאמיט</t>
  </si>
  <si>
    <t>1138940</t>
  </si>
  <si>
    <t>520043720</t>
  </si>
  <si>
    <t>02/10/22</t>
  </si>
  <si>
    <t>פועלים הנפקות הת 16- פועלים הנפקות</t>
  </si>
  <si>
    <t>1940550</t>
  </si>
  <si>
    <t>שטראוס    אגח ה- שטראוס גרופ</t>
  </si>
  <si>
    <t>7460389</t>
  </si>
  <si>
    <t>520003781</t>
  </si>
  <si>
    <t>מזון</t>
  </si>
  <si>
    <t>שטראוס    אגח ו- שטראוס גרופ</t>
  </si>
  <si>
    <t>7460421</t>
  </si>
  <si>
    <t>תעשיה אוירית אג"ח 4</t>
  </si>
  <si>
    <t>1133131</t>
  </si>
  <si>
    <t>520027194</t>
  </si>
  <si>
    <t>ביטחוניות</t>
  </si>
  <si>
    <t>25/12/22</t>
  </si>
  <si>
    <t>איי.סי.אל אגח ז- איי.סי.אל</t>
  </si>
  <si>
    <t>2810372</t>
  </si>
  <si>
    <t>520027830</t>
  </si>
  <si>
    <t>אלביט מע' אגח ב- אלביט מערכות</t>
  </si>
  <si>
    <t>1178235</t>
  </si>
  <si>
    <t>520043027</t>
  </si>
  <si>
    <t>אמות אגח ז- אמות</t>
  </si>
  <si>
    <t>1162866</t>
  </si>
  <si>
    <t>אקויטל    אגח 2- אקויטל</t>
  </si>
  <si>
    <t>7550122</t>
  </si>
  <si>
    <t>520030859</t>
  </si>
  <si>
    <t>אקויטל אגח 3- אקויטל</t>
  </si>
  <si>
    <t>7550148</t>
  </si>
  <si>
    <t>גב ים אג8- גב ים</t>
  </si>
  <si>
    <t>7590151</t>
  </si>
  <si>
    <t>הראל השק אגח א- הראל השקעות</t>
  </si>
  <si>
    <t>5850110</t>
  </si>
  <si>
    <t>520033986</t>
  </si>
  <si>
    <t>Aa2.il</t>
  </si>
  <si>
    <t>וילאר אגח 7- וילאר</t>
  </si>
  <si>
    <t>4160149</t>
  </si>
  <si>
    <t>520038910</t>
  </si>
  <si>
    <t>ישראכרט אגח א- ישראכרט</t>
  </si>
  <si>
    <t>1157536</t>
  </si>
  <si>
    <t>510706153</t>
  </si>
  <si>
    <t>שרותים פיננסים</t>
  </si>
  <si>
    <t>כיל       אגח ה</t>
  </si>
  <si>
    <t>2810299</t>
  </si>
  <si>
    <t>מבנה תעשיה אג16</t>
  </si>
  <si>
    <t>2260438</t>
  </si>
  <si>
    <t>מליסרון אגח טו</t>
  </si>
  <si>
    <t>3230240</t>
  </si>
  <si>
    <t>נפטא אגח ח- נפטא</t>
  </si>
  <si>
    <t>6430169</t>
  </si>
  <si>
    <t>520020942</t>
  </si>
  <si>
    <t>חיפושי נפט וגז</t>
  </si>
  <si>
    <t>סאמיט     אגח י- סאמיט</t>
  </si>
  <si>
    <t>1143395</t>
  </si>
  <si>
    <t>סאמיט אג"ח 7- סאמיט</t>
  </si>
  <si>
    <t>1133479</t>
  </si>
  <si>
    <t>סאמיט אג6- סאמיט</t>
  </si>
  <si>
    <t>1130939</t>
  </si>
  <si>
    <t>סאמיט אגח יב- סאמיט</t>
  </si>
  <si>
    <t>1183920</t>
  </si>
  <si>
    <t>סילברסטין אגח א- סילברסטין נכסים</t>
  </si>
  <si>
    <t>1145598</t>
  </si>
  <si>
    <t>1970336</t>
  </si>
  <si>
    <t>סילברסטין אגח ב- סילברסטין נכסים</t>
  </si>
  <si>
    <t>1160597</t>
  </si>
  <si>
    <t>שופרסל אג"ח ז- שופרסל</t>
  </si>
  <si>
    <t>7770258</t>
  </si>
  <si>
    <t>שופרסל אג5- שופרסל</t>
  </si>
  <si>
    <t>7770209</t>
  </si>
  <si>
    <t>אלוני חץ אג10- אלוני חץ</t>
  </si>
  <si>
    <t>3900362</t>
  </si>
  <si>
    <t>אלוני חץ אג9- אלוני חץ</t>
  </si>
  <si>
    <t>3900354</t>
  </si>
  <si>
    <t>אלוני חץ אגח יב- אלוני חץ</t>
  </si>
  <si>
    <t>3900495</t>
  </si>
  <si>
    <t>אלוני חץ אגח יג- אלוני חץ</t>
  </si>
  <si>
    <t>1189406</t>
  </si>
  <si>
    <t>אלקטרה צריכה אגח א- אלקטרה צריכה</t>
  </si>
  <si>
    <t>520039967</t>
  </si>
  <si>
    <t>20/12/22</t>
  </si>
  <si>
    <t>בזק       אגח 9</t>
  </si>
  <si>
    <t>2300176</t>
  </si>
  <si>
    <t>בזק אגח 13- בזק</t>
  </si>
  <si>
    <t>2300309</t>
  </si>
  <si>
    <t>23/03/23</t>
  </si>
  <si>
    <t>דה זראסאי אג5- דה זראסאי גרופ</t>
  </si>
  <si>
    <t>1169556</t>
  </si>
  <si>
    <t>1744984</t>
  </si>
  <si>
    <t>הפניקס אג4- הפניקס</t>
  </si>
  <si>
    <t>7670250</t>
  </si>
  <si>
    <t>הפניקס אגח 6- הפניקס</t>
  </si>
  <si>
    <t>7670334</t>
  </si>
  <si>
    <t>הראל הנפ אגח טז- הראל הנפקות</t>
  </si>
  <si>
    <t>1157601</t>
  </si>
  <si>
    <t>הראל הנפ אגח יא- הראל הנפקות</t>
  </si>
  <si>
    <t>1136316</t>
  </si>
  <si>
    <t>הראל הנפ אגח יט- הראל הנפקות</t>
  </si>
  <si>
    <t>1192772</t>
  </si>
  <si>
    <t>31/01/23</t>
  </si>
  <si>
    <t>ווסטדייל  אגח א- ווסטדייל אמריקה</t>
  </si>
  <si>
    <t>1157577</t>
  </si>
  <si>
    <t>1991033</t>
  </si>
  <si>
    <t>זה זראסאי אג4- דה זראסאי גרופ</t>
  </si>
  <si>
    <t>1147560</t>
  </si>
  <si>
    <t>יוניברסל  אגח ד- יוניברסל מוטורס (UMI)</t>
  </si>
  <si>
    <t>1172253</t>
  </si>
  <si>
    <t>יוניברסל אגח ב- יוניברסל מוטורס (UMI)</t>
  </si>
  <si>
    <t>1141647</t>
  </si>
  <si>
    <t>ירושלים הנ נע"מ 2- ירושלים הנפקות</t>
  </si>
  <si>
    <t>1185560</t>
  </si>
  <si>
    <t>18/09/22</t>
  </si>
  <si>
    <t>ישרס אג"ח 14- ישרס</t>
  </si>
  <si>
    <t>6130199</t>
  </si>
  <si>
    <t>כלל ביטוח  אג ב- כלל עסקי ביטוח</t>
  </si>
  <si>
    <t>1193499</t>
  </si>
  <si>
    <t>520036120</t>
  </si>
  <si>
    <t>13/02/23</t>
  </si>
  <si>
    <t>כלל ביטוח  אגח יא- כללביט</t>
  </si>
  <si>
    <t>1160647</t>
  </si>
  <si>
    <t>כללביט  אגח יב- כללביט</t>
  </si>
  <si>
    <t>1179928</t>
  </si>
  <si>
    <t>כללביט אגח  י- כללביט</t>
  </si>
  <si>
    <t>1136068</t>
  </si>
  <si>
    <t>מטריקס אגח ב- מטריקס</t>
  </si>
  <si>
    <t>1189646</t>
  </si>
  <si>
    <t>520039413</t>
  </si>
  <si>
    <t>שרותי מידע</t>
  </si>
  <si>
    <t>מנורה הון הת אגח ו'- מנורה מב הון</t>
  </si>
  <si>
    <t>1160241</t>
  </si>
  <si>
    <t>513937714</t>
  </si>
  <si>
    <t>נמקו      אגח א- נמקו ריאלטי</t>
  </si>
  <si>
    <t>1139575</t>
  </si>
  <si>
    <t>1905761</t>
  </si>
  <si>
    <t>נמקו אגח ב- נמקו ריאלטי</t>
  </si>
  <si>
    <t>1160258</t>
  </si>
  <si>
    <t>פורמולה אג"ח 1- פורמולה מערכות</t>
  </si>
  <si>
    <t>2560142</t>
  </si>
  <si>
    <t>520036690</t>
  </si>
  <si>
    <t>פורמולה אג"ח ג'- פורמולה מערכות</t>
  </si>
  <si>
    <t>2560209</t>
  </si>
  <si>
    <t>פניקס הון אג"ח 4- הפניקס גיוסי הון</t>
  </si>
  <si>
    <t>1133529</t>
  </si>
  <si>
    <t>פניקס הון אג"ח 8- הפניקס גיוסי הון</t>
  </si>
  <si>
    <t>1139815</t>
  </si>
  <si>
    <t>פניקס הון אגח י- הפניקס גיוסי הון</t>
  </si>
  <si>
    <t>1155530</t>
  </si>
  <si>
    <t>פניקס הון אגח יא- הפניקס גיוסי הון</t>
  </si>
  <si>
    <t>1159359</t>
  </si>
  <si>
    <t>פסיפיק אגח ב- פסיפיק אוק</t>
  </si>
  <si>
    <t>1163062</t>
  </si>
  <si>
    <t>1900288</t>
  </si>
  <si>
    <t>קרסו      אגח ג- קרסו מוטורס</t>
  </si>
  <si>
    <t>1141829</t>
  </si>
  <si>
    <t>514065283</t>
  </si>
  <si>
    <t>קרסו  אגח ד- קרסו מוטורס</t>
  </si>
  <si>
    <t>קרסו אגח א- קרסו מוטורס</t>
  </si>
  <si>
    <t>1136464</t>
  </si>
  <si>
    <t>קרסו אגח ב- קרסו מוטורס</t>
  </si>
  <si>
    <t>1139591</t>
  </si>
  <si>
    <t>אלדן תחבו אגח ט- אלדן תחבורה</t>
  </si>
  <si>
    <t>1192459</t>
  </si>
  <si>
    <t>אלון רבוע אגח ו- אלון רבוע כחול</t>
  </si>
  <si>
    <t>1169127</t>
  </si>
  <si>
    <t>אלקטרה  אג"ח ה'- אלקטרה</t>
  </si>
  <si>
    <t>7390222</t>
  </si>
  <si>
    <t>520028911</t>
  </si>
  <si>
    <t>אלקטרה אג"ח 4</t>
  </si>
  <si>
    <t>7390149</t>
  </si>
  <si>
    <t>אמ.ג'יג'י אגח ב- אמ.ג'י.ג'י</t>
  </si>
  <si>
    <t>1160811</t>
  </si>
  <si>
    <t>1981143</t>
  </si>
  <si>
    <t>בזן   אגח יב- בתי זיקוק</t>
  </si>
  <si>
    <t>2590578</t>
  </si>
  <si>
    <t>520036658</t>
  </si>
  <si>
    <t>בזן  אגח י'- בתי זיקוק</t>
  </si>
  <si>
    <t>2590511</t>
  </si>
  <si>
    <t>דה זראסאי אגח ג- דה זראסאי גרופ</t>
  </si>
  <si>
    <t>1137975</t>
  </si>
  <si>
    <t>דמרי אג"ח 8- דמרי</t>
  </si>
  <si>
    <t>1153725</t>
  </si>
  <si>
    <t>511399388</t>
  </si>
  <si>
    <t>דמרי אגח ט</t>
  </si>
  <si>
    <t>1168368</t>
  </si>
  <si>
    <t>טמפו משקאות אג2</t>
  </si>
  <si>
    <t>1133511</t>
  </si>
  <si>
    <t>513682625</t>
  </si>
  <si>
    <t>לייטסטון  אגח ב- לייטסטון</t>
  </si>
  <si>
    <t>1160746</t>
  </si>
  <si>
    <t>1838682</t>
  </si>
  <si>
    <t>לייטסטון אג1- לייטסטון</t>
  </si>
  <si>
    <t>1133891</t>
  </si>
  <si>
    <t>מגדל הון  אג"ח ז- מגדל ביטוח הון</t>
  </si>
  <si>
    <t>1156041</t>
  </si>
  <si>
    <t>513230029</t>
  </si>
  <si>
    <t>מגדל הון  אגח ו- מגדל ביטוח הון</t>
  </si>
  <si>
    <t>1142785</t>
  </si>
  <si>
    <t>מגדל הון אגח ט- מגדל ביטוח הון</t>
  </si>
  <si>
    <t>1185628</t>
  </si>
  <si>
    <t>מגה אור נעמ 2- מגה אור</t>
  </si>
  <si>
    <t>1187830</t>
  </si>
  <si>
    <t>06/11/22</t>
  </si>
  <si>
    <t>ממן אגח ב- ממן</t>
  </si>
  <si>
    <t>2380046</t>
  </si>
  <si>
    <t>520036435</t>
  </si>
  <si>
    <t>21/03/22</t>
  </si>
  <si>
    <t>סטרוברי אגח ג- סטרוברי</t>
  </si>
  <si>
    <t>1179019</t>
  </si>
  <si>
    <t>1863501</t>
  </si>
  <si>
    <t>ספנסר אגח ג- ספנסר אקוויטי</t>
  </si>
  <si>
    <t>1147495</t>
  </si>
  <si>
    <t>1838863</t>
  </si>
  <si>
    <t>פז נפט אג4</t>
  </si>
  <si>
    <t>1132505</t>
  </si>
  <si>
    <t>פז נפט אגח ח- פז נפט</t>
  </si>
  <si>
    <t>1162817</t>
  </si>
  <si>
    <t>פרטנר     אגח ו- פרטנר</t>
  </si>
  <si>
    <t>1141415</t>
  </si>
  <si>
    <t>520044314</t>
  </si>
  <si>
    <t>פרטנר  אגח ז- פרטנר</t>
  </si>
  <si>
    <t>1156397</t>
  </si>
  <si>
    <t>שפיר הנדסה אגח ג- שפיר הנדסה</t>
  </si>
  <si>
    <t>1178417</t>
  </si>
  <si>
    <t>514892801</t>
  </si>
  <si>
    <t>מתכת ומוצרי בניה</t>
  </si>
  <si>
    <t>אזורים   אגח 12</t>
  </si>
  <si>
    <t>7150360</t>
  </si>
  <si>
    <t>אזורים אגח 13- אזורים</t>
  </si>
  <si>
    <t>7150410</t>
  </si>
  <si>
    <t>אלון רבוע אגח ד- אלון רבוע כחול</t>
  </si>
  <si>
    <t>1139583</t>
  </si>
  <si>
    <t>אנלייט אנ אגח ד- אנלייט אנרגיה</t>
  </si>
  <si>
    <t>7200256</t>
  </si>
  <si>
    <t>520041146</t>
  </si>
  <si>
    <t>אנלייט אנר אג ג- אנלייט אנרגיה</t>
  </si>
  <si>
    <t>7200249</t>
  </si>
  <si>
    <t>06/03/22</t>
  </si>
  <si>
    <t>אנלייט אנרגיה אג ו- אנלייט אנרגיה</t>
  </si>
  <si>
    <t>7200173</t>
  </si>
  <si>
    <t>אנרג'יקס אג ב</t>
  </si>
  <si>
    <t>1168483</t>
  </si>
  <si>
    <t>513901371</t>
  </si>
  <si>
    <t>08/10/20</t>
  </si>
  <si>
    <t>אנרג'יקס אגח א- אנרג'יקס</t>
  </si>
  <si>
    <t>1161751</t>
  </si>
  <si>
    <t>אפי נכסים אגח י- אפי נכסים</t>
  </si>
  <si>
    <t>1160878</t>
  </si>
  <si>
    <t>אפי נכסים אגח יב- אפי נכסים</t>
  </si>
  <si>
    <t>1173764</t>
  </si>
  <si>
    <t>אפריקה מג אגח ה- אפריקה מגורים</t>
  </si>
  <si>
    <t>1162825</t>
  </si>
  <si>
    <t>520034760</t>
  </si>
  <si>
    <t>אפריקה נכסים אג"ח ט- אפי נכסים</t>
  </si>
  <si>
    <t>1156470</t>
  </si>
  <si>
    <t>28/12/22</t>
  </si>
  <si>
    <t>אשדר      אגח ד- אשדר</t>
  </si>
  <si>
    <t>1135607</t>
  </si>
  <si>
    <t>510609761</t>
  </si>
  <si>
    <t>אשדר אגח 5- אשדר</t>
  </si>
  <si>
    <t>1157783</t>
  </si>
  <si>
    <t>אשטרום קב אגח ב- אשטרום קבוצה</t>
  </si>
  <si>
    <t>1132331</t>
  </si>
  <si>
    <t>אשטרום קב אגח ג- אשטרום קבוצה</t>
  </si>
  <si>
    <t>1140102</t>
  </si>
  <si>
    <t>גולד בונד אג3</t>
  </si>
  <si>
    <t>1490051</t>
  </si>
  <si>
    <t>520034349</t>
  </si>
  <si>
    <t>24/11/22</t>
  </si>
  <si>
    <t>דה לסר אגח ח- דה לסר</t>
  </si>
  <si>
    <t>1193192</t>
  </si>
  <si>
    <t>1427976</t>
  </si>
  <si>
    <t>דור אלון  אגח ה- דור אלון</t>
  </si>
  <si>
    <t>1136761</t>
  </si>
  <si>
    <t>520043878</t>
  </si>
  <si>
    <t>11/07/22</t>
  </si>
  <si>
    <t>דור אלון  אגח ז- דור אלון</t>
  </si>
  <si>
    <t>1157700</t>
  </si>
  <si>
    <t>הרץ פרופר אגח ב- הרץ פרופרטיס</t>
  </si>
  <si>
    <t>1184753</t>
  </si>
  <si>
    <t>1957081</t>
  </si>
  <si>
    <t>20/10/22</t>
  </si>
  <si>
    <t>ויקטורי   אגח א- דל סחירות מרווח הוגן- ויקטורי</t>
  </si>
  <si>
    <t>1136126</t>
  </si>
  <si>
    <t>514068980</t>
  </si>
  <si>
    <t>חברה לישראל אגח 12- חברה לישראל</t>
  </si>
  <si>
    <t>5760251</t>
  </si>
  <si>
    <t>520028010</t>
  </si>
  <si>
    <t>חברה לישראל אגח 15- חברה לישראל</t>
  </si>
  <si>
    <t>5760327</t>
  </si>
  <si>
    <t>חברה לישראל אגח14- חברה לישראל</t>
  </si>
  <si>
    <t>5760301</t>
  </si>
  <si>
    <t>יצוא אגח א</t>
  </si>
  <si>
    <t>7040082</t>
  </si>
  <si>
    <t>520025156</t>
  </si>
  <si>
    <t>05/08/20</t>
  </si>
  <si>
    <t>נאוי אגח ה- נאוי</t>
  </si>
  <si>
    <t>2080257</t>
  </si>
  <si>
    <t>520036070</t>
  </si>
  <si>
    <t>נכסים ובנין אגח ט- נכסים ובנין</t>
  </si>
  <si>
    <t>6990212</t>
  </si>
  <si>
    <t>סאות'רן   אגח א- סאותרן פרופרטיס</t>
  </si>
  <si>
    <t>1140094</t>
  </si>
  <si>
    <t>1921080</t>
  </si>
  <si>
    <t>25/01/23</t>
  </si>
  <si>
    <t>סאות'רן אגח ב- סאותרן פרופרטיס</t>
  </si>
  <si>
    <t>1143387</t>
  </si>
  <si>
    <t>סטרוברי אג"ח 1- סטרוברי</t>
  </si>
  <si>
    <t>1136951</t>
  </si>
  <si>
    <t>סלקום אגח יב- סלקום</t>
  </si>
  <si>
    <t>1143080</t>
  </si>
  <si>
    <t>511930125</t>
  </si>
  <si>
    <t>ספנסר  אג2- ספנסר אקוויטי</t>
  </si>
  <si>
    <t>1139898</t>
  </si>
  <si>
    <t>ספנסר  אגח א- ספנסר אקוויטי</t>
  </si>
  <si>
    <t>1133800</t>
  </si>
  <si>
    <t>14/02/23</t>
  </si>
  <si>
    <t>פנינסולה אגח ג- פנינסולה</t>
  </si>
  <si>
    <t>3330222</t>
  </si>
  <si>
    <t>520033713</t>
  </si>
  <si>
    <t>פתאל אירו אגח ד- פתאל אירופה</t>
  </si>
  <si>
    <t>1168038</t>
  </si>
  <si>
    <t>515328250</t>
  </si>
  <si>
    <t>קופרליין  אגח ג- קופרליין</t>
  </si>
  <si>
    <t>1167881</t>
  </si>
  <si>
    <t>1865427</t>
  </si>
  <si>
    <t>26/07/22</t>
  </si>
  <si>
    <t>אאורה אג"ח י"ב- אאורה</t>
  </si>
  <si>
    <t>3730454</t>
  </si>
  <si>
    <t>אאורה אגח טו- אאורה</t>
  </si>
  <si>
    <t>3730504</t>
  </si>
  <si>
    <t>אאורה אגח טז- אאורה</t>
  </si>
  <si>
    <t>או.פי.סי  אגח ג- או.פי.סי אנרגיה</t>
  </si>
  <si>
    <t>1180355</t>
  </si>
  <si>
    <t>אוריין    אגח ב- אוריין</t>
  </si>
  <si>
    <t>1143379</t>
  </si>
  <si>
    <t>511068256</t>
  </si>
  <si>
    <t>18/04/22</t>
  </si>
  <si>
    <t>אורשי  אגח ג- אורשי</t>
  </si>
  <si>
    <t>1170372</t>
  </si>
  <si>
    <t>513547224</t>
  </si>
  <si>
    <t>אלקטרה נדלן אגח ה- אלקטרה נדל"ן</t>
  </si>
  <si>
    <t>1138593</t>
  </si>
  <si>
    <t>510607328</t>
  </si>
  <si>
    <t>אסאר אקורד אגח א- אס.אר אקורד</t>
  </si>
  <si>
    <t>4220349</t>
  </si>
  <si>
    <t>אפקון החזקות אג"ח א- אפקון החזקות</t>
  </si>
  <si>
    <t>5780135</t>
  </si>
  <si>
    <t>520033473</t>
  </si>
  <si>
    <t>20/01/20</t>
  </si>
  <si>
    <t>אקסטל  אגח ג- אקסטל לימיטד</t>
  </si>
  <si>
    <t>1175041</t>
  </si>
  <si>
    <t>1811308</t>
  </si>
  <si>
    <t>אקרו אג"ח א'- אקרו קבוצה</t>
  </si>
  <si>
    <t>1188572</t>
  </si>
  <si>
    <t>511996803</t>
  </si>
  <si>
    <t>מכלול אגח א- מכלול מימון</t>
  </si>
  <si>
    <t>1187277</t>
  </si>
  <si>
    <t>515763845</t>
  </si>
  <si>
    <t>מלרן  אגח ד- מלרן פרוייקטים</t>
  </si>
  <si>
    <t>1186865</t>
  </si>
  <si>
    <t>514097591</t>
  </si>
  <si>
    <t>מלרן אגח ג- מלרן פרוייקטים</t>
  </si>
  <si>
    <t>1180058</t>
  </si>
  <si>
    <t>מלרן אגח2- מלרן פרוייקטים</t>
  </si>
  <si>
    <t>1170323</t>
  </si>
  <si>
    <t>מניף אגח א- מניף-פיננסים</t>
  </si>
  <si>
    <t>1185883</t>
  </si>
  <si>
    <t>512764408</t>
  </si>
  <si>
    <t>נאוויטס פט אגח ג- נאוויטס פטרו</t>
  </si>
  <si>
    <t>1181593</t>
  </si>
  <si>
    <t>550263107</t>
  </si>
  <si>
    <t>נאוויטס פטרו אגח ב- נאוויטס פטרו</t>
  </si>
  <si>
    <t>1169614</t>
  </si>
  <si>
    <t>פתאל החזקות אג2- פתאל החזקות</t>
  </si>
  <si>
    <t>512607888</t>
  </si>
  <si>
    <t>מלונאות ותיירות</t>
  </si>
  <si>
    <t>פתאל החזקות אגח ג- פתאל החזקות</t>
  </si>
  <si>
    <t>1161785</t>
  </si>
  <si>
    <t>צרפתי     אגח ט- צרפתי</t>
  </si>
  <si>
    <t>4250197</t>
  </si>
  <si>
    <t>520039090</t>
  </si>
  <si>
    <t>15/02/23</t>
  </si>
  <si>
    <t>צרפתי    אגח יא</t>
  </si>
  <si>
    <t>4250254</t>
  </si>
  <si>
    <t>שלמה נדלן אגח ד- שלמה נדלן</t>
  </si>
  <si>
    <t>1157668</t>
  </si>
  <si>
    <t>513957472</t>
  </si>
  <si>
    <t>אמ.די.ג'י אגח ה- .אמ.די.ג'י</t>
  </si>
  <si>
    <t>1840550</t>
  </si>
  <si>
    <t>26/12/22</t>
  </si>
  <si>
    <t>דלק קב אגח לז- דלק קבוצה</t>
  </si>
  <si>
    <t>1192889</t>
  </si>
  <si>
    <t>520044322</t>
  </si>
  <si>
    <t>חג'ג'    אגח יא- חג'ג' נדלן</t>
  </si>
  <si>
    <t>8230328</t>
  </si>
  <si>
    <t>27/12/21</t>
  </si>
  <si>
    <t>חג'ג' אג"ח 8- חג'ג' נדלן</t>
  </si>
  <si>
    <t>8230229</t>
  </si>
  <si>
    <t>05/01/23</t>
  </si>
  <si>
    <t>מויניאן   אגח ב- מויניאן לימיטד</t>
  </si>
  <si>
    <t>1143015</t>
  </si>
  <si>
    <t>1858676</t>
  </si>
  <si>
    <t>צמח המרמן אג5- צמח המרמן</t>
  </si>
  <si>
    <t>1151125</t>
  </si>
  <si>
    <t>512531203</t>
  </si>
  <si>
    <t>צמח המרמן אגח ו- צמח המרמן</t>
  </si>
  <si>
    <t>1158633</t>
  </si>
  <si>
    <t>צמח המרמן אגח ז- צמח המרמן</t>
  </si>
  <si>
    <t>שוהם ביזנס אגח ד- שוהם ביזנס</t>
  </si>
  <si>
    <t>1182047</t>
  </si>
  <si>
    <t>520043860</t>
  </si>
  <si>
    <t>04/04/22</t>
  </si>
  <si>
    <t>אורון  אגח ב- אורון קבוצה</t>
  </si>
  <si>
    <t>1160571</t>
  </si>
  <si>
    <t>513432765</t>
  </si>
  <si>
    <t>19/07/22</t>
  </si>
  <si>
    <t>Baa2.il</t>
  </si>
  <si>
    <t>דיסק השק  אגח י- דיסקונט השקעות</t>
  </si>
  <si>
    <t>6390348</t>
  </si>
  <si>
    <t>27/10/22</t>
  </si>
  <si>
    <t>לוזון קבוצה אג10</t>
  </si>
  <si>
    <t>4730206</t>
  </si>
  <si>
    <t>01/11/20</t>
  </si>
  <si>
    <t>אול-יר    אגח ב- אול-יר</t>
  </si>
  <si>
    <t>1139781</t>
  </si>
  <si>
    <t>1841580</t>
  </si>
  <si>
    <t>14/01/21</t>
  </si>
  <si>
    <t>אול-יר    אגח ה- אול-יר</t>
  </si>
  <si>
    <t>1143304</t>
  </si>
  <si>
    <t>19/11/20</t>
  </si>
  <si>
    <t>אול-יר אגח ג- אול-יר</t>
  </si>
  <si>
    <t>1140136</t>
  </si>
  <si>
    <t>אלומה אגח א- אלומה</t>
  </si>
  <si>
    <t>1190917</t>
  </si>
  <si>
    <t>516214871</t>
  </si>
  <si>
    <t>16/11/22</t>
  </si>
  <si>
    <t>אלומיי    אגח ה- אלומיי קפיטל</t>
  </si>
  <si>
    <t>1193275</t>
  </si>
  <si>
    <t>520039868</t>
  </si>
  <si>
    <t>01/02/23</t>
  </si>
  <si>
    <t>אלומיי אג"ח ג</t>
  </si>
  <si>
    <t>1159375</t>
  </si>
  <si>
    <t>12/03/23</t>
  </si>
  <si>
    <t>אמ אר אר אגח ב- אמ אר אר</t>
  </si>
  <si>
    <t>1184696</t>
  </si>
  <si>
    <t>1983001</t>
  </si>
  <si>
    <t>23/02/22</t>
  </si>
  <si>
    <t>אם.אר.פי  אגח ד- אם.אר.פי השקעות</t>
  </si>
  <si>
    <t>1190172</t>
  </si>
  <si>
    <t>520044421</t>
  </si>
  <si>
    <t>אמפא יובל אגח א- אמפא יובלים</t>
  </si>
  <si>
    <t>1193515</t>
  </si>
  <si>
    <t>516286432</t>
  </si>
  <si>
    <t>אנלייט אנרגיה  אגח ה'- אנלייט אנרגיה</t>
  </si>
  <si>
    <t>7200116</t>
  </si>
  <si>
    <t>אפי קפיטל אגח א- אפי קפיטל נדלן</t>
  </si>
  <si>
    <t>1181304</t>
  </si>
  <si>
    <t>513948216</t>
  </si>
  <si>
    <t>26/02/23</t>
  </si>
  <si>
    <t>אקונרג'י אג א- אקונרג'י</t>
  </si>
  <si>
    <t>1182518</t>
  </si>
  <si>
    <t>516339777</t>
  </si>
  <si>
    <t>בי קומיוניק אג"ח 3</t>
  </si>
  <si>
    <t>1139203</t>
  </si>
  <si>
    <t>512832742</t>
  </si>
  <si>
    <t>30/11/21</t>
  </si>
  <si>
    <t>בי קומיונק אגח ו- בי קומיונקיישנס</t>
  </si>
  <si>
    <t>1178151</t>
  </si>
  <si>
    <t>ברוקלנד אגח ב- ברוקלנד</t>
  </si>
  <si>
    <t>1136993</t>
  </si>
  <si>
    <t>1814237</t>
  </si>
  <si>
    <t>12/07/18</t>
  </si>
  <si>
    <t>גאון אחזקות אגח ג- גאון אחזקות</t>
  </si>
  <si>
    <t>512623950</t>
  </si>
  <si>
    <t>גבאי מניבים אג 10- גבאי מניבים</t>
  </si>
  <si>
    <t>7710239</t>
  </si>
  <si>
    <t>520032178</t>
  </si>
  <si>
    <t>05/09/22</t>
  </si>
  <si>
    <t>גיבוי אחזקות אגח 2- גיבוי אחזקות</t>
  </si>
  <si>
    <t>4480190</t>
  </si>
  <si>
    <t>520039314</t>
  </si>
  <si>
    <t>24/11/21</t>
  </si>
  <si>
    <t>גיבוי אחזקות אגח א- גיבוי אחזקות</t>
  </si>
  <si>
    <t>4480133</t>
  </si>
  <si>
    <t>17/06/21</t>
  </si>
  <si>
    <t>דלק קב   אגח לה- דלק קבוצה</t>
  </si>
  <si>
    <t>07/12/22</t>
  </si>
  <si>
    <t>דלק קב אגח לו- דלק קבוצה</t>
  </si>
  <si>
    <t>חג'ג'    אגח יג- חג'ג' נדלן</t>
  </si>
  <si>
    <t>1190040</t>
  </si>
  <si>
    <t>חגג אירופה אגח ד- חג'ג' אירופה</t>
  </si>
  <si>
    <t>1190131</t>
  </si>
  <si>
    <t>515682292</t>
  </si>
  <si>
    <t>חנן מור  אגח יא- חנן מור</t>
  </si>
  <si>
    <t>חנן מור אגח יג- חנן מור</t>
  </si>
  <si>
    <t>1181502</t>
  </si>
  <si>
    <t>חנן מור אגח יד- חנן מור</t>
  </si>
  <si>
    <t>1181510</t>
  </si>
  <si>
    <t>ישראל קנדה אגח ז- ישראל קנדה</t>
  </si>
  <si>
    <t>4340212</t>
  </si>
  <si>
    <t>520039298</t>
  </si>
  <si>
    <t>לוי אגח ח- לוי</t>
  </si>
  <si>
    <t>7190242</t>
  </si>
  <si>
    <t>520041096</t>
  </si>
  <si>
    <t>13/11/22</t>
  </si>
  <si>
    <t>נתנאל גרופ אג יא- נתנאל גרופ</t>
  </si>
  <si>
    <t>4210191</t>
  </si>
  <si>
    <t>520039074</t>
  </si>
  <si>
    <t>07/12/21</t>
  </si>
  <si>
    <t>נתנאל גרופ אג יב- נתנאל גרופ</t>
  </si>
  <si>
    <t>4210233</t>
  </si>
  <si>
    <t>נתנאל גרופ אג"ח יג- נתנאל גרופ</t>
  </si>
  <si>
    <t>1188663</t>
  </si>
  <si>
    <t>16/08/22</t>
  </si>
  <si>
    <t>ספיר קור אג18- ספיר קורפ</t>
  </si>
  <si>
    <t>3650140</t>
  </si>
  <si>
    <t>520038340</t>
  </si>
  <si>
    <t>עמרם אברהם אגח א- עמרם</t>
  </si>
  <si>
    <t>1188044</t>
  </si>
  <si>
    <t>513201582</t>
  </si>
  <si>
    <t>19/09/22</t>
  </si>
  <si>
    <t>פאי סיאם אגח א- פאי סיאם</t>
  </si>
  <si>
    <t>1186485</t>
  </si>
  <si>
    <t>513978635</t>
  </si>
  <si>
    <t>פטרוכימים אגח ט- פטרוכימיים-ש</t>
  </si>
  <si>
    <t>1189554</t>
  </si>
  <si>
    <t>520029315</t>
  </si>
  <si>
    <t>14/09/22</t>
  </si>
  <si>
    <t>פסגות קב  אגח ג- פסגות קבוצה</t>
  </si>
  <si>
    <t>1194026</t>
  </si>
  <si>
    <t>520033804</t>
  </si>
  <si>
    <t>08/03/23</t>
  </si>
  <si>
    <t>פריורטק אגח א- פריורטק</t>
  </si>
  <si>
    <t>3280138</t>
  </si>
  <si>
    <t>520037797</t>
  </si>
  <si>
    <t>מוליכים למחצה</t>
  </si>
  <si>
    <t>02/01/22</t>
  </si>
  <si>
    <t>רוטשטיין  אגח ט- רוטשטיין</t>
  </si>
  <si>
    <t>5390224</t>
  </si>
  <si>
    <t>520039959</t>
  </si>
  <si>
    <t>17/01/21</t>
  </si>
  <si>
    <t>רוטשטיין  אגח י- רוטשטיין</t>
  </si>
  <si>
    <t>5390273</t>
  </si>
  <si>
    <t>20/07/22</t>
  </si>
  <si>
    <t>רותם שני  אגח א- רותם שני</t>
  </si>
  <si>
    <t>1173996</t>
  </si>
  <si>
    <t>512287517</t>
  </si>
  <si>
    <t>10/03/21</t>
  </si>
  <si>
    <t>אלה פקדון אג1- אלה פקדונות</t>
  </si>
  <si>
    <t>1141662</t>
  </si>
  <si>
    <t>29/09/22</t>
  </si>
  <si>
    <t>אלה פקדון אגח ד- אלה פקדונות</t>
  </si>
  <si>
    <t>1162304</t>
  </si>
  <si>
    <t>15/01/20</t>
  </si>
  <si>
    <t>אלביט מע' אגח ד- אלביט מערכות</t>
  </si>
  <si>
    <t>1178268</t>
  </si>
  <si>
    <t>08/07/21</t>
  </si>
  <si>
    <t>אלביט מערכות אגח ג- אלביט מערכות</t>
  </si>
  <si>
    <t>1178250</t>
  </si>
  <si>
    <t>ישראמקו   אגח ב</t>
  </si>
  <si>
    <t>2320224</t>
  </si>
  <si>
    <t>550010003</t>
  </si>
  <si>
    <t>ישראמקו אג1- ישראמקו יהש</t>
  </si>
  <si>
    <t>2320174</t>
  </si>
  <si>
    <t>דלק תמלוגים אג"ח א- תומר אנרגיה</t>
  </si>
  <si>
    <t>1147479</t>
  </si>
  <si>
    <t>514837111</t>
  </si>
  <si>
    <t>דלתא      אגח ו- דלתא</t>
  </si>
  <si>
    <t>6270193</t>
  </si>
  <si>
    <t>520025602</t>
  </si>
  <si>
    <t>סאפיינס   אגח ב- סאפיינס</t>
  </si>
  <si>
    <t>1141936</t>
  </si>
  <si>
    <t>53368</t>
  </si>
  <si>
    <t>שמוס  אג"ח א- שמוס</t>
  </si>
  <si>
    <t>1155951</t>
  </si>
  <si>
    <t>11111116</t>
  </si>
  <si>
    <t>06/07/22</t>
  </si>
  <si>
    <t>אבגול     אגח ד- אבגול</t>
  </si>
  <si>
    <t>1140417</t>
  </si>
  <si>
    <t>510119068</t>
  </si>
  <si>
    <t>עץ, נייר ודפוס</t>
  </si>
  <si>
    <t>בזן       אגח ט- בתי זיקוק</t>
  </si>
  <si>
    <t>2590461</t>
  </si>
  <si>
    <t>בזן אג"ח 6- בתי זיקוק</t>
  </si>
  <si>
    <t>2590396</t>
  </si>
  <si>
    <t>27/11/22</t>
  </si>
  <si>
    <t>סיאון     אגח א- סיאון</t>
  </si>
  <si>
    <t>1194018</t>
  </si>
  <si>
    <t>2409</t>
  </si>
  <si>
    <t>תמר פטרו  אגח א- תמר פטרוליום</t>
  </si>
  <si>
    <t>1141332</t>
  </si>
  <si>
    <t>515334662</t>
  </si>
  <si>
    <t>תמר פטרו  אגח ב- תמר פטרוליום</t>
  </si>
  <si>
    <t>1143593</t>
  </si>
  <si>
    <t>חברה לישראל אג"ח 11</t>
  </si>
  <si>
    <t>5760244</t>
  </si>
  <si>
    <t>חברה לישראל אג"ח 13</t>
  </si>
  <si>
    <t>5760269</t>
  </si>
  <si>
    <t>פננטפארק  אגח א- פננטפארק</t>
  </si>
  <si>
    <t>1142371</t>
  </si>
  <si>
    <t>1504619</t>
  </si>
  <si>
    <t>חלל תקש   אג יז- חלל תקשורת</t>
  </si>
  <si>
    <t>1140888</t>
  </si>
  <si>
    <t>30/08/17</t>
  </si>
  <si>
    <t>חלל תקש  אגח טז- חלל תקשורת</t>
  </si>
  <si>
    <t>1139922</t>
  </si>
  <si>
    <t>28/12/17</t>
  </si>
  <si>
    <t>נאוויטס פט אג ד- נאוויטס פטרו</t>
  </si>
  <si>
    <t>1181627</t>
  </si>
  <si>
    <t>10/11/21</t>
  </si>
  <si>
    <t>רציו מימון אג 3- רציו מימון</t>
  </si>
  <si>
    <t>1142488</t>
  </si>
  <si>
    <t>515060044</t>
  </si>
  <si>
    <t>21/09/22</t>
  </si>
  <si>
    <t>רציו מימון אגח ד- רציו מימון</t>
  </si>
  <si>
    <t>1178144</t>
  </si>
  <si>
    <t>06/07/21</t>
  </si>
  <si>
    <t>סה"כ אחר</t>
  </si>
  <si>
    <t>IDBILI 5.375 26/01/2028- דיסקונט</t>
  </si>
  <si>
    <t>IL0011920878</t>
  </si>
  <si>
    <t>בלומברג</t>
  </si>
  <si>
    <t>520007030</t>
  </si>
  <si>
    <t>Banks</t>
  </si>
  <si>
    <t>A2</t>
  </si>
  <si>
    <t>LUMIIT 5.125 27/07/27- לאומי</t>
  </si>
  <si>
    <t>IL0060406878</t>
  </si>
  <si>
    <t>21/07/22</t>
  </si>
  <si>
    <t>LVIATH  6.125 30/06/25- LEVIATHAN BOND LTD</t>
  </si>
  <si>
    <t>IL0011677742</t>
  </si>
  <si>
    <t>5338</t>
  </si>
  <si>
    <t>Energy</t>
  </si>
  <si>
    <t>BB-</t>
  </si>
  <si>
    <t>24/05/22</t>
  </si>
  <si>
    <t>TEVA  4.75 09/05/2027- טבע</t>
  </si>
  <si>
    <t>US88167AAP66</t>
  </si>
  <si>
    <t>520013954</t>
  </si>
  <si>
    <t>Pharma &amp; Biotechnology</t>
  </si>
  <si>
    <t>02/11/21</t>
  </si>
  <si>
    <t>TEVA  5.125 09/05/2029- טבע</t>
  </si>
  <si>
    <t>US88167AAQ40</t>
  </si>
  <si>
    <t>TEVA 3.75 09/05/2027- טבע</t>
  </si>
  <si>
    <t>XS2406607098</t>
  </si>
  <si>
    <t>03/11/21</t>
  </si>
  <si>
    <t>TEVA 4.1 1/10/2046- טבע</t>
  </si>
  <si>
    <t>US88167AAF84</t>
  </si>
  <si>
    <t>02/02/21</t>
  </si>
  <si>
    <t>TEVA 4.375 09/05/2030- טבע</t>
  </si>
  <si>
    <t>XS2406607171</t>
  </si>
  <si>
    <t>TEVA 6.75 1/03/28</t>
  </si>
  <si>
    <t>US88167AAK79</t>
  </si>
  <si>
    <t>28/07/22</t>
  </si>
  <si>
    <t>TEVA 7.375 15/09/2029- טבע</t>
  </si>
  <si>
    <t>XS2592804434</t>
  </si>
  <si>
    <t>TEVA 7.875 15/09/31- טבע</t>
  </si>
  <si>
    <t>XS2592804194</t>
  </si>
  <si>
    <t>DORLEV 7.494 30/12/23- DELEK OVERRIDING ROYALTY LEVIATHAN</t>
  </si>
  <si>
    <t>IL0011691354</t>
  </si>
  <si>
    <t>514798826</t>
  </si>
  <si>
    <t>B+</t>
  </si>
  <si>
    <t>07/03/22</t>
  </si>
  <si>
    <t>TAISEM 4.375 22/07/27- TSMC GLOBAL</t>
  </si>
  <si>
    <t>USG91139AK43</t>
  </si>
  <si>
    <t>5345</t>
  </si>
  <si>
    <t>Technology Hardware &amp; Equip</t>
  </si>
  <si>
    <t>AA-</t>
  </si>
  <si>
    <t>AMZM 4.55 01/12/27- AMAZON</t>
  </si>
  <si>
    <t>US023135CP90</t>
  </si>
  <si>
    <t>4865</t>
  </si>
  <si>
    <t>Retailing</t>
  </si>
  <si>
    <t>British Airways 2.9 15/03/35- British Airways</t>
  </si>
  <si>
    <t>US11042CAA80</t>
  </si>
  <si>
    <t>5288</t>
  </si>
  <si>
    <t>Airlines</t>
  </si>
  <si>
    <t>20/07/21</t>
  </si>
  <si>
    <t>33/JPM 4.912 25/7- JP MORGAN</t>
  </si>
  <si>
    <t>US46647PDH64</t>
  </si>
  <si>
    <t>4809</t>
  </si>
  <si>
    <t>A-</t>
  </si>
  <si>
    <t>BAC 4.827 22/07/26- Bank of  America</t>
  </si>
  <si>
    <t>US06051GLA57</t>
  </si>
  <si>
    <t>2180</t>
  </si>
  <si>
    <t>EBAY 2.7 11/03/30- EBAY</t>
  </si>
  <si>
    <t>US278642AW32</t>
  </si>
  <si>
    <t>5335</t>
  </si>
  <si>
    <t>BBB+</t>
  </si>
  <si>
    <t>11/05/22</t>
  </si>
  <si>
    <t>MCD 3.6 01/07/2030- MCDONALDS</t>
  </si>
  <si>
    <t>US58013MFQ24</t>
  </si>
  <si>
    <t>5333</t>
  </si>
  <si>
    <t>Food Beverage &amp; Tobacco</t>
  </si>
  <si>
    <t>28/04/22</t>
  </si>
  <si>
    <t>NDAQ 1.75 3/29</t>
  </si>
  <si>
    <t>XS1843442622</t>
  </si>
  <si>
    <t>FWB</t>
  </si>
  <si>
    <t>3205</t>
  </si>
  <si>
    <t>Diversified Financials</t>
  </si>
  <si>
    <t>08/07/19</t>
  </si>
  <si>
    <t>VERIZON 4.016 03/12/29- Verizon Communications</t>
  </si>
  <si>
    <t>US92343VEU44</t>
  </si>
  <si>
    <t>4808</t>
  </si>
  <si>
    <t>Telecommunication Services</t>
  </si>
  <si>
    <t>VW 4.75 13/11/28- VOLKSWAGEN</t>
  </si>
  <si>
    <t>US928668AU66</t>
  </si>
  <si>
    <t>4255</t>
  </si>
  <si>
    <t>Automobiles &amp; Components</t>
  </si>
  <si>
    <t>BACR 3.695 16/05/24</t>
  </si>
  <si>
    <t>US06738EBC84</t>
  </si>
  <si>
    <t>520029281</t>
  </si>
  <si>
    <t>BBB</t>
  </si>
  <si>
    <t>29/08/18</t>
  </si>
  <si>
    <t>BAYNGR 4.375 15/12/28- BAYER</t>
  </si>
  <si>
    <t>US07274NAL73</t>
  </si>
  <si>
    <t>4770</t>
  </si>
  <si>
    <t>DOX 2.538 15/06/30</t>
  </si>
  <si>
    <t>US02342TAE91</t>
  </si>
  <si>
    <t>5113</t>
  </si>
  <si>
    <t>17/06/20</t>
  </si>
  <si>
    <t>FDX 4.25 15/05/30- FEDEX</t>
  </si>
  <si>
    <t>US31428XBZ87</t>
  </si>
  <si>
    <t>4578</t>
  </si>
  <si>
    <t>Transportation</t>
  </si>
  <si>
    <t>KHC 3.75 01/04/30- KRAFT HEINZ FOODS</t>
  </si>
  <si>
    <t>US50077LAV80</t>
  </si>
  <si>
    <t>5336</t>
  </si>
  <si>
    <t>ORCL 3.25 15/11/27- ORACLE</t>
  </si>
  <si>
    <t>US68389XBN49</t>
  </si>
  <si>
    <t>5066</t>
  </si>
  <si>
    <t>Software &amp; Services</t>
  </si>
  <si>
    <t>15/01/26 FSK 3.4- FS KKR</t>
  </si>
  <si>
    <t>US302635AG21</t>
  </si>
  <si>
    <t>5143</t>
  </si>
  <si>
    <t>BBB-</t>
  </si>
  <si>
    <t>03/12/20</t>
  </si>
  <si>
    <t>15/07/24 FS KKR 4.625</t>
  </si>
  <si>
    <t>US302635AD99</t>
  </si>
  <si>
    <t>Baa3</t>
  </si>
  <si>
    <t>04/11/20</t>
  </si>
  <si>
    <t>25/GSBD 3.75 10/2</t>
  </si>
  <si>
    <t>US38147UAC18</t>
  </si>
  <si>
    <t>5193</t>
  </si>
  <si>
    <t>30/03/20</t>
  </si>
  <si>
    <t>ALATPF 5.25% PREP 21/07/23</t>
  </si>
  <si>
    <t>XS1634523754</t>
  </si>
  <si>
    <t>4845</t>
  </si>
  <si>
    <t>Real Estate</t>
  </si>
  <si>
    <t>14/06/17</t>
  </si>
  <si>
    <t>ARES CAPITAL 3.25 15.07.25</t>
  </si>
  <si>
    <t>US04010LAY92</t>
  </si>
  <si>
    <t>5183</t>
  </si>
  <si>
    <t>AVGO 2.45 15/02/31</t>
  </si>
  <si>
    <t>US11135FBH38</t>
  </si>
  <si>
    <t>5256</t>
  </si>
  <si>
    <t>05/01/21</t>
  </si>
  <si>
    <t>CITCON 1.625 12/03/28- Citycon Treasury B.V</t>
  </si>
  <si>
    <t>XS2310411090</t>
  </si>
  <si>
    <t>EURONEXT</t>
  </si>
  <si>
    <t>5328</t>
  </si>
  <si>
    <t>11/03/22</t>
  </si>
  <si>
    <t>DINO 4.5 01/10/30- HF SINCLAIR</t>
  </si>
  <si>
    <t>US403949AC48</t>
  </si>
  <si>
    <t>5334</t>
  </si>
  <si>
    <t>25/10/22</t>
  </si>
  <si>
    <t>DKS 3.15 15/01/2032- DICK'S Sporting Goods</t>
  </si>
  <si>
    <t>US253393AF94</t>
  </si>
  <si>
    <t>5353</t>
  </si>
  <si>
    <t>FSK 3.125 10.12.28- FS KKR</t>
  </si>
  <si>
    <t>US302635AK33</t>
  </si>
  <si>
    <t>04/10/21</t>
  </si>
  <si>
    <t>FSK 4.125 01/02/25</t>
  </si>
  <si>
    <t>US302635AE72</t>
  </si>
  <si>
    <t>21/01/20</t>
  </si>
  <si>
    <t>GRAND CITI - GYCGR 2.5</t>
  </si>
  <si>
    <t>XS1811181566</t>
  </si>
  <si>
    <t>4959</t>
  </si>
  <si>
    <t>17/04/18</t>
  </si>
  <si>
    <t>MSI 4.6 23/05/29- MOTOROLA SOLUTIONS</t>
  </si>
  <si>
    <t>US620076BN89</t>
  </si>
  <si>
    <t>5337</t>
  </si>
  <si>
    <t>MU 6.75 01/11/29- MICRON TECHNOLOGY</t>
  </si>
  <si>
    <t>US595112BV48</t>
  </si>
  <si>
    <t>5084</t>
  </si>
  <si>
    <t>Semiconductors &amp; Semicon Equip</t>
  </si>
  <si>
    <t>OWLRCK 3.75 22/7/25</t>
  </si>
  <si>
    <t>US69121KAC80</t>
  </si>
  <si>
    <t>5181</t>
  </si>
  <si>
    <t>PSEC 3.364 15.11.26</t>
  </si>
  <si>
    <t>US74348TAV44</t>
  </si>
  <si>
    <t>5268</t>
  </si>
  <si>
    <t>25/05/21</t>
  </si>
  <si>
    <t>PSEC 3.706 22/01/26</t>
  </si>
  <si>
    <t>US74348TAU60</t>
  </si>
  <si>
    <t>12/02/21</t>
  </si>
  <si>
    <t>VTRS 2.3 22/06/27- VIATRIS</t>
  </si>
  <si>
    <t>US92556VAC00</t>
  </si>
  <si>
    <t>5247</t>
  </si>
  <si>
    <t>06/10/22</t>
  </si>
  <si>
    <t>AESGEN 5.5 14/05/27</t>
  </si>
  <si>
    <t>USP3713CAB48</t>
  </si>
  <si>
    <t>5170</t>
  </si>
  <si>
    <t>Ba1</t>
  </si>
  <si>
    <t>23/11/21</t>
  </si>
  <si>
    <t>ALCOA 4.125 31/03/29- ALCOA NEDERLAND</t>
  </si>
  <si>
    <t>US013822AG68</t>
  </si>
  <si>
    <t>5282</t>
  </si>
  <si>
    <t>Materials</t>
  </si>
  <si>
    <t>BB+</t>
  </si>
  <si>
    <t>23/06/21</t>
  </si>
  <si>
    <t>BAYER 3.75 07/74</t>
  </si>
  <si>
    <t>DE000A11QR73</t>
  </si>
  <si>
    <t>SBRA 3.9 15/10/2019</t>
  </si>
  <si>
    <t>US78572XAG60</t>
  </si>
  <si>
    <t>5165</t>
  </si>
  <si>
    <t>Health Care Equip &amp; Services</t>
  </si>
  <si>
    <t>29/10/19</t>
  </si>
  <si>
    <t>ENOIGA 4.5 30/03/28</t>
  </si>
  <si>
    <t>IL0011736571</t>
  </si>
  <si>
    <t>10758801</t>
  </si>
  <si>
    <t>09/03/21</t>
  </si>
  <si>
    <t>PRGO 3.15 15/06/30</t>
  </si>
  <si>
    <t>US71429MAC91</t>
  </si>
  <si>
    <t>5221</t>
  </si>
  <si>
    <t>16/06/20</t>
  </si>
  <si>
    <t>PRGO 4.375 15/03/26- PERRIGO FINANCE</t>
  </si>
  <si>
    <t>US71429MAB19</t>
  </si>
  <si>
    <t>ATRSAV 2.625 05/09/27- ATRIUM</t>
  </si>
  <si>
    <t>XS2294495838</t>
  </si>
  <si>
    <t>4595</t>
  </si>
  <si>
    <t>Other</t>
  </si>
  <si>
    <t>B1</t>
  </si>
  <si>
    <t>03/02/22</t>
  </si>
  <si>
    <t>DAN 4.5 15/02/2032- DANA</t>
  </si>
  <si>
    <t>US235825AJ53</t>
  </si>
  <si>
    <t>5308</t>
  </si>
  <si>
    <t>ENOGLN 6.50 30.04.2027- Energean</t>
  </si>
  <si>
    <t>USG3044DAA49</t>
  </si>
  <si>
    <t>5144</t>
  </si>
  <si>
    <t>PEMEX 5.95 28/01/31</t>
  </si>
  <si>
    <t>US71654QDE98</t>
  </si>
  <si>
    <t>4768</t>
  </si>
  <si>
    <t>28/10/20</t>
  </si>
  <si>
    <t>PEMEX 6.84 23/1/2030</t>
  </si>
  <si>
    <t>US71654QDC33</t>
  </si>
  <si>
    <t>PETROLEOS MEXICANOS-PEMEX</t>
  </si>
  <si>
    <t>US71654QBW15</t>
  </si>
  <si>
    <t>03/02/20</t>
  </si>
  <si>
    <t>IAECN 9 15/07/26- ITHACA ENERGY NORTH</t>
  </si>
  <si>
    <t>USG49774AB18</t>
  </si>
  <si>
    <t>5327</t>
  </si>
  <si>
    <t>B3</t>
  </si>
  <si>
    <t>סה"כ תל אביב 35</t>
  </si>
  <si>
    <t>או.פי.סי אנרגיה- או.פי.סי אנרגיה</t>
  </si>
  <si>
    <t>1141571</t>
  </si>
  <si>
    <t>אורמת טכנו- אורמת טכנו</t>
  </si>
  <si>
    <t>1134402</t>
  </si>
  <si>
    <t>880326081</t>
  </si>
  <si>
    <t>אנלייט אנרגיה- אנלייט אנרגיה</t>
  </si>
  <si>
    <t>720011</t>
  </si>
  <si>
    <t>אנרג'יקס- אנרג'יקס</t>
  </si>
  <si>
    <t>1123355</t>
  </si>
  <si>
    <t>פניקס    1- הפניקס</t>
  </si>
  <si>
    <t>767012</t>
  </si>
  <si>
    <t>הראל     1- הראל השקעות</t>
  </si>
  <si>
    <t>585018</t>
  </si>
  <si>
    <t>אלביט מערכות- אלביט מערכות</t>
  </si>
  <si>
    <t>1081124</t>
  </si>
  <si>
    <t>שיכון ובינוי- שיכון ובינוי</t>
  </si>
  <si>
    <t>1081942</t>
  </si>
  <si>
    <t>בינלאומי 5- בינלאומי</t>
  </si>
  <si>
    <t>593038</t>
  </si>
  <si>
    <t>520029083</t>
  </si>
  <si>
    <t>דיסקונט- דיסקונט</t>
  </si>
  <si>
    <t>691212</t>
  </si>
  <si>
    <t>לאומי- לאומי</t>
  </si>
  <si>
    <t>604611</t>
  </si>
  <si>
    <t>מזרחי- מזרחי טפחות</t>
  </si>
  <si>
    <t>695437</t>
  </si>
  <si>
    <t>520000522</t>
  </si>
  <si>
    <t>פועלים- פועלים</t>
  </si>
  <si>
    <t>662577</t>
  </si>
  <si>
    <t>אלקטרה- אלקטרה</t>
  </si>
  <si>
    <t>739037</t>
  </si>
  <si>
    <t>חברה לישראל- חברה לישראל</t>
  </si>
  <si>
    <t>576017</t>
  </si>
  <si>
    <t>קנון- קנון הולדינגס</t>
  </si>
  <si>
    <t>1134139</t>
  </si>
  <si>
    <t>201406588</t>
  </si>
  <si>
    <t>אנרג'יאן(דיבידנד לקבל)- אנרג'יאן</t>
  </si>
  <si>
    <t>1155290</t>
  </si>
  <si>
    <t>דלק קבוצה- דלק קבוצה</t>
  </si>
  <si>
    <t>1084128</t>
  </si>
  <si>
    <t>איי.סי.אל- איי.סי.אל</t>
  </si>
  <si>
    <t>281014</t>
  </si>
  <si>
    <t>טאואר- טאואר</t>
  </si>
  <si>
    <t>1082379</t>
  </si>
  <si>
    <t>520041997</t>
  </si>
  <si>
    <t>נובה- נובה</t>
  </si>
  <si>
    <t>1084557</t>
  </si>
  <si>
    <t>511812463</t>
  </si>
  <si>
    <t>שטראוס- שטראוס גרופ</t>
  </si>
  <si>
    <t>746016</t>
  </si>
  <si>
    <t>אירפורט סיטי- איירפורט סיטי</t>
  </si>
  <si>
    <t>1095835</t>
  </si>
  <si>
    <t>אלוני חץ- אלוני חץ</t>
  </si>
  <si>
    <t>390013</t>
  </si>
  <si>
    <t>אמות- אמות</t>
  </si>
  <si>
    <t>1097278</t>
  </si>
  <si>
    <t>ביג- ביג</t>
  </si>
  <si>
    <t>1097260</t>
  </si>
  <si>
    <t>מבני תעשיה- מבנה</t>
  </si>
  <si>
    <t>226019</t>
  </si>
  <si>
    <t>מליסרון- מליסרון</t>
  </si>
  <si>
    <t>323014</t>
  </si>
  <si>
    <t>עזריאלי קבוצה- עזריאלי קבוצה</t>
  </si>
  <si>
    <t>1119478</t>
  </si>
  <si>
    <t>טבע- טבע</t>
  </si>
  <si>
    <t>629014</t>
  </si>
  <si>
    <t>פארמה</t>
  </si>
  <si>
    <t>נייס- נייס</t>
  </si>
  <si>
    <t>273011</t>
  </si>
  <si>
    <t>520036872</t>
  </si>
  <si>
    <t>בזק- בזק</t>
  </si>
  <si>
    <t>230011</t>
  </si>
  <si>
    <t>סה"כ תל אביב 90</t>
  </si>
  <si>
    <t>דלתא     1- דלתא</t>
  </si>
  <si>
    <t>627034</t>
  </si>
  <si>
    <t>בזן- בתי זיקוק</t>
  </si>
  <si>
    <t>2590248</t>
  </si>
  <si>
    <t>ג'נריישן קפיטל- ג'נריישן קפיטל</t>
  </si>
  <si>
    <t>1156926</t>
  </si>
  <si>
    <t>משק אנרגיה- משק אנרגיה</t>
  </si>
  <si>
    <t>פז נפט- פז נפט</t>
  </si>
  <si>
    <t>1100007</t>
  </si>
  <si>
    <t>דוראל אנרגיה- דוראל אנרגיה</t>
  </si>
  <si>
    <t>1166768</t>
  </si>
  <si>
    <t>נופר אנרג'י- נופר אנרג'י</t>
  </si>
  <si>
    <t>1170877</t>
  </si>
  <si>
    <t>מימון ישיר- מימון ישיר קב</t>
  </si>
  <si>
    <t>1168186</t>
  </si>
  <si>
    <t>איידיאיי ביטוח- איידיאיי ביטוח</t>
  </si>
  <si>
    <t>1129501</t>
  </si>
  <si>
    <t>513910703</t>
  </si>
  <si>
    <t>כלל ביטוח- כלל עסקי ביטוח</t>
  </si>
  <si>
    <t>224014</t>
  </si>
  <si>
    <t>מגדל ביטוח- מגדל ביטוח</t>
  </si>
  <si>
    <t>1081165</t>
  </si>
  <si>
    <t>520029984</t>
  </si>
  <si>
    <t>מנורה    1- מנורה מב החזקות</t>
  </si>
  <si>
    <t>566018</t>
  </si>
  <si>
    <t>520007469</t>
  </si>
  <si>
    <t>אאורה</t>
  </si>
  <si>
    <t>373019</t>
  </si>
  <si>
    <t>אזורים- אזורים</t>
  </si>
  <si>
    <t>715011</t>
  </si>
  <si>
    <t>אפריקה מגורים- אפריקה מגורים</t>
  </si>
  <si>
    <t>1097948</t>
  </si>
  <si>
    <t>דמרי- דמרי</t>
  </si>
  <si>
    <t>1090315</t>
  </si>
  <si>
    <t>דניה סיבוס- דניה סיבוס</t>
  </si>
  <si>
    <t>1173137</t>
  </si>
  <si>
    <t>512569237</t>
  </si>
  <si>
    <t>חג'ג' נדל"ן- חג'ג' נדלן</t>
  </si>
  <si>
    <t>823013</t>
  </si>
  <si>
    <t>פרשקובסקי- פרשקובסקי</t>
  </si>
  <si>
    <t>1102128</t>
  </si>
  <si>
    <t>513817817</t>
  </si>
  <si>
    <t>פיבי- פיבי</t>
  </si>
  <si>
    <t>763011</t>
  </si>
  <si>
    <t>520029026</t>
  </si>
  <si>
    <t>אלקו- אלקו</t>
  </si>
  <si>
    <t>694034</t>
  </si>
  <si>
    <t>520025370</t>
  </si>
  <si>
    <t>ערד- ערד</t>
  </si>
  <si>
    <t>731018</t>
  </si>
  <si>
    <t>520025198</t>
  </si>
  <si>
    <t>ישראמקו יהש- ישראמקו יהש</t>
  </si>
  <si>
    <t>232017</t>
  </si>
  <si>
    <t>נאוויטס פטר יהש- נאוויטס פטרו</t>
  </si>
  <si>
    <t>1141969</t>
  </si>
  <si>
    <t>רציו   יהש- רציו יהש</t>
  </si>
  <si>
    <t>394015</t>
  </si>
  <si>
    <t>550012777</t>
  </si>
  <si>
    <t>קמטק- קמטק</t>
  </si>
  <si>
    <t>1095264</t>
  </si>
  <si>
    <t>511235434</t>
  </si>
  <si>
    <t>תורפז- תורפז</t>
  </si>
  <si>
    <t>1175611</t>
  </si>
  <si>
    <t>514574524</t>
  </si>
  <si>
    <t>איסתא- איסתא</t>
  </si>
  <si>
    <t>1081074</t>
  </si>
  <si>
    <t>520042763</t>
  </si>
  <si>
    <t>דיפלומט אחזקות- דיפלומט</t>
  </si>
  <si>
    <t>1173491</t>
  </si>
  <si>
    <t>510400740</t>
  </si>
  <si>
    <t>דלק רכב- דלק רכב</t>
  </si>
  <si>
    <t>829010</t>
  </si>
  <si>
    <t>520033291</t>
  </si>
  <si>
    <t>נטו מלינדה 1- נטו מלינדה</t>
  </si>
  <si>
    <t>1105097</t>
  </si>
  <si>
    <t>511725459</t>
  </si>
  <si>
    <t>סקופ- סקופ</t>
  </si>
  <si>
    <t>288019</t>
  </si>
  <si>
    <t>520037425</t>
  </si>
  <si>
    <t>קרסו- קרסו מוטורס</t>
  </si>
  <si>
    <t>1123850</t>
  </si>
  <si>
    <t>תדיראן הולדינגס- תדיראן גרופ</t>
  </si>
  <si>
    <t>258012</t>
  </si>
  <si>
    <t>520036732</t>
  </si>
  <si>
    <t>אינרום- אינרום בנייה</t>
  </si>
  <si>
    <t>1132356</t>
  </si>
  <si>
    <t>515001659</t>
  </si>
  <si>
    <t>אלקטרה נדלן- אלקטרה נדל"ן</t>
  </si>
  <si>
    <t>1094044</t>
  </si>
  <si>
    <t>ארגו פרופרטיז- ארגו פרופרטיז</t>
  </si>
  <si>
    <t>1175371</t>
  </si>
  <si>
    <t>70252750</t>
  </si>
  <si>
    <t>ג'י סיטי- ג'י סיטי</t>
  </si>
  <si>
    <t>126011</t>
  </si>
  <si>
    <t>סאמיט- סאמיט</t>
  </si>
  <si>
    <t>1081686</t>
  </si>
  <si>
    <t>ריט 1- 1 ריט</t>
  </si>
  <si>
    <t>1098920</t>
  </si>
  <si>
    <t>אייאיאס תעש- אייאיאס</t>
  </si>
  <si>
    <t>431015</t>
  </si>
  <si>
    <t>520039132</t>
  </si>
  <si>
    <t>לוינשטין נכסים- לוינשטין נכסים</t>
  </si>
  <si>
    <t>1119080</t>
  </si>
  <si>
    <t>511134298</t>
  </si>
  <si>
    <t>מגדלי תיכון- מגדלי ים תיכון</t>
  </si>
  <si>
    <t>1131523</t>
  </si>
  <si>
    <t>512719485</t>
  </si>
  <si>
    <t>מגה אור- מגה אור</t>
  </si>
  <si>
    <t>1104488</t>
  </si>
  <si>
    <t>מניבים ריט- מניבים ריט</t>
  </si>
  <si>
    <t>1140573</t>
  </si>
  <si>
    <t>נכסים בנין- נכסים ובנין</t>
  </si>
  <si>
    <t>699017</t>
  </si>
  <si>
    <t>סלע נדל"ן- סלע קפיטל נדל"ן</t>
  </si>
  <si>
    <t>1109644</t>
  </si>
  <si>
    <t>רבוע נדלן- רבוע כחול נדל"ן</t>
  </si>
  <si>
    <t>1098565</t>
  </si>
  <si>
    <t>אודיוקודס- אודיוקודס</t>
  </si>
  <si>
    <t>1082965</t>
  </si>
  <si>
    <t>520044132</t>
  </si>
  <si>
    <t>ציוד תקשורת</t>
  </si>
  <si>
    <t>מיטרוניקס- מיטרוניקס</t>
  </si>
  <si>
    <t>1091065</t>
  </si>
  <si>
    <t>511527202</t>
  </si>
  <si>
    <t>רובוטיקה ותלת מימד</t>
  </si>
  <si>
    <t>אלקטרה צריכה- אלקטרה צריכה</t>
  </si>
  <si>
    <t>5010129</t>
  </si>
  <si>
    <t>יוחננוף- יוחננוף</t>
  </si>
  <si>
    <t>1161264</t>
  </si>
  <si>
    <t>511344186</t>
  </si>
  <si>
    <t>פוקס- פוקס</t>
  </si>
  <si>
    <t>1087022</t>
  </si>
  <si>
    <t>512157603</t>
  </si>
  <si>
    <t>ריטיילורס- ריטיילורס</t>
  </si>
  <si>
    <t>1175488</t>
  </si>
  <si>
    <t>514211457</t>
  </si>
  <si>
    <t>רמי לוי- רמי לוי</t>
  </si>
  <si>
    <t>1104249</t>
  </si>
  <si>
    <t>513770669</t>
  </si>
  <si>
    <t>שופרסל- שופרסל</t>
  </si>
  <si>
    <t>777037</t>
  </si>
  <si>
    <t>וואן תוכנה- וואן טכנולוגיות</t>
  </si>
  <si>
    <t>161018</t>
  </si>
  <si>
    <t>520034695</t>
  </si>
  <si>
    <t>חילן- חילן</t>
  </si>
  <si>
    <t>1084698</t>
  </si>
  <si>
    <t>520039942</t>
  </si>
  <si>
    <t>מטריקס- מטריקס</t>
  </si>
  <si>
    <t>445015</t>
  </si>
  <si>
    <t>פורמולה- פורמולה מערכות</t>
  </si>
  <si>
    <t>256016</t>
  </si>
  <si>
    <t>דנאל כא- דנאל</t>
  </si>
  <si>
    <t>314013</t>
  </si>
  <si>
    <t>520037565</t>
  </si>
  <si>
    <t>נובולוג- נובולוג</t>
  </si>
  <si>
    <t>1140151</t>
  </si>
  <si>
    <t>510475312</t>
  </si>
  <si>
    <t>אלטשולר פיננסים- אלטשולר שחם פנ</t>
  </si>
  <si>
    <t>1184936</t>
  </si>
  <si>
    <t>516508603</t>
  </si>
  <si>
    <t>ישראכרט- ישראכרט</t>
  </si>
  <si>
    <t>1157403</t>
  </si>
  <si>
    <t>מגיק- מג'יק</t>
  </si>
  <si>
    <t>1082312</t>
  </si>
  <si>
    <t>520036740</t>
  </si>
  <si>
    <t>נאייקס- נאייקס</t>
  </si>
  <si>
    <t>1175116</t>
  </si>
  <si>
    <t>513639013</t>
  </si>
  <si>
    <t>סאפינס- סאפיינס</t>
  </si>
  <si>
    <t>1087659</t>
  </si>
  <si>
    <t>סלקום- סלקום</t>
  </si>
  <si>
    <t>1101534</t>
  </si>
  <si>
    <t>פרטנר- פרטנר</t>
  </si>
  <si>
    <t>1083484</t>
  </si>
  <si>
    <t>סה"כ מניות היתר</t>
  </si>
  <si>
    <t>אקוואריוס מנועים- אקוואריוס</t>
  </si>
  <si>
    <t>1170240</t>
  </si>
  <si>
    <t>515114429</t>
  </si>
  <si>
    <t>אלקטרוניקה ואופטיקה</t>
  </si>
  <si>
    <t>ארד- ארד</t>
  </si>
  <si>
    <t>1091651</t>
  </si>
  <si>
    <t>510007800</t>
  </si>
  <si>
    <t>בליץ- בליץ</t>
  </si>
  <si>
    <t>424010</t>
  </si>
  <si>
    <t>520038779</t>
  </si>
  <si>
    <t>נור- נור אינק</t>
  </si>
  <si>
    <t>1175728</t>
  </si>
  <si>
    <t>515926475</t>
  </si>
  <si>
    <t>נקסט ויז'ן- נקסט ויז'ן</t>
  </si>
  <si>
    <t>1176593</t>
  </si>
  <si>
    <t>514259019</t>
  </si>
  <si>
    <t>סונוביה- סונוביה</t>
  </si>
  <si>
    <t>1170539</t>
  </si>
  <si>
    <t>514997741</t>
  </si>
  <si>
    <t>פיסיבי- פיסיבי טכנ</t>
  </si>
  <si>
    <t>1091685</t>
  </si>
  <si>
    <t>511888356</t>
  </si>
  <si>
    <t>סופרגז- סופרגז אנרגיה</t>
  </si>
  <si>
    <t>1166917</t>
  </si>
  <si>
    <t>516077989</t>
  </si>
  <si>
    <t>אלומיי- אלומיי קפיטל</t>
  </si>
  <si>
    <t>1082635</t>
  </si>
  <si>
    <t>אקונרג'י- אקונרג'י</t>
  </si>
  <si>
    <t>1178334</t>
  </si>
  <si>
    <t>סולאיר- סולאיר</t>
  </si>
  <si>
    <t>1172287</t>
  </si>
  <si>
    <t>מלרן- מלרן פרוייקטים</t>
  </si>
  <si>
    <t>1170950</t>
  </si>
  <si>
    <t>מניף- מניף-פיננסים</t>
  </si>
  <si>
    <t>1170893</t>
  </si>
  <si>
    <t>נאוי- נאוי</t>
  </si>
  <si>
    <t>208017</t>
  </si>
  <si>
    <t>פנינסולה- פנינסולה</t>
  </si>
  <si>
    <t>333013</t>
  </si>
  <si>
    <t>פננטפארק- פננטפארק</t>
  </si>
  <si>
    <t>1142405</t>
  </si>
  <si>
    <t>ליברה- ליברה</t>
  </si>
  <si>
    <t>1176981</t>
  </si>
  <si>
    <t>515761625</t>
  </si>
  <si>
    <t>אימאג'סט- 'אימאג'סט אינט</t>
  </si>
  <si>
    <t>1183813</t>
  </si>
  <si>
    <t>512737560</t>
  </si>
  <si>
    <t>חג'ג' אירופה- חג'ג' אירופה</t>
  </si>
  <si>
    <t>1143635</t>
  </si>
  <si>
    <t>חנן מור- חנן מור</t>
  </si>
  <si>
    <t>1102532</t>
  </si>
  <si>
    <t>יעקובי קבוצה- יעקובי קבוצה</t>
  </si>
  <si>
    <t>1142421</t>
  </si>
  <si>
    <t>514010081</t>
  </si>
  <si>
    <t>לוזון קבוצה- לוזון קבוצה</t>
  </si>
  <si>
    <t>473017</t>
  </si>
  <si>
    <t>צמח המרמן- צמח המרמן</t>
  </si>
  <si>
    <t>1104058</t>
  </si>
  <si>
    <t>רוטשטיין- רוטשטיין</t>
  </si>
  <si>
    <t>539015</t>
  </si>
  <si>
    <t>איי ספאק 1- איי ספאק</t>
  </si>
  <si>
    <t>1179589</t>
  </si>
  <si>
    <t>516247772</t>
  </si>
  <si>
    <t>להב- להב</t>
  </si>
  <si>
    <t>136010</t>
  </si>
  <si>
    <t>520034257</t>
  </si>
  <si>
    <t>מבטח שמיר- מבטח שמיר</t>
  </si>
  <si>
    <t>127019</t>
  </si>
  <si>
    <t>520034125</t>
  </si>
  <si>
    <t>מספנות ישראל- מספנות ישראל</t>
  </si>
  <si>
    <t>1168533</t>
  </si>
  <si>
    <t>516084753</t>
  </si>
  <si>
    <t>קיסטון ריט- קיסטון ריט</t>
  </si>
  <si>
    <t>1175934</t>
  </si>
  <si>
    <t>רפק</t>
  </si>
  <si>
    <t>769026</t>
  </si>
  <si>
    <t>520029505</t>
  </si>
  <si>
    <t>ביג-טק 50- ביג-טק 50 מו"פ</t>
  </si>
  <si>
    <t>1172295</t>
  </si>
  <si>
    <t>540295417</t>
  </si>
  <si>
    <t>השקעות בהיי טק</t>
  </si>
  <si>
    <t>יוניקורן טכנולוגיות - יוניקורן טכנו</t>
  </si>
  <si>
    <t>1168657</t>
  </si>
  <si>
    <t>540294428</t>
  </si>
  <si>
    <t>אימד יהש- אימד אינפיניטי</t>
  </si>
  <si>
    <t>1171230</t>
  </si>
  <si>
    <t>540299518</t>
  </si>
  <si>
    <t>השקעות במדעי החיים</t>
  </si>
  <si>
    <t>אלמדה יהש- אלמדה ונצ'רס</t>
  </si>
  <si>
    <t>1168962</t>
  </si>
  <si>
    <t>540296795</t>
  </si>
  <si>
    <t>קפיטל פוינט- קפיטל פוינט</t>
  </si>
  <si>
    <t>1097146</t>
  </si>
  <si>
    <t>512950320</t>
  </si>
  <si>
    <t>גניגר- גניגר</t>
  </si>
  <si>
    <t>1095892</t>
  </si>
  <si>
    <t>512416991</t>
  </si>
  <si>
    <t>כפרית</t>
  </si>
  <si>
    <t>522011</t>
  </si>
  <si>
    <t>520038787</t>
  </si>
  <si>
    <t>סנו- סנו</t>
  </si>
  <si>
    <t>813014</t>
  </si>
  <si>
    <t>520032988</t>
  </si>
  <si>
    <t>רבל- רבל</t>
  </si>
  <si>
    <t>1103878</t>
  </si>
  <si>
    <t>513506329</t>
  </si>
  <si>
    <t>רם און- רם און</t>
  </si>
  <si>
    <t>1090943</t>
  </si>
  <si>
    <t>512776964</t>
  </si>
  <si>
    <t>פריורטק</t>
  </si>
  <si>
    <t>328013</t>
  </si>
  <si>
    <t>גן שמואל- גן שמואל</t>
  </si>
  <si>
    <t>532010</t>
  </si>
  <si>
    <t>520039934</t>
  </si>
  <si>
    <t>כרמל קורפ (כלל משקאות לשעבר)- כרמל קורפ (כלל משקאות לשעבר)</t>
  </si>
  <si>
    <t>1147685</t>
  </si>
  <si>
    <t>515818524</t>
  </si>
  <si>
    <t>מהדרין- מהדרין</t>
  </si>
  <si>
    <t>686014</t>
  </si>
  <si>
    <t>520018482</t>
  </si>
  <si>
    <t>נטו- נטו אחזקות</t>
  </si>
  <si>
    <t>168013</t>
  </si>
  <si>
    <t>520034109</t>
  </si>
  <si>
    <t>קרור     1- קרור</t>
  </si>
  <si>
    <t>621011</t>
  </si>
  <si>
    <t>520001546</t>
  </si>
  <si>
    <t>אפיטומי מדיקל- אפיטומי</t>
  </si>
  <si>
    <t>1182591</t>
  </si>
  <si>
    <t>513721803</t>
  </si>
  <si>
    <t>מכשור רפואי</t>
  </si>
  <si>
    <t>אריקה כרמל- אריקה בי-קיור</t>
  </si>
  <si>
    <t>1178912</t>
  </si>
  <si>
    <t>514034123</t>
  </si>
  <si>
    <t>יומן אקסטנשנס- יומן אקסטנשנס</t>
  </si>
  <si>
    <t>1170000</t>
  </si>
  <si>
    <t>514707736</t>
  </si>
  <si>
    <t>סופווייב מדיקל- סופוויב מדיקל</t>
  </si>
  <si>
    <t>1175439</t>
  </si>
  <si>
    <t>515198158</t>
  </si>
  <si>
    <t>פלסאנמור- פלסאנמור</t>
  </si>
  <si>
    <t>1176700</t>
  </si>
  <si>
    <t>515139129</t>
  </si>
  <si>
    <t>ישרוטל- ישרוטל</t>
  </si>
  <si>
    <t>1080985</t>
  </si>
  <si>
    <t>520042482</t>
  </si>
  <si>
    <t>בכורי שדה- 'בכורי שדה אחז</t>
  </si>
  <si>
    <t>1172618</t>
  </si>
  <si>
    <t>512402538</t>
  </si>
  <si>
    <t>גלוברנדס- גלוברנדס גרופ</t>
  </si>
  <si>
    <t>1147487</t>
  </si>
  <si>
    <t>515809499</t>
  </si>
  <si>
    <t>רב בריח- (08)רב-בריח</t>
  </si>
  <si>
    <t>1179993</t>
  </si>
  <si>
    <t>514160530</t>
  </si>
  <si>
    <t>בית שמש- בית שמש</t>
  </si>
  <si>
    <t>1081561</t>
  </si>
  <si>
    <t>520043480</t>
  </si>
  <si>
    <t>חמת- חמת</t>
  </si>
  <si>
    <t>384016</t>
  </si>
  <si>
    <t>520038530</t>
  </si>
  <si>
    <t>קליל     5- קליל</t>
  </si>
  <si>
    <t>797035</t>
  </si>
  <si>
    <t>520032442</t>
  </si>
  <si>
    <t>אדגר- אדגר השקעות</t>
  </si>
  <si>
    <t>1820083</t>
  </si>
  <si>
    <t>נורסטאר החזקות- נורסטאר החזקות</t>
  </si>
  <si>
    <t>723007</t>
  </si>
  <si>
    <t>44528798375</t>
  </si>
  <si>
    <t>ארי נדלן- ארי נדלן</t>
  </si>
  <si>
    <t>366013</t>
  </si>
  <si>
    <t>בית בכפר- בית בכפר</t>
  </si>
  <si>
    <t>1183656</t>
  </si>
  <si>
    <t>511605719</t>
  </si>
  <si>
    <t>וילאר- וילאר</t>
  </si>
  <si>
    <t>416016</t>
  </si>
  <si>
    <t>מגוריט- מגוריט</t>
  </si>
  <si>
    <t>1139195</t>
  </si>
  <si>
    <t>רני צים- רני צים</t>
  </si>
  <si>
    <t>1143619</t>
  </si>
  <si>
    <t>אבגול- אבגול</t>
  </si>
  <si>
    <t>1100957</t>
  </si>
  <si>
    <t>ניסן</t>
  </si>
  <si>
    <t>660019</t>
  </si>
  <si>
    <t>520040940</t>
  </si>
  <si>
    <t>ספאנטק- ספאנטק</t>
  </si>
  <si>
    <t>1090117</t>
  </si>
  <si>
    <t>512288713</t>
  </si>
  <si>
    <t>טופ גאם- טופ גאם</t>
  </si>
  <si>
    <t>1179142</t>
  </si>
  <si>
    <t>513561399</t>
  </si>
  <si>
    <t>פודטק</t>
  </si>
  <si>
    <t>סבוריט- סבוריט</t>
  </si>
  <si>
    <t>1169978</t>
  </si>
  <si>
    <t>515933950</t>
  </si>
  <si>
    <t>ג'נסל- ג'נסל</t>
  </si>
  <si>
    <t>1169689</t>
  </si>
  <si>
    <t>514579887</t>
  </si>
  <si>
    <t>זוז פאוור- זוז פאוור</t>
  </si>
  <si>
    <t>1174184</t>
  </si>
  <si>
    <t>514881564</t>
  </si>
  <si>
    <t>פינרג'י- פינרג'י</t>
  </si>
  <si>
    <t>1172360</t>
  </si>
  <si>
    <t>514354786</t>
  </si>
  <si>
    <t>איירטאצ- 'איירטאצ</t>
  </si>
  <si>
    <t>1173376</t>
  </si>
  <si>
    <t>515509347</t>
  </si>
  <si>
    <t>הייקון מערכות- הייקון מערכות</t>
  </si>
  <si>
    <t>1169945</t>
  </si>
  <si>
    <t>514347160</t>
  </si>
  <si>
    <t>מאסיבית- מאסיבית</t>
  </si>
  <si>
    <t>1172972</t>
  </si>
  <si>
    <t>514919810</t>
  </si>
  <si>
    <t>משביר לצרכן- 365 המשביר</t>
  </si>
  <si>
    <t>1104959</t>
  </si>
  <si>
    <t>513389270</t>
  </si>
  <si>
    <t>דלתא מותגים- דלתא מותגים</t>
  </si>
  <si>
    <t>1173699</t>
  </si>
  <si>
    <t>516250107</t>
  </si>
  <si>
    <t>ויקטורי- ויקטורי</t>
  </si>
  <si>
    <t>1123777</t>
  </si>
  <si>
    <t>טרמינל איקס- טרמינל איקס</t>
  </si>
  <si>
    <t>1178714</t>
  </si>
  <si>
    <t>515722536</t>
  </si>
  <si>
    <t>אייס קמעונאות- מולטי ריטייל</t>
  </si>
  <si>
    <t>1171669</t>
  </si>
  <si>
    <t>515546224</t>
  </si>
  <si>
    <t>מקס סטוק- מקס סטוק</t>
  </si>
  <si>
    <t>1168558</t>
  </si>
  <si>
    <t>513618967</t>
  </si>
  <si>
    <t>מחשוב ישיר- מיחשוב ישיר קב</t>
  </si>
  <si>
    <t>507012</t>
  </si>
  <si>
    <t>520040007</t>
  </si>
  <si>
    <t>אוברסיז קומרס בע"מ- אוברסיז</t>
  </si>
  <si>
    <t>1139617</t>
  </si>
  <si>
    <t>510490071</t>
  </si>
  <si>
    <t>אוריין- אוריין</t>
  </si>
  <si>
    <t>1103506</t>
  </si>
  <si>
    <t>אי.טי.ג'י.איי- אי.טי.ג'י.איי</t>
  </si>
  <si>
    <t>1176114</t>
  </si>
  <si>
    <t>513764399</t>
  </si>
  <si>
    <t>אלעל- אל על</t>
  </si>
  <si>
    <t>1087824</t>
  </si>
  <si>
    <t>520017146</t>
  </si>
  <si>
    <t>גלובל כנפיים- גלובל כנפיים</t>
  </si>
  <si>
    <t>1141316</t>
  </si>
  <si>
    <t>513342444</t>
  </si>
  <si>
    <t>הולמס פלייס- הולמס פלייס</t>
  </si>
  <si>
    <t>1142587</t>
  </si>
  <si>
    <t>512466723</t>
  </si>
  <si>
    <t>שגריר- שגריר רכב</t>
  </si>
  <si>
    <t>1138379</t>
  </si>
  <si>
    <t>515158665</t>
  </si>
  <si>
    <t>מגדלור- מגדלור</t>
  </si>
  <si>
    <t>1182567</t>
  </si>
  <si>
    <t>515514263</t>
  </si>
  <si>
    <t>גרופ 107- 107 גרופ</t>
  </si>
  <si>
    <t>1180181</t>
  </si>
  <si>
    <t>516199445</t>
  </si>
  <si>
    <t>איידנטי- 'איידנטי הלת</t>
  </si>
  <si>
    <t>1177450</t>
  </si>
  <si>
    <t>515679405</t>
  </si>
  <si>
    <t>אייקון גרופ- אייקון גרופ</t>
  </si>
  <si>
    <t>1182484</t>
  </si>
  <si>
    <t>513955252</t>
  </si>
  <si>
    <t>אימפקס- אימפקס אי או</t>
  </si>
  <si>
    <t>1180306</t>
  </si>
  <si>
    <t>515272789</t>
  </si>
  <si>
    <t>בלנדר- בלנדר טכנו</t>
  </si>
  <si>
    <t>1172097</t>
  </si>
  <si>
    <t>515005502</t>
  </si>
  <si>
    <t>גלאסבוקס- גלאסבוקס</t>
  </si>
  <si>
    <t>1176288</t>
  </si>
  <si>
    <t>514525260</t>
  </si>
  <si>
    <t>טראקנט- טראקנט</t>
  </si>
  <si>
    <t>1174093</t>
  </si>
  <si>
    <t>515446474</t>
  </si>
  <si>
    <t>יוזרוואי- יוזרוואי</t>
  </si>
  <si>
    <t>1183748</t>
  </si>
  <si>
    <t>516218989</t>
  </si>
  <si>
    <t>פוםוום- פוםוום</t>
  </si>
  <si>
    <t>1173434</t>
  </si>
  <si>
    <t>515236735</t>
  </si>
  <si>
    <t>קוויקליזארד- קוויקליזארד</t>
  </si>
  <si>
    <t>1172840</t>
  </si>
  <si>
    <t>514439785</t>
  </si>
  <si>
    <t>שמיים- שמיים אימפרוב</t>
  </si>
  <si>
    <t>1176239</t>
  </si>
  <si>
    <t>515181014</t>
  </si>
  <si>
    <t>בי קומיוניקיישנס- בי קומיונקיישנס</t>
  </si>
  <si>
    <t>1107663</t>
  </si>
  <si>
    <t>חלל- חלל תקשורת</t>
  </si>
  <si>
    <t>1092345</t>
  </si>
  <si>
    <t>סה"כ call 001 אופציות</t>
  </si>
  <si>
    <t>CESAR STONE SDO</t>
  </si>
  <si>
    <t>IL0011259137</t>
  </si>
  <si>
    <t>NASDAQ</t>
  </si>
  <si>
    <t>2264</t>
  </si>
  <si>
    <t>Capital Goods</t>
  </si>
  <si>
    <t>KORNIT DIGITAL-KRNT</t>
  </si>
  <si>
    <t>IL0011216723</t>
  </si>
  <si>
    <t>1564</t>
  </si>
  <si>
    <t>G WILLI FOOD INTERNATIONAL</t>
  </si>
  <si>
    <t>IL0010828585</t>
  </si>
  <si>
    <t>520043209</t>
  </si>
  <si>
    <t>Food &amp; Staples Retailing</t>
  </si>
  <si>
    <t>Steakholder Foods (Meat-Teck 3D) - ADR- Steakholder Foods (MEATECH)</t>
  </si>
  <si>
    <t>US5834351026</t>
  </si>
  <si>
    <t>520041955</t>
  </si>
  <si>
    <t>INMODE- INMODEMD</t>
  </si>
  <si>
    <t>IL0011595993</t>
  </si>
  <si>
    <t>5297</t>
  </si>
  <si>
    <t>S H L Telemedicine Ltd</t>
  </si>
  <si>
    <t>IL0010855885</t>
  </si>
  <si>
    <t>5261</t>
  </si>
  <si>
    <t>ZIM INTEGRATED- ZIM</t>
  </si>
  <si>
    <t>IL0065100930</t>
  </si>
  <si>
    <t>INDUSTRIAL</t>
  </si>
  <si>
    <t>ROGEN PHARMAL - URGN</t>
  </si>
  <si>
    <t>IL0011407140</t>
  </si>
  <si>
    <t>2313</t>
  </si>
  <si>
    <t>Protalix Biotherapeutics Inc</t>
  </si>
  <si>
    <t>US74365A3095</t>
  </si>
  <si>
    <t>1554</t>
  </si>
  <si>
    <t>PALO ALTO NETWO</t>
  </si>
  <si>
    <t>US6974351057</t>
  </si>
  <si>
    <t>4723</t>
  </si>
  <si>
    <t>REE AUTOMOTIVE- REE</t>
  </si>
  <si>
    <t>IL0011786154</t>
  </si>
  <si>
    <t>514557339</t>
  </si>
  <si>
    <t>WIX -  WIX.COM- WIX.COM</t>
  </si>
  <si>
    <t>IL0011301780</t>
  </si>
  <si>
    <t>2275</t>
  </si>
  <si>
    <t>ARBE ROBITICS- Arbe Robotics</t>
  </si>
  <si>
    <t>IL0011796625</t>
  </si>
  <si>
    <t>515333128</t>
  </si>
  <si>
    <t>ITURAN LOCATION-US</t>
  </si>
  <si>
    <t>IL0010818685</t>
  </si>
  <si>
    <t>5169</t>
  </si>
  <si>
    <t>RADWARE LTD</t>
  </si>
  <si>
    <t>IL0010834765</t>
  </si>
  <si>
    <t>2159</t>
  </si>
  <si>
    <t>SCOUTCAM- SCOUTCAM</t>
  </si>
  <si>
    <t>US81063V2043</t>
  </si>
  <si>
    <t>5287</t>
  </si>
  <si>
    <t>SOLAREDGE</t>
  </si>
  <si>
    <t>US83417M1045</t>
  </si>
  <si>
    <t>4744</t>
  </si>
  <si>
    <t>Stratasys- Stratasys</t>
  </si>
  <si>
    <t>IL0011267213</t>
  </si>
  <si>
    <t>514757848</t>
  </si>
  <si>
    <t>GILAT SATELLITE</t>
  </si>
  <si>
    <t>IL0010825102</t>
  </si>
  <si>
    <t>520038936</t>
  </si>
  <si>
    <t>SILICOM</t>
  </si>
  <si>
    <t>IL0010826928</t>
  </si>
  <si>
    <t>520041120</t>
  </si>
  <si>
    <t>RDCM-RADCOM LTD</t>
  </si>
  <si>
    <t>IL0010826688</t>
  </si>
  <si>
    <t>2104</t>
  </si>
  <si>
    <t>ORMAT TECHNOLOGIES-ORA</t>
  </si>
  <si>
    <t>US6866881021</t>
  </si>
  <si>
    <t>Utilities</t>
  </si>
  <si>
    <t>LEONARDO DRS- LEONARDO DRS</t>
  </si>
  <si>
    <t>US52661A1088</t>
  </si>
  <si>
    <t>253583</t>
  </si>
  <si>
    <t>AEROSPACE &amp; DEFENSE</t>
  </si>
  <si>
    <t>BAYERISCHE MOTO- BMW</t>
  </si>
  <si>
    <t>DE0005190003</t>
  </si>
  <si>
    <t>5315</t>
  </si>
  <si>
    <t>VOLKSWAGEN AG- VOLKSWAGEN</t>
  </si>
  <si>
    <t>DE0007664005</t>
  </si>
  <si>
    <t>BANK OF AMERICA - BAC- Bank of  America</t>
  </si>
  <si>
    <t>US0605051046</t>
  </si>
  <si>
    <t>CITIGROUP- CITI GROUP</t>
  </si>
  <si>
    <t>US1729674242</t>
  </si>
  <si>
    <t>4170</t>
  </si>
  <si>
    <t>JPM - JP  MORGAN</t>
  </si>
  <si>
    <t>US46625H1005</t>
  </si>
  <si>
    <t>WELLS FARGO- WELLS FARGO</t>
  </si>
  <si>
    <t>US9497461015</t>
  </si>
  <si>
    <t>5085</t>
  </si>
  <si>
    <t>POOL CORP- Pool</t>
  </si>
  <si>
    <t>US73278L1052</t>
  </si>
  <si>
    <t>5272</t>
  </si>
  <si>
    <t>Consumer Durables &amp; Apparel</t>
  </si>
  <si>
    <t>UNILEVER NA</t>
  </si>
  <si>
    <t>GB00B10RZP78</t>
  </si>
  <si>
    <t>5240</t>
  </si>
  <si>
    <t>BNP PARIBAS- BNP Paribas</t>
  </si>
  <si>
    <t>FR0000131104</t>
  </si>
  <si>
    <t>5361</t>
  </si>
  <si>
    <t>CREDIT AGRICOLE- CREDIT AGRICOLE</t>
  </si>
  <si>
    <t>FR0000045072</t>
  </si>
  <si>
    <t>5362</t>
  </si>
  <si>
    <t>BP  PLC- BP</t>
  </si>
  <si>
    <t>US0556221044</t>
  </si>
  <si>
    <t>5368</t>
  </si>
  <si>
    <t>BP LN PLC- BP</t>
  </si>
  <si>
    <t>GB0007980591</t>
  </si>
  <si>
    <t>LSE</t>
  </si>
  <si>
    <t>Chevron Corp- Chevron</t>
  </si>
  <si>
    <t>US1667641005</t>
  </si>
  <si>
    <t>5369</t>
  </si>
  <si>
    <t>Exxon Mobil- EXXON MOBIL</t>
  </si>
  <si>
    <t>US30231G1022</t>
  </si>
  <si>
    <t>5186</t>
  </si>
  <si>
    <t>NEOEN FP</t>
  </si>
  <si>
    <t>FR0011675362</t>
  </si>
  <si>
    <t>5175</t>
  </si>
  <si>
    <t>ORSTED A/S</t>
  </si>
  <si>
    <t>DK0060094928</t>
  </si>
  <si>
    <t>5232</t>
  </si>
  <si>
    <t>OCCIDENTAL PETRO OXY- OXY</t>
  </si>
  <si>
    <t>US6745991058</t>
  </si>
  <si>
    <t>5364</t>
  </si>
  <si>
    <t>RWE GR</t>
  </si>
  <si>
    <t>DE0007037129</t>
  </si>
  <si>
    <t>5242</t>
  </si>
  <si>
    <t>RWE GY</t>
  </si>
  <si>
    <t>Shell PLC ADR- Shell</t>
  </si>
  <si>
    <t>US7802593050</t>
  </si>
  <si>
    <t>5367</t>
  </si>
  <si>
    <t>ARKO CORP- ארקו קורפ</t>
  </si>
  <si>
    <t>US0412421085</t>
  </si>
  <si>
    <t>3535148</t>
  </si>
  <si>
    <t>MOWI ASA-MOWI NO</t>
  </si>
  <si>
    <t>NO0003054108</t>
  </si>
  <si>
    <t>5119</t>
  </si>
  <si>
    <t>ALTRIA GROUP- Altria Group</t>
  </si>
  <si>
    <t>US02209S1033</t>
  </si>
  <si>
    <t>5339</t>
  </si>
  <si>
    <t>INTL FLAVORS &amp; FRAGRANCES</t>
  </si>
  <si>
    <t>US4595061015</t>
  </si>
  <si>
    <t>5262</t>
  </si>
  <si>
    <t>NESTLE SA</t>
  </si>
  <si>
    <t>CH0038863350</t>
  </si>
  <si>
    <t>3125</t>
  </si>
  <si>
    <t>DARIOHEALTH</t>
  </si>
  <si>
    <t>US23725P2092</t>
  </si>
  <si>
    <t>5233</t>
  </si>
  <si>
    <t>HOME DEPOT- HOME DEPOT</t>
  </si>
  <si>
    <t>US4370761029</t>
  </si>
  <si>
    <t>5348</t>
  </si>
  <si>
    <t>Household &amp; Personal Products</t>
  </si>
  <si>
    <t>DEERE &amp; CO- Deere &amp; Co</t>
  </si>
  <si>
    <t>US2441991054</t>
  </si>
  <si>
    <t>5349</t>
  </si>
  <si>
    <t>AP MOLLER-MAERSK- MAERSK</t>
  </si>
  <si>
    <t>DK0010244508</t>
  </si>
  <si>
    <t>5329</t>
  </si>
  <si>
    <t>BASF SE- BASF</t>
  </si>
  <si>
    <t>DE000BASF111</t>
  </si>
  <si>
    <t>5360</t>
  </si>
  <si>
    <t>MOSAIC-MOS</t>
  </si>
  <si>
    <t>US61945C1036</t>
  </si>
  <si>
    <t>5095</t>
  </si>
  <si>
    <t>GOOG GOOGLE C Class- GOOGLE</t>
  </si>
  <si>
    <t>US02079K1079</t>
  </si>
  <si>
    <t>960</t>
  </si>
  <si>
    <t>Media</t>
  </si>
  <si>
    <t>FB - FACEBOOK</t>
  </si>
  <si>
    <t>US30303M1027</t>
  </si>
  <si>
    <t>5097</t>
  </si>
  <si>
    <t>CATERPILLAR</t>
  </si>
  <si>
    <t>US1491231015</t>
  </si>
  <si>
    <t>4923</t>
  </si>
  <si>
    <t>ASTRAZENECA PLC</t>
  </si>
  <si>
    <t>US0463531089</t>
  </si>
  <si>
    <t>5238</t>
  </si>
  <si>
    <t>ELOXX PHARMACEUTICALS-ELO</t>
  </si>
  <si>
    <t>US29014R2022</t>
  </si>
  <si>
    <t>4962</t>
  </si>
  <si>
    <t>PFIZER INC-PFE- PFIZER</t>
  </si>
  <si>
    <t>US7170811035</t>
  </si>
  <si>
    <t>1190</t>
  </si>
  <si>
    <t>SNY - SANOFI AVENTIS- SANOFI AVENTIS</t>
  </si>
  <si>
    <t>US80105N1054</t>
  </si>
  <si>
    <t>5311</t>
  </si>
  <si>
    <t>Takeda Pharmaceutical- Takeda Pharmaceutical</t>
  </si>
  <si>
    <t>JP3463000004</t>
  </si>
  <si>
    <t>JPX</t>
  </si>
  <si>
    <t>5326</t>
  </si>
  <si>
    <t>VIATRIS INC</t>
  </si>
  <si>
    <t>US92556V1061</t>
  </si>
  <si>
    <t>PERRIGO CO PLC-PRGO</t>
  </si>
  <si>
    <t>IE00BGH1M568</t>
  </si>
  <si>
    <t>529592</t>
  </si>
  <si>
    <t>ADO PROPERTIES</t>
  </si>
  <si>
    <t>LU1250154413</t>
  </si>
  <si>
    <t>5160</t>
  </si>
  <si>
    <t>AROUNDTOWN PROP-ALATP- AROUNDTOWN</t>
  </si>
  <si>
    <t>LU1673108939</t>
  </si>
  <si>
    <t>LGI HOMES INC</t>
  </si>
  <si>
    <t>US50187T1060</t>
  </si>
  <si>
    <t>4803</t>
  </si>
  <si>
    <t>PARK PLAZA  HOTEL</t>
  </si>
  <si>
    <t>GG00B1Z5FH87</t>
  </si>
  <si>
    <t>5123</t>
  </si>
  <si>
    <t>PRIME US REIT</t>
  </si>
  <si>
    <t>SGXC75818630</t>
  </si>
  <si>
    <t>5197</t>
  </si>
  <si>
    <t>Infineon Technologies</t>
  </si>
  <si>
    <t>DE0006231004</t>
  </si>
  <si>
    <t>5266</t>
  </si>
  <si>
    <t>Qualcomm - Qualcomm</t>
  </si>
  <si>
    <t>US7475251036</t>
  </si>
  <si>
    <t>3035</t>
  </si>
  <si>
    <t>SOITEC FP</t>
  </si>
  <si>
    <t>FR0013227113</t>
  </si>
  <si>
    <t>5250</t>
  </si>
  <si>
    <t>TSM - TAIWAN SEMICONDUCTOR- TAIWAN SEMI</t>
  </si>
  <si>
    <t>us8740391003</t>
  </si>
  <si>
    <t>5088</t>
  </si>
  <si>
    <t>ALIBABA GROUP H</t>
  </si>
  <si>
    <t>US01609W1027</t>
  </si>
  <si>
    <t>4806</t>
  </si>
  <si>
    <t>MSFT -  MICROSOFT- MICROSOFT</t>
  </si>
  <si>
    <t>us5949181045</t>
  </si>
  <si>
    <t>5083</t>
  </si>
  <si>
    <t>NICE SYSTEMS LTD</t>
  </si>
  <si>
    <t>US6536561086</t>
  </si>
  <si>
    <t>AAPL - Apple</t>
  </si>
  <si>
    <t>US0378331005</t>
  </si>
  <si>
    <t>930</t>
  </si>
  <si>
    <t>SMSN LI - SAMSUNG</t>
  </si>
  <si>
    <t>US7960508882</t>
  </si>
  <si>
    <t>5093</t>
  </si>
  <si>
    <t>SONY CORP- SONY</t>
  </si>
  <si>
    <t>US8356993076</t>
  </si>
  <si>
    <t>4942</t>
  </si>
  <si>
    <t>ENEL SPA</t>
  </si>
  <si>
    <t>IT0003128367</t>
  </si>
  <si>
    <t>5039</t>
  </si>
  <si>
    <t>TOTALENERGIES SE- TOTALENERGIES</t>
  </si>
  <si>
    <t>FR0000120271</t>
  </si>
  <si>
    <t>5365</t>
  </si>
  <si>
    <t>DPW GY-DEUTSCHE POST</t>
  </si>
  <si>
    <t>DE0005552004</t>
  </si>
  <si>
    <t>5216</t>
  </si>
  <si>
    <t>סה"כ שמחקות מדדי מניות בישראל</t>
  </si>
  <si>
    <t>הראל סל (A4) ת"א 125- הראל קרנות מדד</t>
  </si>
  <si>
    <t>1148899</t>
  </si>
  <si>
    <t>511776783</t>
  </si>
  <si>
    <t>מניות</t>
  </si>
  <si>
    <t>MTF סל (4A) ת"א 125- מגדל קרנות נאמנ</t>
  </si>
  <si>
    <t>1150283</t>
  </si>
  <si>
    <t>511303661</t>
  </si>
  <si>
    <t>MTF סל (4A) ת"א 35- מגדל קרנות נאמנ</t>
  </si>
  <si>
    <t>1150184</t>
  </si>
  <si>
    <t>תכלית סל (4A) ת"א 125- מיטב קרנות נאמנ</t>
  </si>
  <si>
    <t>1143718</t>
  </si>
  <si>
    <t>513534974</t>
  </si>
  <si>
    <t>תכלית סל (4A) ת"א בנקים- מיטב קרנות נאמנ</t>
  </si>
  <si>
    <t>1143726</t>
  </si>
  <si>
    <t>תכלית סל (A4) ת"א 35- מיטב קרנות נאמנ</t>
  </si>
  <si>
    <t>1143700</t>
  </si>
  <si>
    <t>תכלית סל (A4) ת"א 90- מיטב קרנות נאמנ</t>
  </si>
  <si>
    <t>1143783</t>
  </si>
  <si>
    <t>פסגות ETF (A4) אינדקס בנקים ישראל- פסגות קרנות נאמ</t>
  </si>
  <si>
    <t>1148774</t>
  </si>
  <si>
    <t>513765339</t>
  </si>
  <si>
    <t>פסגות ETF ת"א 125- פסגות קרנות נאמ</t>
  </si>
  <si>
    <t>1148808</t>
  </si>
  <si>
    <t>פסגות ETF תא 35- פסגות קרנות נאמ</t>
  </si>
  <si>
    <t>1148790</t>
  </si>
  <si>
    <t>פסגות ETFי (4A) כשרה ת"א 125- פסגות קרנות נאמ</t>
  </si>
  <si>
    <t>1155324</t>
  </si>
  <si>
    <t>קסם 4A) ETF) ת"א SME60- קסם קרנות נאמנו</t>
  </si>
  <si>
    <t>1146539</t>
  </si>
  <si>
    <t>510938608</t>
  </si>
  <si>
    <t>קסם ETF ת"א 125- קסם קרנות נאמנו</t>
  </si>
  <si>
    <t>1146356</t>
  </si>
  <si>
    <t>קסם ETF ת"א 35 (A4)- קסם קרנות נאמנו</t>
  </si>
  <si>
    <t>1146570</t>
  </si>
  <si>
    <t>קסם ETF ת"א 90- קסם קרנות נאמנו</t>
  </si>
  <si>
    <t>1146331</t>
  </si>
  <si>
    <t>סה"כ שמחקות מדדי מניות בחו"ל</t>
  </si>
  <si>
    <t>הראל DAX 30 מנוטרל- הראל קרנות מדד</t>
  </si>
  <si>
    <t>1149160</t>
  </si>
  <si>
    <t>הראל S&amp;P500</t>
  </si>
  <si>
    <t>1149020</t>
  </si>
  <si>
    <t>הראל S&amp;P500 מנוטרל- הראל קרנות מדד</t>
  </si>
  <si>
    <t>1149137</t>
  </si>
  <si>
    <t>הראל דאו-ג'ונס 30</t>
  </si>
  <si>
    <t>1149228</t>
  </si>
  <si>
    <t>הראל סל (DAX30 (4D- הראל קרנות מדד</t>
  </si>
  <si>
    <t>1149053</t>
  </si>
  <si>
    <t>הראל סל 50 EURO STOXX- הראל קרנות מדד</t>
  </si>
  <si>
    <t>1149244</t>
  </si>
  <si>
    <t>הראל סל STOXX Europe 60- הראל קרנות מדד</t>
  </si>
  <si>
    <t>1149871</t>
  </si>
  <si>
    <t>MTF סל (Nasdaq 100 (4D- מגדל קרנות נאמנ</t>
  </si>
  <si>
    <t>1181387</t>
  </si>
  <si>
    <t>MTF סל (SP500 (4A מנוטרלת מט"ח- מגדל קרנות נאמנ</t>
  </si>
  <si>
    <t>1150572</t>
  </si>
  <si>
    <t>MTF סל (STOXX Europe 600 (4D- מגדל קרנות נאמנ</t>
  </si>
  <si>
    <t>1150226</t>
  </si>
  <si>
    <t>MTF סל Bluestar Top 10 Us Banks (4D)- מגדל קרנות נאמנ</t>
  </si>
  <si>
    <t>1169796</t>
  </si>
  <si>
    <t>MTF סל Nasdaq 100 (4A) מנוטרלת מט"ח- מגדל קרנות נאמנ</t>
  </si>
  <si>
    <t>1181445</t>
  </si>
  <si>
    <t>RUSSEL 2000 (4D) MTF מגדל- מגדל קרנות נאמנ</t>
  </si>
  <si>
    <t>1150242</t>
  </si>
  <si>
    <t>מגדל MTF DAX30 מנוטרל- מגדל קרנות נאמנ</t>
  </si>
  <si>
    <t>1150416</t>
  </si>
  <si>
    <t>מגדל S&amp;P (4D) MTF- מגדל קרנות נאמנ</t>
  </si>
  <si>
    <t>1150333</t>
  </si>
  <si>
    <t>מור סל (4D) S&amp;P500- מור קרנות נאמנ</t>
  </si>
  <si>
    <t>1165810</t>
  </si>
  <si>
    <t>514884485</t>
  </si>
  <si>
    <t>מור סל NASDAQ 100 מנוטרלת מט"ח- מור קרנות נאמנ</t>
  </si>
  <si>
    <t>1165844</t>
  </si>
  <si>
    <t>מור סל S&amp;P 500 מנוטרלת מט"ח- מור קרנות נאמנ</t>
  </si>
  <si>
    <t>1165828</t>
  </si>
  <si>
    <t>תכלית 100 NASDAQ NDX</t>
  </si>
  <si>
    <t>1144401</t>
  </si>
  <si>
    <t>תכלית DAX30 מנוטרל- מיטב קרנות נאמנ</t>
  </si>
  <si>
    <t>1143825</t>
  </si>
  <si>
    <t>תכלית RUSSL 2000- מיטב קרנות נאמנ</t>
  </si>
  <si>
    <t>1144484</t>
  </si>
  <si>
    <t>תכלית S&amp;P500</t>
  </si>
  <si>
    <t>1144385</t>
  </si>
  <si>
    <t>תכלית STOXX600 מנוטרל- מיטב קרנות נאמנ</t>
  </si>
  <si>
    <t>1143833</t>
  </si>
  <si>
    <t>תכלית סל (4A)י NASDAQ 100 מנוטרלת מט"ח- מיטב קרנות נאמנ</t>
  </si>
  <si>
    <t>1143734</t>
  </si>
  <si>
    <t>תכלית סל 600 4STOXX- מיטב קרנות נאמנ</t>
  </si>
  <si>
    <t>1144724</t>
  </si>
  <si>
    <t>תכלית סל S&amp;P 500 מנוטרלת מט"ח- מיטב קרנות נאמנ</t>
  </si>
  <si>
    <t>1143817</t>
  </si>
  <si>
    <t>פסגות DAX 30 מנוטרל- פסגות קרנות נאמ</t>
  </si>
  <si>
    <t>1149830</t>
  </si>
  <si>
    <t>פסגות NDX 100 (4A)ETF מנוטרלת מט"ח- פסגות קרנות נאמ</t>
  </si>
  <si>
    <t>1149822</t>
  </si>
  <si>
    <t>פסגות S&amp;P 500 מנוטרלת מט"ח- פסגות קרנות נאמ</t>
  </si>
  <si>
    <t>1148436</t>
  </si>
  <si>
    <t>פסגות S&amp;P500</t>
  </si>
  <si>
    <t>1148162</t>
  </si>
  <si>
    <t>FTSE CHINA 50 (D4) ETF קסם- קסם קרנות נאמנו</t>
  </si>
  <si>
    <t>1146521</t>
  </si>
  <si>
    <t>Indxx China Internet (4D) ETF קסם- קסם קרנות נאמנו</t>
  </si>
  <si>
    <t>1170844</t>
  </si>
  <si>
    <t>MSCI AC Far East EX Japan (4D) ETF- קסם קרנות נאמנו</t>
  </si>
  <si>
    <t>1145838</t>
  </si>
  <si>
    <t>MVIS US Listed semico 25 (4D) ETF קסם- קסם קרנות נאמנו</t>
  </si>
  <si>
    <t>1174119</t>
  </si>
  <si>
    <t>קסם DAX 30 ETF- קסם קרנות נאמנו</t>
  </si>
  <si>
    <t>1146513</t>
  </si>
  <si>
    <t>קסם NDX100(4A)ETF מנוטרלת מט"ח- קסם קרנות נאמנו</t>
  </si>
  <si>
    <t>1146612</t>
  </si>
  <si>
    <t>קסם S&amp;P 500 (4A) ETF מנוטרלת- קסם קרנות נאמנו</t>
  </si>
  <si>
    <t>1146604</t>
  </si>
  <si>
    <t>קסם S&amp;P500</t>
  </si>
  <si>
    <t>1146471</t>
  </si>
  <si>
    <t>קסם STOX600 מנוטרל- קסם קרנות נאמנו</t>
  </si>
  <si>
    <t>1146182</t>
  </si>
  <si>
    <t>קסם STOXX Europe 600 (4D) ETF- קסם קרנות נאמנו</t>
  </si>
  <si>
    <t>1146208</t>
  </si>
  <si>
    <t>סה"כ שמחקות מדדים אחרים בישראל</t>
  </si>
  <si>
    <t>הראל סל (00) תל בונד שקלי 50- הראל קרנות מדד</t>
  </si>
  <si>
    <t>1150713</t>
  </si>
  <si>
    <t>אג"ח</t>
  </si>
  <si>
    <t>הראל סל (00) תל בונד שקלי- הראל קרנות מדד</t>
  </si>
  <si>
    <t>1150523</t>
  </si>
  <si>
    <t>הראל סל תל בונד 60- הראל קרנות מדד</t>
  </si>
  <si>
    <t>1150473</t>
  </si>
  <si>
    <t>MTF סל תל בונד 60- מגדל קרנות נאמנ</t>
  </si>
  <si>
    <t>1149996</t>
  </si>
  <si>
    <t>תכלית סל (00) תל בונד 60- מיטב קרנות נאמנ</t>
  </si>
  <si>
    <t>1145101</t>
  </si>
  <si>
    <t>תכלית תל בונד מאגר- מיטב קרנות נאמנ</t>
  </si>
  <si>
    <t>1144013</t>
  </si>
  <si>
    <t>תכלית תל בונד שקלי סד.2- מיטב קרנות נאמנ</t>
  </si>
  <si>
    <t>1145184</t>
  </si>
  <si>
    <t>פסגות EFT (00) תל בונד 20- פסגות קרנות נאמ</t>
  </si>
  <si>
    <t>1147958</t>
  </si>
  <si>
    <t>פסגות ETF' (00) תל בונד שקלי AA-AAA- פסגות קרנות נאמ</t>
  </si>
  <si>
    <t>1148592</t>
  </si>
  <si>
    <t>פסגות ETF (00) תל בונד שקלי- פסגות קרנות נאמ</t>
  </si>
  <si>
    <t>1148261</t>
  </si>
  <si>
    <t>פסגות סל תל בונד 60 סדרה 3- פסגות קרנות נאמ</t>
  </si>
  <si>
    <t>1148006</t>
  </si>
  <si>
    <t>פסגות תל בונד מאגר- פסגות קרנות נאמ</t>
  </si>
  <si>
    <t>1148170</t>
  </si>
  <si>
    <t>קסם בונד צמוד בנקים- קסם קרנות נאמנו</t>
  </si>
  <si>
    <t>1146281</t>
  </si>
  <si>
    <t>קסם תל בונד 20- קסם קרנות נאמנו</t>
  </si>
  <si>
    <t>1145960</t>
  </si>
  <si>
    <t>קסם תל בונד 60- קסם קרנות נאמנו</t>
  </si>
  <si>
    <t>1146232</t>
  </si>
  <si>
    <t>קסם תל בונד שקלי- קסם קרנות נאמנו</t>
  </si>
  <si>
    <t>1146414</t>
  </si>
  <si>
    <t>סה"כ שמחקות מדדים אחרים בחו"ל</t>
  </si>
  <si>
    <t>סה"כ short</t>
  </si>
  <si>
    <t>סה"כ שמחקות מדדי מניות</t>
  </si>
  <si>
    <t>AAXJ-ISHARES  ASIA- BlackRock</t>
  </si>
  <si>
    <t>US4642881829</t>
  </si>
  <si>
    <t>2235</t>
  </si>
  <si>
    <t>XBI-SPDR  BIOTEC</t>
  </si>
  <si>
    <t>US78464A8707</t>
  </si>
  <si>
    <t>970</t>
  </si>
  <si>
    <t>ARK INNOVATION ETF- ARK INVESTMENT MANAGEMENT</t>
  </si>
  <si>
    <t>US00214Q1040</t>
  </si>
  <si>
    <t>5346</t>
  </si>
  <si>
    <t>SOXX - SEMICONDUCTOR- BlackRock</t>
  </si>
  <si>
    <t>US4642875235</t>
  </si>
  <si>
    <t>GLOBAL X COPPER- GLOBAL X</t>
  </si>
  <si>
    <t>US37954Y8306</t>
  </si>
  <si>
    <t>5099</t>
  </si>
  <si>
    <t>RSP-S&amp;P 500 EQUAL WEI- Guggenheim Funds</t>
  </si>
  <si>
    <t>US46137V3574</t>
  </si>
  <si>
    <t>4205</t>
  </si>
  <si>
    <t>Invesco KBW Bank ETF- INVESCO POWERSHARES</t>
  </si>
  <si>
    <t>US46138E6288</t>
  </si>
  <si>
    <t>1290</t>
  </si>
  <si>
    <t>QQQQ - Nasdaq 100- INVESCO POWERSHARES</t>
  </si>
  <si>
    <t>US46090E1038</t>
  </si>
  <si>
    <t>DAXEX  GY - DAX- ISHARES</t>
  </si>
  <si>
    <t>DE0005933931</t>
  </si>
  <si>
    <t>4601</t>
  </si>
  <si>
    <t>FXI - CHINA 50- ISHARES</t>
  </si>
  <si>
    <t>US4642871846</t>
  </si>
  <si>
    <t>ISHARES CORE MSCI EM</t>
  </si>
  <si>
    <t>IE00BKM4GZ66</t>
  </si>
  <si>
    <t>ISHARES S&amp;P 500- ISHARES</t>
  </si>
  <si>
    <t>US4642872000</t>
  </si>
  <si>
    <t>IWM - RUSSELL 2000- ISHARES</t>
  </si>
  <si>
    <t>US4642876555</t>
  </si>
  <si>
    <t>MCHI CHINA INDEX- ISHARES</t>
  </si>
  <si>
    <t>US46429B6719</t>
  </si>
  <si>
    <t>JETS ETF- JETS</t>
  </si>
  <si>
    <t>US26922A8421</t>
  </si>
  <si>
    <t>4992</t>
  </si>
  <si>
    <t>LYXOR ETF S&amp;P 500- LYXOR</t>
  </si>
  <si>
    <t>LU1135865084</t>
  </si>
  <si>
    <t>4617</t>
  </si>
  <si>
    <t>MEUD FP</t>
  </si>
  <si>
    <t>LU0908500753</t>
  </si>
  <si>
    <t>SPXS LN -  S&amp;P 500- SOURCE</t>
  </si>
  <si>
    <t>IE00B3YCGJ38</t>
  </si>
  <si>
    <t>4585</t>
  </si>
  <si>
    <t>HEALTH CARE XLV- STATE STREET-SPDRS</t>
  </si>
  <si>
    <t>us81369y2090</t>
  </si>
  <si>
    <t>4640</t>
  </si>
  <si>
    <t>SPY - S&amp;P 500</t>
  </si>
  <si>
    <t>US78462F1030</t>
  </si>
  <si>
    <t>XLE - Energy Select- STATE STREET-SPDRS</t>
  </si>
  <si>
    <t>us81369y5069</t>
  </si>
  <si>
    <t>XLF - Financial Select- STATE STREET-SPDRS</t>
  </si>
  <si>
    <t>US81369Y6059</t>
  </si>
  <si>
    <t>XLI - INDUSTRIAL SELECT- STATE STREET-SPDRS</t>
  </si>
  <si>
    <t>US81369Y7040</t>
  </si>
  <si>
    <t>XLP - CONSUMER STAPLES</t>
  </si>
  <si>
    <t>US81369Y3080</t>
  </si>
  <si>
    <t>VOO US_VANGUARD S&amp;P 500</t>
  </si>
  <si>
    <t>US9229083632</t>
  </si>
  <si>
    <t>4922</t>
  </si>
  <si>
    <t>WISDOMTREE INDIA</t>
  </si>
  <si>
    <t>US97717W4226</t>
  </si>
  <si>
    <t>3115</t>
  </si>
  <si>
    <t>XTRACKERS HARVEST CSI 300 CHINA- XTRACKERS</t>
  </si>
  <si>
    <t>US2330518794</t>
  </si>
  <si>
    <t>5246</t>
  </si>
  <si>
    <t>סה"כ שמחקות מדדים אחרים</t>
  </si>
  <si>
    <t>ISHARES IBOXX H</t>
  </si>
  <si>
    <t>US4642885135</t>
  </si>
  <si>
    <t>ISHARES LQD US IBOXX</t>
  </si>
  <si>
    <t>US4642872422</t>
  </si>
  <si>
    <t>iShares SDIG USD Short Duration ETF- ISHARES</t>
  </si>
  <si>
    <t>IE00BCRY5Y77</t>
  </si>
  <si>
    <t>VCSH-VANGUARD S/T corp bond ETF- VANGURUARD</t>
  </si>
  <si>
    <t>US92206C4096</t>
  </si>
  <si>
    <t>Invesco Bloomberg Commodity UCITS- Invesco Management S.A</t>
  </si>
  <si>
    <t>IE00BD6FTQ80</t>
  </si>
  <si>
    <t>5224</t>
  </si>
  <si>
    <t>סה"כ אג"ח ממשלתי</t>
  </si>
  <si>
    <t>סה"כ אגח קונצרני</t>
  </si>
  <si>
    <t>איביאי טכנולוגיה עלית- איביאי טכ עילית</t>
  </si>
  <si>
    <t>1142538</t>
  </si>
  <si>
    <t>510791031</t>
  </si>
  <si>
    <t>קסם KTF (A4) 500 S&amp;P מנוטרלת מט"ח- קסם קרנות נאמנו</t>
  </si>
  <si>
    <t>5122957</t>
  </si>
  <si>
    <t>ASHOKA INDIA OPPORTUNITIES</t>
  </si>
  <si>
    <t>IE00BH3N4915</t>
  </si>
  <si>
    <t>5223</t>
  </si>
  <si>
    <t>Comgest Growth Europe Opportunities</t>
  </si>
  <si>
    <t>IE00BHWQNN83</t>
  </si>
  <si>
    <t>4886</t>
  </si>
  <si>
    <t>COMGEST GROWTH JAPAN-YEN IA- Comgest</t>
  </si>
  <si>
    <t>IE00BQ1YBP44</t>
  </si>
  <si>
    <t>HBMN Healthcare Investment AG</t>
  </si>
  <si>
    <t>CH0012627250</t>
  </si>
  <si>
    <t>4863</t>
  </si>
  <si>
    <t>HEPTAGON-FUTURE Equity fund</t>
  </si>
  <si>
    <t>IE00BYWKMJ85</t>
  </si>
  <si>
    <t>5189</t>
  </si>
  <si>
    <t>INDIA  FRONTLINE- Aditya Birla Sun Life Asset Management</t>
  </si>
  <si>
    <t>IE00BJ8RGN06</t>
  </si>
  <si>
    <t>5355</t>
  </si>
  <si>
    <t>KOTAK FUNDS-IND-KOTIMAU</t>
  </si>
  <si>
    <t>LU0675383409</t>
  </si>
  <si>
    <t>4735</t>
  </si>
  <si>
    <t>LIONTRUST EUROP- Liontrust  Asset  Management</t>
  </si>
  <si>
    <t>GB00BKPQVT86</t>
  </si>
  <si>
    <t>5358</t>
  </si>
  <si>
    <t>S&amp;P 500 (4D) PTF- פסגות קרנות נאמנות</t>
  </si>
  <si>
    <t>5127469</t>
  </si>
  <si>
    <t>TRICLAE LX Equity FUND</t>
  </si>
  <si>
    <t>LU1687402393</t>
  </si>
  <si>
    <t>5187</t>
  </si>
  <si>
    <t>UTI INDIAN DYN Equity fund</t>
  </si>
  <si>
    <t>IE00BYPC7R45</t>
  </si>
  <si>
    <t>5199</t>
  </si>
  <si>
    <t>סה"כ כתבי אופציות בישראל</t>
  </si>
  <si>
    <t>סקודיקס אופצייה 1 30/01/25- סקודיקס</t>
  </si>
  <si>
    <t>1178508</t>
  </si>
  <si>
    <t>אלומיי  אפ 1</t>
  </si>
  <si>
    <t>1169325</t>
  </si>
  <si>
    <t>אייספאק 1  אפ 1_10/12/2023- איי ספאק</t>
  </si>
  <si>
    <t>1179613</t>
  </si>
  <si>
    <t>אלומה אופציה 01/11/26- אלומה</t>
  </si>
  <si>
    <t>1190925</t>
  </si>
  <si>
    <t>קיסטון ריט אפ 1- קיסטון ריט</t>
  </si>
  <si>
    <t>1181734</t>
  </si>
  <si>
    <t>יוניקורן טכ אפ2 10/9/23- יוניקורן טכנו</t>
  </si>
  <si>
    <t>1168673</t>
  </si>
  <si>
    <t>אלמדה  אופציה 2 10/10/23</t>
  </si>
  <si>
    <t>1168988</t>
  </si>
  <si>
    <t>ביג  אופציה 1 13/12/22- ביג</t>
  </si>
  <si>
    <t>1171024</t>
  </si>
  <si>
    <t>בית בכפר אופציה 1 30/01/25- בית בכפר</t>
  </si>
  <si>
    <t>1183664</t>
  </si>
  <si>
    <t>פליינג ספרק אופציה 1 04/03/2024- פליינג ספארק</t>
  </si>
  <si>
    <t>1173590</t>
  </si>
  <si>
    <t>צ'קראטק אפ 3 20.03.25- זוז פאוור</t>
  </si>
  <si>
    <t>1185321</t>
  </si>
  <si>
    <t>גרופ 107 אופציה 1 01/09/24- 107 גרופ</t>
  </si>
  <si>
    <t>1180199</t>
  </si>
  <si>
    <t>אידומו  אפ 1_ 10/12/2023- אידומו</t>
  </si>
  <si>
    <t>1176353</t>
  </si>
  <si>
    <t>איידנטי  אופציה 2 14/06/24- 'איידנטי הלת</t>
  </si>
  <si>
    <t>1177476</t>
  </si>
  <si>
    <t>טראקנט אופציה 1 02/03/25- טראקנט</t>
  </si>
  <si>
    <t>1174101</t>
  </si>
  <si>
    <t>סיפיה אופציה 1 18/11/24- סיפיה וויז'ן</t>
  </si>
  <si>
    <t>1182005</t>
  </si>
  <si>
    <t>פיימנט אופציה 1 15/10/24- פיימנט</t>
  </si>
  <si>
    <t>1180884</t>
  </si>
  <si>
    <t>קבסיר  אופציה 1 31/08/23- קבסיר</t>
  </si>
  <si>
    <t>1173152</t>
  </si>
  <si>
    <t>קונטיניואל אפ 1 12/12/24- קונטיניואל</t>
  </si>
  <si>
    <t>1182278</t>
  </si>
  <si>
    <t>שמיים  אפ_1 01/06/2025- שמיים אימפרוב</t>
  </si>
  <si>
    <t>1176247</t>
  </si>
  <si>
    <t>סה"כ כתבי אופציה בחו"ל</t>
  </si>
  <si>
    <t>סה"כ מדדים כולל מניות</t>
  </si>
  <si>
    <t>C 1860 27/04/23</t>
  </si>
  <si>
    <t>84302587</t>
  </si>
  <si>
    <t>סה"כ ש"ח/מט"ח</t>
  </si>
  <si>
    <t>סה"כ ריבית</t>
  </si>
  <si>
    <t>NDX CALL 13000 15/09/2023</t>
  </si>
  <si>
    <t>BBG017L4F7Y2</t>
  </si>
  <si>
    <t>SPX PUT 3875 19/05/23</t>
  </si>
  <si>
    <t>BBG016RYN103</t>
  </si>
  <si>
    <t>SPX US PUT 3680 19/05/23</t>
  </si>
  <si>
    <t>BBG01BMQD873</t>
  </si>
  <si>
    <t>SPXW CALL 4120 31/03/23</t>
  </si>
  <si>
    <t>BBG019XTZTX1</t>
  </si>
  <si>
    <t>SPY CALL 420 19/05/23</t>
  </si>
  <si>
    <t>BBG01C8MTWK1</t>
  </si>
  <si>
    <t>סה"כ מטבע</t>
  </si>
  <si>
    <t>סה"כ סחורות</t>
  </si>
  <si>
    <t>ASX SPI 200 -XPM3 - 15/06/23</t>
  </si>
  <si>
    <t>BBG0142S1102</t>
  </si>
  <si>
    <t>CORN- C Z3-14/12/23</t>
  </si>
  <si>
    <t>BBG00R1WMFC7</t>
  </si>
  <si>
    <t>DAX - DFWM3 -16/06/2023</t>
  </si>
  <si>
    <t>DE000C6LWM25</t>
  </si>
  <si>
    <t>DAX - GXM3 - 16/06/23</t>
  </si>
  <si>
    <t>DE000C6LWLR5</t>
  </si>
  <si>
    <t>DJIA  MINI-DMM3-16/06/23</t>
  </si>
  <si>
    <t>BBG0183YHV15</t>
  </si>
  <si>
    <t>EURO STOXX 50 -VGM3 16/06/2023</t>
  </si>
  <si>
    <t>DE000C6EV128</t>
  </si>
  <si>
    <t>FTSE 100 - Z M3 - 16/06/23</t>
  </si>
  <si>
    <t>GB00K6ZJVX49</t>
  </si>
  <si>
    <t>FUT VAL AUD HSBC-רוו"ה מחוזים</t>
  </si>
  <si>
    <t>333773</t>
  </si>
  <si>
    <t>FUT VAL EUR HSBC - רוו"ה מחוזים</t>
  </si>
  <si>
    <t>333740</t>
  </si>
  <si>
    <t>FUT VAL GBP HSB - רוו"ה מחוזים</t>
  </si>
  <si>
    <t>333732</t>
  </si>
  <si>
    <t>FUT VAL HKD HSB - רוו"ה מחוזים</t>
  </si>
  <si>
    <t>333724</t>
  </si>
  <si>
    <t>FUT VAL USD - רוו"ה מחוזים</t>
  </si>
  <si>
    <t>415349</t>
  </si>
  <si>
    <t>HANG SENG INDEX -HIJ3 - 27/04/2023</t>
  </si>
  <si>
    <t>BBG01C65KK98</t>
  </si>
  <si>
    <t>MINI NASDAQ100-NQM3- 16/06/23</t>
  </si>
  <si>
    <t>BBG014X5NDN3</t>
  </si>
  <si>
    <t>MSCI EM - MESM3 - 16/06/2023</t>
  </si>
  <si>
    <t>BBG00VM49KZ6</t>
  </si>
  <si>
    <t>RUSSELL2000 -RTYM3- 16/06/23</t>
  </si>
  <si>
    <t>BBG014X5NQY2</t>
  </si>
  <si>
    <t>S&amp;P500 E-MINI -ESM3-16/06/23</t>
  </si>
  <si>
    <t>BBG011BQCMW9</t>
  </si>
  <si>
    <t>SOYBEAN- S X3- 14/11/23</t>
  </si>
  <si>
    <t>BBG00QSFNS92</t>
  </si>
  <si>
    <t>STOXX 600- SXOM3-16/06/23</t>
  </si>
  <si>
    <t>DE000C6XB10</t>
  </si>
  <si>
    <t>TOPIX INDEX - TPM3- 08/06/2023</t>
  </si>
  <si>
    <t>BBG015YY17R9</t>
  </si>
  <si>
    <t>ULTRA 10 YEAR US - UXYM3- 21/06/23</t>
  </si>
  <si>
    <t>BBG019PMT0N6</t>
  </si>
  <si>
    <t>WHEAT- W Z3-14/12/23</t>
  </si>
  <si>
    <t>BBG011PTVQX7</t>
  </si>
  <si>
    <t>YEAR US TREASURY - TUM3 - 30/06/23</t>
  </si>
  <si>
    <t>BBG019V44920</t>
  </si>
  <si>
    <t>רוו"ה מחוזים- FUT VAL JPY HSBC</t>
  </si>
  <si>
    <t>333716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</si>
  <si>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</si>
  <si>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</si>
  <si>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</si>
  <si>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</si>
  <si>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</si>
  <si>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</si>
  <si>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</si>
  <si>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</si>
  <si>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אג"ח ט' 20/32 - פרמיה 6.21- האוצר - ממשלתית צמודה</t>
  </si>
  <si>
    <t>3920322</t>
  </si>
  <si>
    <t>15/06/21</t>
  </si>
  <si>
    <t>אג"ח ט' 20/32 - פרמיה- האוצר - ממשלתית צמודה</t>
  </si>
  <si>
    <t>3920321</t>
  </si>
  <si>
    <t>26/07/20</t>
  </si>
  <si>
    <t>אג"ח ט' 21/33 - פרמיה- האוצר - ממשלתית צמודה</t>
  </si>
  <si>
    <t>3921331</t>
  </si>
  <si>
    <t>26/07/21</t>
  </si>
  <si>
    <t>אג"ח ט' מדד 20/32- האוצר - ממשלתית צמודה</t>
  </si>
  <si>
    <t>392032</t>
  </si>
  <si>
    <t>אג"ח ט' מדד 21/33- האוצר - ממשלתית צמודה</t>
  </si>
  <si>
    <t>392133</t>
  </si>
  <si>
    <t>אג"ח ט' מדד 22/34- האוצר - ממשלתית צמודה</t>
  </si>
  <si>
    <t>392234</t>
  </si>
  <si>
    <t>אג"ח ט' מדד 22/34-פרמיה- האוצר - ממשלתית צמודה</t>
  </si>
  <si>
    <t>3922341</t>
  </si>
  <si>
    <t>אג"ח ט' מדד 23\11- האוצר - ממשלתית צמודה</t>
  </si>
  <si>
    <t>391123</t>
  </si>
  <si>
    <t>אג"ח ט' מדד 24\12- האוצר - ממשלתית צמודה</t>
  </si>
  <si>
    <t>391224</t>
  </si>
  <si>
    <t>אג"ח ט' מדד 25\13- האוצר - ממשלתית צמודה</t>
  </si>
  <si>
    <t>391325</t>
  </si>
  <si>
    <t>אג"ח ט' מדד 26\14- האוצר - ממשלתית צמודה</t>
  </si>
  <si>
    <t>391426</t>
  </si>
  <si>
    <t>אג"ח ט' מדד 27\15- האוצר - ממשלתית צמודה</t>
  </si>
  <si>
    <t>391527</t>
  </si>
  <si>
    <t>אג"ח ט' מדד 28\16- האוצר - ממשלתית צמודה</t>
  </si>
  <si>
    <t>391628</t>
  </si>
  <si>
    <t>אג"ח ט' מדד 29\17- האוצר - ממשלתית צמודה</t>
  </si>
  <si>
    <t>391729</t>
  </si>
  <si>
    <t>אג"ח ט' מדד 29\17 הפרשה 6.18- האוצר - ממשלתית צמודה</t>
  </si>
  <si>
    <t>3917292</t>
  </si>
  <si>
    <t>אג"ח ט' מדד 29\17 הפרשה- האוצר - ממשלתית צמודה</t>
  </si>
  <si>
    <t>3917291</t>
  </si>
  <si>
    <t>אג"ח ט' מדד 30\18- האוצר - ממשלתית צמודה</t>
  </si>
  <si>
    <t>391830</t>
  </si>
  <si>
    <t>אג"ח ט' מדד 30\18 -פרמיה- האוצר - ממשלתית צמודה</t>
  </si>
  <si>
    <t>3918301</t>
  </si>
  <si>
    <t>אג"ח ט' מדד 31\19- האוצר - ממשלתית צמודה</t>
  </si>
  <si>
    <t>391931</t>
  </si>
  <si>
    <t>אג"ח ט' מדד 31\19 פרמיה- האוצר - ממשלתית צמודה</t>
  </si>
  <si>
    <t>3919311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</si>
  <si>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</si>
  <si>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</si>
  <si>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</si>
  <si>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</si>
  <si>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</si>
  <si>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</si>
  <si>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</si>
  <si>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</si>
  <si>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מימון ישיר אגח7-רמ- 7 מימון ישיר</t>
  </si>
  <si>
    <t>1153071</t>
  </si>
  <si>
    <t>515828820</t>
  </si>
  <si>
    <t>13/08/18</t>
  </si>
  <si>
    <t>מקורות אג"ח 8 22.04.13- מקורות</t>
  </si>
  <si>
    <t>1124346</t>
  </si>
  <si>
    <t>רפאל אג3מ- רפאל</t>
  </si>
  <si>
    <t>1140276</t>
  </si>
  <si>
    <t>520042185</t>
  </si>
  <si>
    <t>04/05/21</t>
  </si>
  <si>
    <t>רש"ת אגח א-רמ- רש"ת</t>
  </si>
  <si>
    <t>1187335</t>
  </si>
  <si>
    <t>500102868</t>
  </si>
  <si>
    <t>רש"ת אגח ב-רמ- רש"ת</t>
  </si>
  <si>
    <t>1187343</t>
  </si>
  <si>
    <t>29/06/22</t>
  </si>
  <si>
    <t>תשת אנרג אגא-רמ</t>
  </si>
  <si>
    <t>1168087</t>
  </si>
  <si>
    <t>520027293</t>
  </si>
  <si>
    <t>17/08/20</t>
  </si>
  <si>
    <t>פיקדון בנק לאומי 6.6% -24/01/27- לאומי</t>
  </si>
  <si>
    <t>200035059</t>
  </si>
  <si>
    <t>25/12/02</t>
  </si>
  <si>
    <t>מימון ישיר אג"ח 8-רמ- 8 מימון ישיר</t>
  </si>
  <si>
    <t>1154798</t>
  </si>
  <si>
    <t>515832442</t>
  </si>
  <si>
    <t>16/09/18</t>
  </si>
  <si>
    <t>מימון ישיר אג"ח א-רמ- מימון ישיר קב</t>
  </si>
  <si>
    <t>1139740</t>
  </si>
  <si>
    <t>04/08/20</t>
  </si>
  <si>
    <t>8% דיידלנד א- דיידלנד</t>
  </si>
  <si>
    <t>1104835</t>
  </si>
  <si>
    <t>4130</t>
  </si>
  <si>
    <t>10/06/07</t>
  </si>
  <si>
    <t>אנטר הולד אגח ב- אנטר הולדינגס 1</t>
  </si>
  <si>
    <t>4740163</t>
  </si>
  <si>
    <t>985</t>
  </si>
  <si>
    <t>04/11/09</t>
  </si>
  <si>
    <t>אנטר הולדינגס אג"ח 1- אנטר הולדינגס 1</t>
  </si>
  <si>
    <t>4740130</t>
  </si>
  <si>
    <t>29/11/06</t>
  </si>
  <si>
    <t>אנטר הולדינגס אגחא 09\7- אנטר הולדינגס 1</t>
  </si>
  <si>
    <t>4740189</t>
  </si>
  <si>
    <t>לגנא הולדינגס בע"מ אגח 1- לגנא</t>
  </si>
  <si>
    <t>3520046</t>
  </si>
  <si>
    <t>4707</t>
  </si>
  <si>
    <t>קאר אנד גו(סדרה א')בע"מ- קאר אנד גו</t>
  </si>
  <si>
    <t>1088202</t>
  </si>
  <si>
    <t>513406835</t>
  </si>
  <si>
    <t>רפאל  אג4מ- רפאל</t>
  </si>
  <si>
    <t>1140284</t>
  </si>
  <si>
    <t>רפאל   אג5מ</t>
  </si>
  <si>
    <t>1140292</t>
  </si>
  <si>
    <t>מת"ם  אגח א -רמ</t>
  </si>
  <si>
    <t>1138999</t>
  </si>
  <si>
    <t>510687403</t>
  </si>
  <si>
    <t>05/12/18</t>
  </si>
  <si>
    <t>ארפורט נעמ ח-ל- איירפורט סיטי</t>
  </si>
  <si>
    <t>1156496</t>
  </si>
  <si>
    <t>19/04/21</t>
  </si>
  <si>
    <t>אורמת אגח 4 - רמ</t>
  </si>
  <si>
    <t>1167212</t>
  </si>
  <si>
    <t>01/07/20</t>
  </si>
  <si>
    <t>גמא נעמ 2 - לא סחיר- גמא ניהול</t>
  </si>
  <si>
    <t>1184209</t>
  </si>
  <si>
    <t>512711789</t>
  </si>
  <si>
    <t>גב-ים נגב אג"ח-רמ</t>
  </si>
  <si>
    <t>1151141</t>
  </si>
  <si>
    <t>514189596</t>
  </si>
  <si>
    <t>30/07/18</t>
  </si>
  <si>
    <t>לידר  אגח ח- רמ- לידר השקעות</t>
  </si>
  <si>
    <t>3180361</t>
  </si>
  <si>
    <t>520037664</t>
  </si>
  <si>
    <t>28/02/21</t>
  </si>
  <si>
    <t>אלטשולר אג"ח א</t>
  </si>
  <si>
    <t>1139336</t>
  </si>
  <si>
    <t>511446551</t>
  </si>
  <si>
    <t>25/02/20</t>
  </si>
  <si>
    <t>אליהו הנפקות אג"ח א'-רמ- אליהו הנפקות</t>
  </si>
  <si>
    <t>1142009</t>
  </si>
  <si>
    <t>515703528</t>
  </si>
  <si>
    <t>13/02/20</t>
  </si>
  <si>
    <t>ביטוח ישיר אג"ח 11</t>
  </si>
  <si>
    <t>1138825</t>
  </si>
  <si>
    <t>520044439</t>
  </si>
  <si>
    <t>27/04/20</t>
  </si>
  <si>
    <t>י.ח.ק אגח ב -רמ- י.ח.ק להשקעות</t>
  </si>
  <si>
    <t>1181783</t>
  </si>
  <si>
    <t>550016091</t>
  </si>
  <si>
    <t>כלל תעש אג טז-רמ- כלל תעשיות</t>
  </si>
  <si>
    <t>6080238</t>
  </si>
  <si>
    <t>520021874</t>
  </si>
  <si>
    <t>29/12/19</t>
  </si>
  <si>
    <t>גדות מסף אגא-רמ- גדות מסופים כימ</t>
  </si>
  <si>
    <t>1162320</t>
  </si>
  <si>
    <t>520040775</t>
  </si>
  <si>
    <t>14/01/20</t>
  </si>
  <si>
    <t>אספן נעמ 1-לא סחיר- אספן גרופ</t>
  </si>
  <si>
    <t>3130374</t>
  </si>
  <si>
    <t>פז זיקוק אג2-רמ- פז בית זיקוק אשדוד</t>
  </si>
  <si>
    <t>1192673</t>
  </si>
  <si>
    <t>513775163</t>
  </si>
  <si>
    <t>אורבנקורפ אגח א- אורבנקורפ</t>
  </si>
  <si>
    <t>1137041</t>
  </si>
  <si>
    <t>514941525</t>
  </si>
  <si>
    <t>04/04/16</t>
  </si>
  <si>
    <t>מנרב-נעמ פרטי 1/6/23- מנרב</t>
  </si>
  <si>
    <t>96050</t>
  </si>
  <si>
    <t>02/06/22</t>
  </si>
  <si>
    <t>נאוי נעמ פרטי-26/04/23- נאוי</t>
  </si>
  <si>
    <t>96048</t>
  </si>
  <si>
    <t>27/04/22</t>
  </si>
  <si>
    <t>פסגות ק.אג ב-רמ- פסגות קבוצה</t>
  </si>
  <si>
    <t>5990171</t>
  </si>
  <si>
    <t>18/08/21</t>
  </si>
  <si>
    <t>SMART SHOOTER LTD-מניה לא סחירה- סמארט שוטר</t>
  </si>
  <si>
    <t>74213</t>
  </si>
  <si>
    <t>514615590</t>
  </si>
  <si>
    <t>סינמה סיטי-מניה-ל.סחיר- סינמה סיטי</t>
  </si>
  <si>
    <t>66602</t>
  </si>
  <si>
    <t>513910265</t>
  </si>
  <si>
    <t>גרופ 11- 11 גרופ</t>
  </si>
  <si>
    <t>1181106</t>
  </si>
  <si>
    <t>1992</t>
  </si>
  <si>
    <t>אימד יהש (איי.איי.אם) - שותף כללי- אימד אינפיניטי</t>
  </si>
  <si>
    <t>74211</t>
  </si>
  <si>
    <t>בראון  הוטלס- מלונות בראון</t>
  </si>
  <si>
    <t>74194</t>
  </si>
  <si>
    <t>513956938</t>
  </si>
  <si>
    <t>גדות למסופים כימיקלים- ווליו אל.בי.אייצ. גדות משקיעים, שותפות מוגבלת</t>
  </si>
  <si>
    <t>74222</t>
  </si>
  <si>
    <t>540308624</t>
  </si>
  <si>
    <t>גדות נמל חיפה- ווליו אל.בי.אייצ. גדות משקיעים, שותפות מוגבלת</t>
  </si>
  <si>
    <t>74245</t>
  </si>
  <si>
    <t>דאון טאון חיפה - משתתף- טרה אמפריום אייץ (דאון טאון)</t>
  </si>
  <si>
    <t>74209</t>
  </si>
  <si>
    <t>514829126</t>
  </si>
  <si>
    <t>מור נדל"ן בינלאומי בע"מ-חדש- מור נדל"ן</t>
  </si>
  <si>
    <t>74164</t>
  </si>
  <si>
    <t>513842690</t>
  </si>
  <si>
    <t>קבוצת מיי טאון- קבוצת מיי טאון</t>
  </si>
  <si>
    <t>96049</t>
  </si>
  <si>
    <t>514444660</t>
  </si>
  <si>
    <t>וויו גרופ TASE UP- גרופ(VEEV) וויו</t>
  </si>
  <si>
    <t>1171107</t>
  </si>
  <si>
    <t>1837</t>
  </si>
  <si>
    <t>וואן זירו הבנק הדיגיטלי בע"מ- וואן זירו הבנק הדיגיטלי</t>
  </si>
  <si>
    <t>74229</t>
  </si>
  <si>
    <t>515981728</t>
  </si>
  <si>
    <t>Metro- Metro</t>
  </si>
  <si>
    <t>74227</t>
  </si>
  <si>
    <t>5307</t>
  </si>
  <si>
    <t>בניין צרפת- LRC- בניין צרפת- LRC</t>
  </si>
  <si>
    <t>74191</t>
  </si>
  <si>
    <t>5162</t>
  </si>
  <si>
    <t>14% חברות הנכס בראון גרמניה- מלונות בראון</t>
  </si>
  <si>
    <t>74195</t>
  </si>
  <si>
    <t>סה"כ קרנות הון סיכון</t>
  </si>
  <si>
    <t>קרן FinTLV 2- FINTLV 2</t>
  </si>
  <si>
    <t>First Time 2 קרן- First Time</t>
  </si>
  <si>
    <t>First Time 3- First Time</t>
  </si>
  <si>
    <t>ION CROSS OVER קרן- ION</t>
  </si>
  <si>
    <t>07/07/20</t>
  </si>
  <si>
    <t>קרן ION CROSS OVER 2- ION</t>
  </si>
  <si>
    <t>02/08/22</t>
  </si>
  <si>
    <t>ורטקס אופרטיוניטי 2- ורטקס אופרטיוניטי</t>
  </si>
  <si>
    <t>15/08/22</t>
  </si>
  <si>
    <t>סה"כ קרנות גידור</t>
  </si>
  <si>
    <t>קרן טוטאל - משתתף- טוטאל קפיטל</t>
  </si>
  <si>
    <t>02/03/22</t>
  </si>
  <si>
    <t>קרן ברוש- קרן ברוש</t>
  </si>
  <si>
    <t>12/08/19</t>
  </si>
  <si>
    <t>קרן ואר- קרן ואר</t>
  </si>
  <si>
    <t>31/07/18</t>
  </si>
  <si>
    <t>סה"כ קרנות נדל"ן</t>
  </si>
  <si>
    <t>קרן 2 JTLV  אלעד מגורים- קרן 2 JTLV</t>
  </si>
  <si>
    <t>30/09/21</t>
  </si>
  <si>
    <t>קרן 2 JTLV- קרן 2 JTLV</t>
  </si>
  <si>
    <t>קרן 3 JTLV- קרן JTLV 3</t>
  </si>
  <si>
    <t>סה"כ קרנות השקעה אחרות</t>
  </si>
  <si>
    <t>FIMI 6 קרן- פימי</t>
  </si>
  <si>
    <t>01/11/21</t>
  </si>
  <si>
    <t>קרן גיזה הלוואות מורכבות- קרן גיזה חוב</t>
  </si>
  <si>
    <t>קרן להב 1- קרן להב</t>
  </si>
  <si>
    <t>קרן להב 2- קרן להב</t>
  </si>
  <si>
    <t>02/09/20</t>
  </si>
  <si>
    <t>קרן להב 3- קרן להב</t>
  </si>
  <si>
    <t>קרן קוגיטו 2- קרן קוגיטו</t>
  </si>
  <si>
    <t>06/02/23</t>
  </si>
  <si>
    <t>קרן קוגיטו- קרן קוגיטו</t>
  </si>
  <si>
    <t>קרן קרדיטו- קרן קרדיטו</t>
  </si>
  <si>
    <t>קרן ריאלטי חוב 4- קרן ריאלטי חוב</t>
  </si>
  <si>
    <t>קרן שקד- קרן שקד</t>
  </si>
  <si>
    <t>18/01/23</t>
  </si>
  <si>
    <t>איבו קרן למלונאות (IBI)- איבו קרן למלונאות</t>
  </si>
  <si>
    <t>דן תחבורה- דן תחבורה</t>
  </si>
  <si>
    <t>11/02/21</t>
  </si>
  <si>
    <t>IDE קרן אלפא 2- קרן אלפא</t>
  </si>
  <si>
    <t>28/02/19</t>
  </si>
  <si>
    <t>IDE קרן אלפא 3- קרן אלפא</t>
  </si>
  <si>
    <t>24/03/20</t>
  </si>
  <si>
    <t>קרן הליוס 4- קרן הליוס</t>
  </si>
  <si>
    <t>04/01/23</t>
  </si>
  <si>
    <t>סה"כ קרנות הון סיכון בחו"ל</t>
  </si>
  <si>
    <t>SG VC 3 קרן- SG VC</t>
  </si>
  <si>
    <t>24/05/21</t>
  </si>
  <si>
    <t>SG VC 4 קרן- SG VC</t>
  </si>
  <si>
    <t>SG VC 5 קרן- SG VC</t>
  </si>
  <si>
    <t>22/09/21</t>
  </si>
  <si>
    <t>SG VC 6 קרן- SG VC</t>
  </si>
  <si>
    <t>סה"כ קרנות גידור בחו"ל</t>
  </si>
  <si>
    <t>קרן דפנה- DAFNA INTERNATIONAL FUND</t>
  </si>
  <si>
    <t>23/04/19</t>
  </si>
  <si>
    <t>קרן PARETO PHARMACEUTICAL LLP- PARETO PHARMACEUTICAL LLP</t>
  </si>
  <si>
    <t>Sphera Biotech FUND- Sphera Biotech FUND</t>
  </si>
  <si>
    <t>14/12/20</t>
  </si>
  <si>
    <t>סה"כ קרנות נדל"ן בחו"ל</t>
  </si>
  <si>
    <t>LION SANTANDER- LION SANTANDER</t>
  </si>
  <si>
    <t>23/09/22</t>
  </si>
  <si>
    <t>קרן פארו פוינט- Faropoint Frg</t>
  </si>
  <si>
    <t>23/10/19</t>
  </si>
  <si>
    <t>אלקטרה נדל"ן (MF) קרן מספר 2- Electra Multifamily Investments Fund II LP</t>
  </si>
  <si>
    <t>19/09/19</t>
  </si>
  <si>
    <t>אלקטרה נדל"ן (MF) קרן מספר 3- Electra Multifamily Investments Fund III LP</t>
  </si>
  <si>
    <t>אלקטרה נדל"ן (MF) קרן מספר 4- Electra Multifamily Investments Fund IV LP</t>
  </si>
  <si>
    <t>LCN Sterling Fund SLP- LCN Sterling Fund SLP</t>
  </si>
  <si>
    <t>Starlight UK, LP- Starlight UK, LP</t>
  </si>
  <si>
    <t>מיילסטון 4 MREI- MREI</t>
  </si>
  <si>
    <t>קרן הראל פיננסיים השקעות בנדל"ן- קרן הראל פיננסים השקעות בנדל"ן</t>
  </si>
  <si>
    <t>12/11/18</t>
  </si>
  <si>
    <t>סה"כ קרנות השקעה אחרות בחו"ל</t>
  </si>
  <si>
    <t>BK OPPORTUNITY 5- BK OPPORTUNITY</t>
  </si>
  <si>
    <t>KYG1312R1048</t>
  </si>
  <si>
    <t>06/09/18</t>
  </si>
  <si>
    <t>קרן חוב פונטיפקס 4- Pontifax Medison Debt Financing</t>
  </si>
  <si>
    <t>LPA  Nordic Power- LPA  Nordic Power</t>
  </si>
  <si>
    <t>24/11/20</t>
  </si>
  <si>
    <t>אלקטרה נדל"ן קרן חוב- Electra Capital PM Fund LP</t>
  </si>
  <si>
    <t>FUSE 11 FUND- FUSE 11 FUND</t>
  </si>
  <si>
    <t>קרן REVOLVER- REVOLVER</t>
  </si>
  <si>
    <t>קרן הפניקס קו-אינווסט- הפניקס</t>
  </si>
  <si>
    <t>19/12/22</t>
  </si>
  <si>
    <t>קרן COLLER 8 (Phoenix Value CIP) - קרן COLLER 8</t>
  </si>
  <si>
    <t>28/03/23</t>
  </si>
  <si>
    <t>קרן ויולה קרדיט 6- קרן ויולה</t>
  </si>
  <si>
    <t>18/10/22</t>
  </si>
  <si>
    <t>AGATE Medical  2- AGATE MEDICAL</t>
  </si>
  <si>
    <t>AGATE Medical- AGATE MEDICAL</t>
  </si>
  <si>
    <t>Fattal European Partnership II- Fattal European Partnership II</t>
  </si>
  <si>
    <t>סה"כ כתבי אופציה בישראל</t>
  </si>
  <si>
    <t>Steakholder Foods (Meat-Teck)-אופ' ל"ס 18/05/2023- Steakholder Foods (MEATECH)</t>
  </si>
  <si>
    <t>320486391</t>
  </si>
  <si>
    <t>04/08/21</t>
  </si>
  <si>
    <t>18/03/20</t>
  </si>
  <si>
    <t>בליץ אופציה לא סחירה 01/06/24- בליץ</t>
  </si>
  <si>
    <t>42401011</t>
  </si>
  <si>
    <t>08/06/21</t>
  </si>
  <si>
    <t>SMART SHOOTER LTD אופציה לא סחירה 21/02/25- סמארט שוטר</t>
  </si>
  <si>
    <t>742132</t>
  </si>
  <si>
    <t>איסתא- אופציה לא סחירה 05/01/24- איסתא</t>
  </si>
  <si>
    <t>108107411</t>
  </si>
  <si>
    <t>16/01/22</t>
  </si>
  <si>
    <t>אופ ב . המשביר ידני- 365 המשביר</t>
  </si>
  <si>
    <t>11049511</t>
  </si>
  <si>
    <t>24/12/18</t>
  </si>
  <si>
    <t>אופציה לא סחירה-הייקון מערכות 01/09/23- הייקון מערכות</t>
  </si>
  <si>
    <t>116994511</t>
  </si>
  <si>
    <t>08/03/22</t>
  </si>
  <si>
    <t>האב (איאלדי ALD) אופציה לא סחירה 15/02/24- האב אבטחת מידע</t>
  </si>
  <si>
    <t>10840031</t>
  </si>
  <si>
    <t>17/02/20</t>
  </si>
  <si>
    <t>שגריר- אופציה לא סחירה 08/06/25- שגריר רכב</t>
  </si>
  <si>
    <t>113837912</t>
  </si>
  <si>
    <t>27/06/22</t>
  </si>
  <si>
    <t>אופציית CALL דולר/ש"ח 20/04/23 3.7  OTC</t>
  </si>
  <si>
    <t>23501</t>
  </si>
  <si>
    <t>סה"כ מט"ח/מט"ח</t>
  </si>
  <si>
    <t>פורוורד אירו/שקל 3.6706 24/05/23 154274</t>
  </si>
  <si>
    <t>154274</t>
  </si>
  <si>
    <t>פורוורד אירו/שקל 3.8562 25/04/23 154316</t>
  </si>
  <si>
    <t>154316</t>
  </si>
  <si>
    <t>21/01/23</t>
  </si>
  <si>
    <t>פורוורד אירו/שקל 3.8644 23/05/23 154340</t>
  </si>
  <si>
    <t>154340</t>
  </si>
  <si>
    <t>פורוורד דולר/שקל 3.3508 24/05/23 154278</t>
  </si>
  <si>
    <t>154278</t>
  </si>
  <si>
    <t>פורוורד דולר/שקל 3.354 24/05/23 154273</t>
  </si>
  <si>
    <t>154273</t>
  </si>
  <si>
    <t>פורוורד דולר/שקל 3.3775 24/05/23 154281</t>
  </si>
  <si>
    <t>154281</t>
  </si>
  <si>
    <t>26/01/23</t>
  </si>
  <si>
    <t>פורוורד דולר/שקל 3.439 24/05/23 154291</t>
  </si>
  <si>
    <t>154291</t>
  </si>
  <si>
    <t>פורוורד דולר/שקל 3.4885 16/05/23 154304</t>
  </si>
  <si>
    <t>154304</t>
  </si>
  <si>
    <t>פורוורד דולר/שקל 3.4902 16/05/23 154305</t>
  </si>
  <si>
    <t>154305</t>
  </si>
  <si>
    <t>פורוורד דולר/שקל 3.5128 16/05/23 154308</t>
  </si>
  <si>
    <t>154308</t>
  </si>
  <si>
    <t>פורוורד דולר/שקל 3.5230 17/04/23 154303</t>
  </si>
  <si>
    <t>154303</t>
  </si>
  <si>
    <t>פורוורד דולר/שקל 3.5315 18/04/23 154311</t>
  </si>
  <si>
    <t>154311</t>
  </si>
  <si>
    <t>פורוורד דולר/שקל 3.5551 13/06/23 154339</t>
  </si>
  <si>
    <t>154339</t>
  </si>
  <si>
    <t>פורוורד דולר/שקל 3.557366 13/06/23 154338</t>
  </si>
  <si>
    <t>154338</t>
  </si>
  <si>
    <t>פורוורד דולר/שקל 3.5925 17/04/23 154319</t>
  </si>
  <si>
    <t>154319</t>
  </si>
  <si>
    <t>23/02/23</t>
  </si>
  <si>
    <t>פורוורד דולר/שקל 3.611 13/06/23 154337</t>
  </si>
  <si>
    <t>154337</t>
  </si>
  <si>
    <t>פורוורד דולר/שקל 3.616607 13/06/23 154328</t>
  </si>
  <si>
    <t>154328</t>
  </si>
  <si>
    <t>פורוורד דולר/שקל 3.6364 24/05/23 154313</t>
  </si>
  <si>
    <t>154313</t>
  </si>
  <si>
    <t>פורוורד דולר/שקל 3.650 16/05/23 154334</t>
  </si>
  <si>
    <t>154334</t>
  </si>
  <si>
    <t>22/03/23</t>
  </si>
  <si>
    <t>פורוורד דולר/שקל 3.6534 18/04/23 154320</t>
  </si>
  <si>
    <t>154320</t>
  </si>
  <si>
    <t>פורוורד ליש"ט/שקל 4.1379 24/05/23 154277</t>
  </si>
  <si>
    <t>154277</t>
  </si>
  <si>
    <t>פורוורד פר"ש/שקל 3.9598 30/05/23 154329</t>
  </si>
  <si>
    <t>154329</t>
  </si>
  <si>
    <t>15/03/23</t>
  </si>
  <si>
    <t>שטרלינג/שקל 10.07.28 שער 4.05 153359</t>
  </si>
  <si>
    <t>153359</t>
  </si>
  <si>
    <t>10/07/20</t>
  </si>
  <si>
    <t>פורוורד אירו/דולר 1.09225 24/05/23 154336</t>
  </si>
  <si>
    <t>154336</t>
  </si>
  <si>
    <t>פורוורד אירו/דולר 1.09227 02/05/23 154279</t>
  </si>
  <si>
    <t>154279</t>
  </si>
  <si>
    <t>פורוורד אירו/דולר 1.0945 24/05/23 154275</t>
  </si>
  <si>
    <t>154275</t>
  </si>
  <si>
    <t>פורוורד דולר/יין 126.96 25/04/23 154271</t>
  </si>
  <si>
    <t>154271</t>
  </si>
  <si>
    <t>פורוורד ליש"ט/דולר 1.234 24/05/23 154276</t>
  </si>
  <si>
    <t>154276</t>
  </si>
  <si>
    <t>סה"כ כנגד חסכון עמיתים/מבוטחים</t>
  </si>
  <si>
    <t>הלוואות עמיתים אלטשולר אג"ח שיקלי</t>
  </si>
  <si>
    <t>לא</t>
  </si>
  <si>
    <t>1309</t>
  </si>
  <si>
    <t>AA+</t>
  </si>
  <si>
    <t>19/03/23</t>
  </si>
  <si>
    <t>דירוג פנימי</t>
  </si>
  <si>
    <t>הלוואות עמיתים</t>
  </si>
  <si>
    <t>הלוואות עמיתים הכשרה אג"ח צמוד</t>
  </si>
  <si>
    <t>1316</t>
  </si>
  <si>
    <t>הלוואות עמיתים קרן י פריים</t>
  </si>
  <si>
    <t>1301</t>
  </si>
  <si>
    <t>סה"כ מבוטחות במשכנתא או תיקי משכנתאות</t>
  </si>
  <si>
    <t>סה"כ מובטחות בערבות בנקאית</t>
  </si>
  <si>
    <t>סה"כ מובטחות בבטחונות אחרים</t>
  </si>
  <si>
    <t>בראון ג רכיב התחייבותי</t>
  </si>
  <si>
    <t>96026</t>
  </si>
  <si>
    <t>NR1</t>
  </si>
  <si>
    <t>15/12/19</t>
  </si>
  <si>
    <t>הלוואה – מלונות בראון ג' 01.04.2023</t>
  </si>
  <si>
    <t>96023</t>
  </si>
  <si>
    <t>31/03/20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</si>
  <si>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</si>
  <si>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</si>
  <si>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</si>
  <si>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</si>
  <si>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</si>
  <si>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</si>
  <si>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הלוואה – מקס איט COCO (עמיתים) 31.03.2024</t>
  </si>
  <si>
    <t>96021</t>
  </si>
  <si>
    <t>512905423</t>
  </si>
  <si>
    <t>27/03/19</t>
  </si>
  <si>
    <t>סינמה סיטי הלוואה 1 08/01/27</t>
  </si>
  <si>
    <t>96039</t>
  </si>
  <si>
    <t>30/06/21</t>
  </si>
  <si>
    <t>סה"כ מובטחות במשכנתא או תיקי משכנתאות</t>
  </si>
  <si>
    <t>פיקדון לא צמוד 3.1% 28.08.2023- מזרחי טפחות</t>
  </si>
  <si>
    <t>96051</t>
  </si>
  <si>
    <t>סה"כ נקוב במט"ח</t>
  </si>
  <si>
    <t>פיקדון דולרי  6.7% 05/12/23- מזרחי טפחות</t>
  </si>
  <si>
    <t>96053</t>
  </si>
  <si>
    <t>פיקדון דולרי 5.2% 2/5/23- מזרחי טפחות</t>
  </si>
  <si>
    <t>96055</t>
  </si>
  <si>
    <t>פיקדון דולרי 5.5% 10/04/23- מזרחי טפחות</t>
  </si>
  <si>
    <t>96054</t>
  </si>
  <si>
    <t>פיקדון דולרי 5.5% 2/6/23- מזרחי טפחות</t>
  </si>
  <si>
    <t>96056</t>
  </si>
  <si>
    <t>סה"כ צמודי מט"ח</t>
  </si>
  <si>
    <t>פיקדון גיזה אס.פי.סי (שננדואה) 3.4% ד' 6/1/23- גיזה מזנין אס.פי.סי</t>
  </si>
  <si>
    <t>742341</t>
  </si>
  <si>
    <t>סה"כ מניב</t>
  </si>
  <si>
    <t>אשדוד - משרדים</t>
  </si>
  <si>
    <t>משרדים</t>
  </si>
  <si>
    <t>אשדוד</t>
  </si>
  <si>
    <t>אשדוד סנטר</t>
  </si>
  <si>
    <t>הוצאות לשלם אשדוד</t>
  </si>
  <si>
    <t>סה"כ לא מניב</t>
  </si>
  <si>
    <t>CSA במטבע 20001 (OTC) - בטחונות</t>
  </si>
  <si>
    <t>77720001</t>
  </si>
  <si>
    <t>MONEY CHF HSBC - בטחונות</t>
  </si>
  <si>
    <t>327080</t>
  </si>
  <si>
    <t>MONEY GBP HSBC - בטחונות</t>
  </si>
  <si>
    <t>327114</t>
  </si>
  <si>
    <t>MONEY HKD HSBC - בטחונות</t>
  </si>
  <si>
    <t>327106</t>
  </si>
  <si>
    <t>בטחונות-MONEY JPY HSBC</t>
  </si>
  <si>
    <t>327072</t>
  </si>
  <si>
    <t>MONEY AUD HSBC-בטחונות</t>
  </si>
  <si>
    <t>333856</t>
  </si>
  <si>
    <t>MONEY EUR HSBC - בטחונות</t>
  </si>
  <si>
    <t>327064</t>
  </si>
  <si>
    <t>MONEY USD HSBC - בטחונות</t>
  </si>
  <si>
    <t>415323</t>
  </si>
  <si>
    <t xml:space="preserve">פימי 6
</t>
  </si>
  <si>
    <t xml:space="preserve"> שקד 
</t>
  </si>
  <si>
    <t xml:space="preserve">קוגיטו
</t>
  </si>
  <si>
    <t xml:space="preserve"> first time2 
</t>
  </si>
  <si>
    <t xml:space="preserve">קרן הליוס
</t>
  </si>
  <si>
    <t>JTLV2</t>
  </si>
  <si>
    <t>JTLV2 אלעד מגורים</t>
  </si>
  <si>
    <t>ION 2</t>
  </si>
  <si>
    <t>להב 3</t>
  </si>
  <si>
    <t>FINTLV 2</t>
  </si>
  <si>
    <t>ורטקס אופרטיוניטי 2</t>
  </si>
  <si>
    <t>קוגיטו 2</t>
  </si>
  <si>
    <t>JTLV3</t>
  </si>
  <si>
    <t>ריאלטי חוב 4</t>
  </si>
  <si>
    <t>קרן גיזה הלוואות מורכבות</t>
  </si>
  <si>
    <t xml:space="preserve"> first time3 </t>
  </si>
  <si>
    <t>איבו קרן למלונאות (IBI)</t>
  </si>
  <si>
    <t xml:space="preserve">מיילסטון
 MREI 4 
</t>
  </si>
  <si>
    <t>קרן חוב פונטיפקס 4</t>
  </si>
  <si>
    <t>הפניקס קו-אינווסט</t>
  </si>
  <si>
    <t>REVOLVER</t>
  </si>
  <si>
    <t>ויולה קרדיט 6</t>
  </si>
  <si>
    <t>קרן COLLER 8</t>
  </si>
  <si>
    <t>SG VC 6</t>
  </si>
  <si>
    <t>LCN Sterling Fund SLP</t>
  </si>
  <si>
    <t>Fattal European Partnership II</t>
  </si>
  <si>
    <t xml:space="preserve">Electra America 
Multifamily 4
</t>
  </si>
  <si>
    <t>Starlight UK, 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</si>
</sst>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2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14" fontId="0" fillId="0" borderId="0" xfId="0" applyNumberFormat="1" applyFill="1"/>
    <xf numFmtId="43" fontId="1" fillId="0" borderId="0" xfId="11" applyFont="1" applyAlignment="1">
      <alignment horizontal="center" vertical="center" wrapText="1"/>
    </xf>
    <xf numFmtId="0" fontId="1" fillId="0" borderId="0" xfId="0" applyFont="1"/>
    <xf numFmtId="0" fontId="0" fillId="0" borderId="0" xfId="0" applyFill="1"/>
    <xf numFmtId="4" fontId="0" fillId="0" borderId="0" xfId="0" applyNumberFormat="1" applyFont="1" applyFill="1"/>
    <xf numFmtId="166" fontId="0" fillId="0" borderId="0" xfId="0" applyNumberFormat="1" applyFont="1" applyFill="1"/>
    <xf numFmtId="0" fontId="2" fillId="0" borderId="0" xfId="0" applyFont="1" applyFill="1" applyAlignment="1">
      <alignment horizontal="center"/>
    </xf>
    <xf numFmtId="0" fontId="18" fillId="0" borderId="0" xfId="0" applyFont="1" applyFill="1"/>
    <xf numFmtId="0" fontId="2" fillId="0" borderId="0" xfId="0" applyFont="1" applyFill="1" applyAlignment="1">
      <alignment horizontal="right"/>
    </xf>
    <xf numFmtId="4" fontId="18" fillId="0" borderId="0" xfId="0" applyNumberFormat="1" applyFont="1" applyFill="1"/>
    <xf numFmtId="166" fontId="18" fillId="0" borderId="0" xfId="0" applyNumberFormat="1" applyFont="1" applyFill="1"/>
    <xf numFmtId="0" fontId="20" fillId="0" borderId="0" xfId="0" applyFont="1" applyFill="1"/>
    <xf numFmtId="4" fontId="20" fillId="0" borderId="0" xfId="0" applyNumberFormat="1" applyFont="1" applyFill="1"/>
    <xf numFmtId="166" fontId="20" fillId="0" borderId="0" xfId="0" applyNumberFormat="1" applyFont="1" applyFill="1"/>
    <xf numFmtId="0" fontId="21" fillId="0" borderId="0" xfId="0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2">
    <cellStyle name="Comma" xfId="11" builtinId="3"/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E56"/>
  <sheetViews>
    <sheetView rightToLeft="1" tabSelected="1" workbookViewId="0">
      <selection activeCell="F1" sqref="F1:F1048576"/>
    </sheetView>
  </sheetViews>
  <sheetFormatPr defaultColWidth="9.140625" defaultRowHeight="18"/>
  <cols>
    <col min="1" max="1" width="6.28515625" style="1" customWidth="1"/>
    <col min="2" max="2" width="47.28515625" style="10" customWidth="1"/>
    <col min="3" max="3" width="18" style="1" customWidth="1"/>
    <col min="4" max="4" width="20.140625" style="1" customWidth="1"/>
    <col min="5" max="5" width="6.7109375" style="1" customWidth="1"/>
    <col min="6" max="6" width="8" style="1" customWidth="1"/>
    <col min="7" max="7" width="8.7109375" style="1" customWidth="1"/>
    <col min="8" max="8" width="10" style="1" customWidth="1"/>
    <col min="9" max="9" width="9.5703125" style="1" customWidth="1"/>
    <col min="10" max="10" width="6.140625" style="1" customWidth="1"/>
    <col min="11" max="12" width="5.7109375" style="1" customWidth="1"/>
    <col min="13" max="13" width="6.85546875" style="1" customWidth="1"/>
    <col min="14" max="14" width="6.42578125" style="1" customWidth="1"/>
    <col min="15" max="15" width="6.7109375" style="1" customWidth="1"/>
    <col min="16" max="16" width="7.28515625" style="1" customWidth="1"/>
    <col min="17" max="28" width="5.7109375" style="1" customWidth="1"/>
    <col min="29" max="16384" width="9.140625" style="1"/>
  </cols>
  <sheetData>
    <row r="1" spans="1:5">
      <c r="B1" s="2" t="s">
        <v>0</v>
      </c>
      <c r="C1" t="s">
        <v>195</v>
      </c>
    </row>
    <row r="2" spans="1:5">
      <c r="B2" s="2" t="s">
        <v>1</v>
      </c>
    </row>
    <row r="3" spans="1:5">
      <c r="B3" s="2" t="s">
        <v>2</v>
      </c>
      <c r="C3" t="s">
        <v>196</v>
      </c>
    </row>
    <row r="4" spans="1:5">
      <c r="B4" s="2" t="s">
        <v>3</v>
      </c>
    </row>
    <row r="6" spans="1:5" ht="26.25" customHeight="1">
      <c r="B6" s="96" t="s">
        <v>4</v>
      </c>
      <c r="C6" s="97"/>
      <c r="D6" s="98"/>
    </row>
    <row r="7" spans="1:5" s="3" customFormat="1">
      <c r="B7" s="4"/>
      <c r="C7" s="59" t="s">
        <v>5</v>
      </c>
      <c r="D7" s="60" t="s">
        <v>189</v>
      </c>
      <c r="E7" s="1"/>
    </row>
    <row r="8" spans="1:5" s="3" customFormat="1">
      <c r="B8" s="4"/>
      <c r="C8" s="61" t="s">
        <v>6</v>
      </c>
      <c r="D8" s="62" t="s">
        <v>7</v>
      </c>
    </row>
    <row r="9" spans="1:5" s="5" customFormat="1" ht="18" customHeight="1">
      <c r="B9" s="65"/>
      <c r="C9" s="64" t="s">
        <v>8</v>
      </c>
      <c r="D9" s="63" t="s">
        <v>9</v>
      </c>
    </row>
    <row r="10" spans="1:5" s="5" customFormat="1" ht="18" customHeight="1">
      <c r="B10" s="66" t="s">
        <v>10</v>
      </c>
      <c r="C10" s="56"/>
      <c r="D10" s="57"/>
    </row>
    <row r="11" spans="1:5">
      <c r="A11" s="7" t="s">
        <v>11</v>
      </c>
      <c r="B11" s="67" t="s">
        <v>12</v>
      </c>
      <c r="C11" s="73">
        <f>מזומנים!J11</f>
        <v>1264596.2620779944</v>
      </c>
      <c r="D11" s="74">
        <f>C11/$C$42</f>
        <v>6.334057095894241E-2</v>
      </c>
    </row>
    <row r="12" spans="1:5">
      <c r="B12" s="67" t="s">
        <v>13</v>
      </c>
      <c r="C12" s="58"/>
      <c r="D12" s="58"/>
    </row>
    <row r="13" spans="1:5">
      <c r="A13" s="8" t="s">
        <v>11</v>
      </c>
      <c r="B13" s="68" t="s">
        <v>14</v>
      </c>
      <c r="C13" s="75">
        <v>6677892.7247008746</v>
      </c>
      <c r="D13" s="76">
        <f t="shared" ref="D13:D22" si="0">C13/$C$42</f>
        <v>0.33447950991890052</v>
      </c>
    </row>
    <row r="14" spans="1:5">
      <c r="A14" s="8" t="s">
        <v>11</v>
      </c>
      <c r="B14" s="68" t="s">
        <v>15</v>
      </c>
      <c r="C14" s="75">
        <v>0</v>
      </c>
      <c r="D14" s="76">
        <f t="shared" si="0"/>
        <v>0</v>
      </c>
    </row>
    <row r="15" spans="1:5">
      <c r="A15" s="8" t="s">
        <v>11</v>
      </c>
      <c r="B15" s="68" t="s">
        <v>16</v>
      </c>
      <c r="C15" s="75">
        <v>2687127.5381576815</v>
      </c>
      <c r="D15" s="76">
        <f t="shared" si="0"/>
        <v>0.13459172513029891</v>
      </c>
    </row>
    <row r="16" spans="1:5">
      <c r="A16" s="8" t="s">
        <v>11</v>
      </c>
      <c r="B16" s="68" t="s">
        <v>17</v>
      </c>
      <c r="C16" s="75">
        <v>3268223.8112407373</v>
      </c>
      <c r="D16" s="76">
        <f t="shared" si="0"/>
        <v>0.16369743327047068</v>
      </c>
    </row>
    <row r="17" spans="1:4">
      <c r="A17" s="8" t="s">
        <v>11</v>
      </c>
      <c r="B17" s="68" t="s">
        <v>193</v>
      </c>
      <c r="C17" s="75">
        <v>2908301.2128132321</v>
      </c>
      <c r="D17" s="76">
        <f t="shared" si="0"/>
        <v>0.14566978004305803</v>
      </c>
    </row>
    <row r="18" spans="1:4">
      <c r="A18" s="8" t="s">
        <v>11</v>
      </c>
      <c r="B18" s="68" t="s">
        <v>18</v>
      </c>
      <c r="C18" s="75">
        <v>235959.548723935</v>
      </c>
      <c r="D18" s="76">
        <f t="shared" si="0"/>
        <v>1.1818643615812497E-2</v>
      </c>
    </row>
    <row r="19" spans="1:4">
      <c r="A19" s="8" t="s">
        <v>11</v>
      </c>
      <c r="B19" s="68" t="s">
        <v>19</v>
      </c>
      <c r="C19" s="75">
        <v>4828.2469656000003</v>
      </c>
      <c r="D19" s="76">
        <f t="shared" si="0"/>
        <v>2.4183522338533007E-4</v>
      </c>
    </row>
    <row r="20" spans="1:4">
      <c r="A20" s="8" t="s">
        <v>11</v>
      </c>
      <c r="B20" s="68" t="s">
        <v>20</v>
      </c>
      <c r="C20" s="75">
        <v>-10473.27303</v>
      </c>
      <c r="D20" s="76">
        <f t="shared" si="0"/>
        <v>-5.2458093813990601E-4</v>
      </c>
    </row>
    <row r="21" spans="1:4">
      <c r="A21" s="8" t="s">
        <v>11</v>
      </c>
      <c r="B21" s="68" t="s">
        <v>21</v>
      </c>
      <c r="C21" s="75">
        <v>143748.78914128934</v>
      </c>
      <c r="D21" s="76">
        <f t="shared" si="0"/>
        <v>7.2000294891780454E-3</v>
      </c>
    </row>
    <row r="22" spans="1:4">
      <c r="A22" s="8" t="s">
        <v>11</v>
      </c>
      <c r="B22" s="68" t="s">
        <v>22</v>
      </c>
      <c r="C22" s="75">
        <v>0</v>
      </c>
      <c r="D22" s="76">
        <f t="shared" si="0"/>
        <v>0</v>
      </c>
    </row>
    <row r="23" spans="1:4">
      <c r="B23" s="67" t="s">
        <v>23</v>
      </c>
      <c r="C23" s="58"/>
      <c r="D23" s="58"/>
    </row>
    <row r="24" spans="1:4">
      <c r="A24" s="8" t="s">
        <v>11</v>
      </c>
      <c r="B24" s="68" t="s">
        <v>24</v>
      </c>
      <c r="C24" s="75">
        <v>25945.930779940107</v>
      </c>
      <c r="D24" s="76">
        <f t="shared" ref="D24:D37" si="1">C24/$C$42</f>
        <v>1.2995689762376075E-3</v>
      </c>
    </row>
    <row r="25" spans="1:4">
      <c r="A25" s="8" t="s">
        <v>11</v>
      </c>
      <c r="B25" s="68" t="s">
        <v>25</v>
      </c>
      <c r="C25" s="75">
        <v>0</v>
      </c>
      <c r="D25" s="76">
        <f t="shared" si="1"/>
        <v>0</v>
      </c>
    </row>
    <row r="26" spans="1:4">
      <c r="A26" s="8" t="s">
        <v>11</v>
      </c>
      <c r="B26" s="68" t="s">
        <v>16</v>
      </c>
      <c r="C26" s="75">
        <v>215044.20883135468</v>
      </c>
      <c r="D26" s="76">
        <f t="shared" si="1"/>
        <v>1.0771044781051212E-2</v>
      </c>
    </row>
    <row r="27" spans="1:4">
      <c r="A27" s="8" t="s">
        <v>11</v>
      </c>
      <c r="B27" s="68" t="s">
        <v>26</v>
      </c>
      <c r="C27" s="75">
        <v>388388.40586599789</v>
      </c>
      <c r="D27" s="76">
        <f t="shared" si="1"/>
        <v>1.9453436736371205E-2</v>
      </c>
    </row>
    <row r="28" spans="1:4">
      <c r="A28" s="8" t="s">
        <v>11</v>
      </c>
      <c r="B28" s="68" t="s">
        <v>27</v>
      </c>
      <c r="C28" s="75">
        <v>1340803.0778678581</v>
      </c>
      <c r="D28" s="76">
        <f t="shared" si="1"/>
        <v>6.7157586213408824E-2</v>
      </c>
    </row>
    <row r="29" spans="1:4">
      <c r="A29" s="8" t="s">
        <v>11</v>
      </c>
      <c r="B29" s="68" t="s">
        <v>28</v>
      </c>
      <c r="C29" s="75">
        <v>4168.5197135135813</v>
      </c>
      <c r="D29" s="76">
        <f t="shared" si="1"/>
        <v>2.0879107951314881E-4</v>
      </c>
    </row>
    <row r="30" spans="1:4">
      <c r="A30" s="8" t="s">
        <v>11</v>
      </c>
      <c r="B30" s="68" t="s">
        <v>29</v>
      </c>
      <c r="C30" s="75">
        <v>-177.74994000000001</v>
      </c>
      <c r="D30" s="76">
        <f t="shared" si="1"/>
        <v>-8.9030649742845494E-6</v>
      </c>
    </row>
    <row r="31" spans="1:4">
      <c r="A31" s="8" t="s">
        <v>11</v>
      </c>
      <c r="B31" s="68" t="s">
        <v>30</v>
      </c>
      <c r="C31" s="75">
        <v>-74191.830779634824</v>
      </c>
      <c r="D31" s="76">
        <f t="shared" si="1"/>
        <v>-3.7160895243745968E-3</v>
      </c>
    </row>
    <row r="32" spans="1:4">
      <c r="A32" s="8" t="s">
        <v>11</v>
      </c>
      <c r="B32" s="68" t="s">
        <v>31</v>
      </c>
      <c r="C32" s="75">
        <v>0</v>
      </c>
      <c r="D32" s="76">
        <f t="shared" si="1"/>
        <v>0</v>
      </c>
    </row>
    <row r="33" spans="1:4">
      <c r="A33" s="8" t="s">
        <v>11</v>
      </c>
      <c r="B33" s="67" t="s">
        <v>32</v>
      </c>
      <c r="C33" s="75">
        <v>346727.39710228704</v>
      </c>
      <c r="D33" s="76">
        <f t="shared" si="1"/>
        <v>1.7366737478314884E-2</v>
      </c>
    </row>
    <row r="34" spans="1:4">
      <c r="A34" s="8" t="s">
        <v>11</v>
      </c>
      <c r="B34" s="67" t="s">
        <v>33</v>
      </c>
      <c r="C34" s="75">
        <v>93200.843597279003</v>
      </c>
      <c r="D34" s="76">
        <f t="shared" si="1"/>
        <v>4.6682050424585635E-3</v>
      </c>
    </row>
    <row r="35" spans="1:4">
      <c r="A35" s="8" t="s">
        <v>11</v>
      </c>
      <c r="B35" s="67" t="s">
        <v>34</v>
      </c>
      <c r="C35" s="75">
        <v>276620.67687290319</v>
      </c>
      <c r="D35" s="76">
        <f t="shared" si="1"/>
        <v>1.3855261270018029E-2</v>
      </c>
    </row>
    <row r="36" spans="1:4">
      <c r="A36" s="8" t="s">
        <v>11</v>
      </c>
      <c r="B36" s="67" t="s">
        <v>35</v>
      </c>
      <c r="C36" s="75">
        <v>0</v>
      </c>
      <c r="D36" s="76">
        <f t="shared" si="1"/>
        <v>0</v>
      </c>
    </row>
    <row r="37" spans="1:4">
      <c r="A37" s="8" t="s">
        <v>11</v>
      </c>
      <c r="B37" s="67" t="s">
        <v>36</v>
      </c>
      <c r="C37" s="75">
        <v>168293.49110673199</v>
      </c>
      <c r="D37" s="76">
        <f t="shared" si="1"/>
        <v>8.4294143000690405E-3</v>
      </c>
    </row>
    <row r="38" spans="1:4">
      <c r="A38" s="8"/>
      <c r="B38" s="69" t="s">
        <v>37</v>
      </c>
      <c r="C38" s="58"/>
      <c r="D38" s="58"/>
    </row>
    <row r="39" spans="1:4">
      <c r="A39" s="8" t="s">
        <v>11</v>
      </c>
      <c r="B39" s="70" t="s">
        <v>38</v>
      </c>
      <c r="C39" s="75">
        <v>0</v>
      </c>
      <c r="D39" s="76">
        <f t="shared" ref="D39:D42" si="2">C39/$C$42</f>
        <v>0</v>
      </c>
    </row>
    <row r="40" spans="1:4">
      <c r="A40" s="8" t="s">
        <v>11</v>
      </c>
      <c r="B40" s="70" t="s">
        <v>39</v>
      </c>
      <c r="C40" s="75">
        <v>0</v>
      </c>
      <c r="D40" s="76">
        <f t="shared" si="2"/>
        <v>0</v>
      </c>
    </row>
    <row r="41" spans="1:4">
      <c r="A41" s="8" t="s">
        <v>11</v>
      </c>
      <c r="B41" s="70" t="s">
        <v>40</v>
      </c>
      <c r="C41" s="75">
        <v>0</v>
      </c>
      <c r="D41" s="76">
        <f t="shared" si="2"/>
        <v>0</v>
      </c>
    </row>
    <row r="42" spans="1:4">
      <c r="B42" s="70" t="s">
        <v>41</v>
      </c>
      <c r="C42" s="75">
        <f>SUM(C11:C41)</f>
        <v>19965027.831809573</v>
      </c>
      <c r="D42" s="76">
        <f t="shared" si="2"/>
        <v>1</v>
      </c>
    </row>
    <row r="43" spans="1:4">
      <c r="A43" s="8" t="s">
        <v>11</v>
      </c>
      <c r="B43" s="71" t="s">
        <v>42</v>
      </c>
      <c r="C43" s="75">
        <f>'יתרת התחייבות להשקעה'!C11</f>
        <v>428181.40042314999</v>
      </c>
      <c r="D43" s="76">
        <v>0</v>
      </c>
    </row>
    <row r="44" spans="1:4">
      <c r="B44" s="9" t="s">
        <v>197</v>
      </c>
    </row>
    <row r="45" spans="1:4">
      <c r="C45" s="11" t="s">
        <v>43</v>
      </c>
      <c r="D45" s="12" t="s">
        <v>44</v>
      </c>
    </row>
    <row r="46" spans="1:4">
      <c r="C46" s="11" t="s">
        <v>8</v>
      </c>
      <c r="D46" s="11" t="s">
        <v>9</v>
      </c>
    </row>
    <row r="47" spans="1:4">
      <c r="C47" t="s">
        <v>198</v>
      </c>
      <c r="D47">
        <v>3.9455</v>
      </c>
    </row>
    <row r="48" spans="1:4">
      <c r="C48" t="s">
        <v>199</v>
      </c>
      <c r="D48">
        <v>0.52790000000000004</v>
      </c>
    </row>
    <row r="49" spans="3:4">
      <c r="C49" t="s">
        <v>108</v>
      </c>
      <c r="D49">
        <v>3.9321999999999999</v>
      </c>
    </row>
    <row r="50" spans="3:4">
      <c r="C50" t="s">
        <v>200</v>
      </c>
      <c r="D50">
        <v>0.34649999999999997</v>
      </c>
    </row>
    <row r="51" spans="3:4">
      <c r="C51" t="s">
        <v>118</v>
      </c>
      <c r="D51">
        <v>2.4159000000000002</v>
      </c>
    </row>
    <row r="52" spans="3:4">
      <c r="C52" t="s">
        <v>201</v>
      </c>
      <c r="D52">
        <v>2.7067999999999998E-2</v>
      </c>
    </row>
    <row r="53" spans="3:4">
      <c r="C53" t="s">
        <v>121</v>
      </c>
      <c r="D53">
        <v>2.7189999999999999</v>
      </c>
    </row>
    <row r="54" spans="3:4">
      <c r="C54" t="s">
        <v>202</v>
      </c>
      <c r="D54">
        <v>0.46050000000000002</v>
      </c>
    </row>
    <row r="55" spans="3:4">
      <c r="C55" t="s">
        <v>104</v>
      </c>
      <c r="D55">
        <v>3.6150000000000002</v>
      </c>
    </row>
    <row r="56" spans="3:4">
      <c r="C56" t="s">
        <v>111</v>
      </c>
      <c r="D56">
        <v>4.4672000000000001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5" width="10.7109375" style="13" customWidth="1"/>
    <col min="6" max="6" width="10.7109375" style="14" customWidth="1"/>
    <col min="7" max="7" width="14.7109375" style="14" customWidth="1"/>
    <col min="8" max="8" width="11.7109375" style="14" customWidth="1"/>
    <col min="9" max="9" width="14.7109375" style="14" customWidth="1"/>
    <col min="10" max="12" width="10.7109375" style="14" customWidth="1"/>
    <col min="13" max="13" width="7.5703125" style="14" customWidth="1"/>
    <col min="14" max="14" width="6.7109375" style="14" customWidth="1"/>
    <col min="15" max="15" width="7.7109375" style="14" customWidth="1"/>
    <col min="16" max="16" width="7.140625" style="14" customWidth="1"/>
    <col min="17" max="17" width="6" style="14" customWidth="1"/>
    <col min="18" max="18" width="7.85546875" style="14" customWidth="1"/>
    <col min="19" max="19" width="8.140625" style="14" customWidth="1"/>
    <col min="20" max="20" width="6.28515625" style="14" customWidth="1"/>
    <col min="21" max="21" width="8" style="14" customWidth="1"/>
    <col min="22" max="22" width="8.7109375" style="14" customWidth="1"/>
    <col min="23" max="23" width="10" style="14" customWidth="1"/>
    <col min="24" max="24" width="9.5703125" style="14" customWidth="1"/>
    <col min="25" max="25" width="6.140625" style="14" customWidth="1"/>
    <col min="26" max="27" width="5.7109375" style="14" customWidth="1"/>
    <col min="28" max="28" width="6.85546875" style="14" customWidth="1"/>
    <col min="29" max="29" width="6.42578125" style="14" customWidth="1"/>
    <col min="30" max="30" width="6.7109375" style="14" customWidth="1"/>
    <col min="31" max="31" width="7.28515625" style="14" customWidth="1"/>
    <col min="32" max="43" width="5.7109375" style="14" customWidth="1"/>
    <col min="44" max="16384" width="9.140625" style="14"/>
  </cols>
  <sheetData>
    <row r="1" spans="2:61">
      <c r="B1" s="2" t="s">
        <v>0</v>
      </c>
      <c r="C1" t="s">
        <v>195</v>
      </c>
    </row>
    <row r="2" spans="2:61">
      <c r="B2" s="2" t="s">
        <v>1</v>
      </c>
    </row>
    <row r="3" spans="2:61">
      <c r="B3" s="2" t="s">
        <v>2</v>
      </c>
      <c r="C3" t="s">
        <v>196</v>
      </c>
    </row>
    <row r="4" spans="2:61">
      <c r="B4" s="2" t="s">
        <v>3</v>
      </c>
    </row>
    <row r="6" spans="2:61" ht="26.25" customHeight="1">
      <c r="B6" s="109" t="s">
        <v>66</v>
      </c>
      <c r="C6" s="110"/>
      <c r="D6" s="110"/>
      <c r="E6" s="110"/>
      <c r="F6" s="110"/>
      <c r="G6" s="110"/>
      <c r="H6" s="110"/>
      <c r="I6" s="110"/>
      <c r="J6" s="110"/>
      <c r="K6" s="110"/>
      <c r="L6" s="111"/>
    </row>
    <row r="7" spans="2:61" ht="26.25" customHeight="1">
      <c r="B7" s="109" t="s">
        <v>96</v>
      </c>
      <c r="C7" s="110"/>
      <c r="D7" s="110"/>
      <c r="E7" s="110"/>
      <c r="F7" s="110"/>
      <c r="G7" s="110"/>
      <c r="H7" s="110"/>
      <c r="I7" s="110"/>
      <c r="J7" s="110"/>
      <c r="K7" s="110"/>
      <c r="L7" s="111"/>
      <c r="BI7" s="17"/>
    </row>
    <row r="8" spans="2:61" s="17" customFormat="1" ht="63">
      <c r="B8" s="4" t="s">
        <v>94</v>
      </c>
      <c r="C8" s="26" t="s">
        <v>47</v>
      </c>
      <c r="D8" s="26" t="s">
        <v>68</v>
      </c>
      <c r="E8" s="26" t="s">
        <v>82</v>
      </c>
      <c r="F8" s="26" t="s">
        <v>51</v>
      </c>
      <c r="G8" s="26" t="s">
        <v>185</v>
      </c>
      <c r="H8" s="26" t="s">
        <v>186</v>
      </c>
      <c r="I8" s="26" t="s">
        <v>54</v>
      </c>
      <c r="J8" s="26" t="s">
        <v>71</v>
      </c>
      <c r="K8" s="26" t="s">
        <v>55</v>
      </c>
      <c r="L8" s="34" t="s">
        <v>181</v>
      </c>
      <c r="M8" s="14"/>
      <c r="BE8" s="14"/>
      <c r="BF8" s="14"/>
    </row>
    <row r="9" spans="2:61" s="17" customFormat="1" ht="20.25">
      <c r="B9" s="18"/>
      <c r="C9" s="26"/>
      <c r="D9" s="26"/>
      <c r="E9" s="26"/>
      <c r="F9" s="26"/>
      <c r="G9" s="19" t="s">
        <v>182</v>
      </c>
      <c r="H9" s="19"/>
      <c r="I9" s="19" t="s">
        <v>6</v>
      </c>
      <c r="J9" s="19" t="s">
        <v>7</v>
      </c>
      <c r="K9" s="29" t="s">
        <v>7</v>
      </c>
      <c r="L9" s="43" t="s">
        <v>7</v>
      </c>
      <c r="BD9" s="14"/>
      <c r="BE9" s="14"/>
      <c r="BF9" s="14"/>
      <c r="BH9" s="21"/>
    </row>
    <row r="10" spans="2:61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57</v>
      </c>
      <c r="G10" s="6" t="s">
        <v>58</v>
      </c>
      <c r="H10" s="6" t="s">
        <v>59</v>
      </c>
      <c r="I10" s="6" t="s">
        <v>60</v>
      </c>
      <c r="J10" s="6" t="s">
        <v>61</v>
      </c>
      <c r="K10" s="32" t="s">
        <v>62</v>
      </c>
      <c r="L10" s="32" t="s">
        <v>63</v>
      </c>
      <c r="BD10" s="14"/>
      <c r="BE10" s="17"/>
      <c r="BF10" s="14"/>
    </row>
    <row r="11" spans="2:61" s="21" customFormat="1" ht="18" customHeight="1">
      <c r="B11" s="22" t="s">
        <v>97</v>
      </c>
      <c r="C11" s="6"/>
      <c r="D11" s="6"/>
      <c r="E11" s="6"/>
      <c r="F11" s="6"/>
      <c r="G11" s="73">
        <v>27760</v>
      </c>
      <c r="H11" s="6"/>
      <c r="I11" s="73">
        <v>-10473.27303</v>
      </c>
      <c r="J11" s="23"/>
      <c r="K11" s="74">
        <v>1</v>
      </c>
      <c r="L11" s="74">
        <v>-5.0000000000000001E-4</v>
      </c>
      <c r="BD11" s="14"/>
      <c r="BE11" s="17"/>
      <c r="BF11" s="14"/>
      <c r="BH11" s="14"/>
    </row>
    <row r="12" spans="2:61">
      <c r="B12" s="77" t="s">
        <v>203</v>
      </c>
      <c r="C12" s="14"/>
      <c r="D12" s="14"/>
      <c r="E12" s="14"/>
      <c r="G12" s="79">
        <v>1660</v>
      </c>
      <c r="I12" s="79">
        <v>722.1</v>
      </c>
      <c r="K12" s="78">
        <v>-6.8900000000000003E-2</v>
      </c>
      <c r="L12" s="78">
        <v>0</v>
      </c>
    </row>
    <row r="13" spans="2:61">
      <c r="B13" s="77" t="s">
        <v>2986</v>
      </c>
      <c r="C13" s="14"/>
      <c r="D13" s="14"/>
      <c r="E13" s="14"/>
      <c r="G13" s="79">
        <v>1660</v>
      </c>
      <c r="I13" s="79">
        <v>722.1</v>
      </c>
      <c r="K13" s="78">
        <v>-6.8900000000000003E-2</v>
      </c>
      <c r="L13" s="78">
        <v>0</v>
      </c>
    </row>
    <row r="14" spans="2:61">
      <c r="B14" t="s">
        <v>2987</v>
      </c>
      <c r="C14" t="s">
        <v>2988</v>
      </c>
      <c r="D14" t="s">
        <v>98</v>
      </c>
      <c r="E14" t="s">
        <v>121</v>
      </c>
      <c r="F14" t="s">
        <v>100</v>
      </c>
      <c r="G14" s="75">
        <v>1660</v>
      </c>
      <c r="H14" s="75">
        <v>43500</v>
      </c>
      <c r="I14" s="75">
        <v>722.1</v>
      </c>
      <c r="J14" s="76">
        <v>0</v>
      </c>
      <c r="K14" s="76">
        <v>-6.8900000000000003E-2</v>
      </c>
      <c r="L14" s="76">
        <v>0</v>
      </c>
    </row>
    <row r="15" spans="2:61">
      <c r="B15" s="77" t="s">
        <v>2989</v>
      </c>
      <c r="C15" s="14"/>
      <c r="D15" s="14"/>
      <c r="E15" s="14"/>
      <c r="G15" s="79">
        <v>0</v>
      </c>
      <c r="I15" s="79">
        <v>0</v>
      </c>
      <c r="K15" s="78">
        <v>0</v>
      </c>
      <c r="L15" s="78">
        <v>0</v>
      </c>
    </row>
    <row r="16" spans="2:61">
      <c r="B16" t="s">
        <v>251</v>
      </c>
      <c r="C16" t="s">
        <v>251</v>
      </c>
      <c r="D16" s="14"/>
      <c r="E16" t="s">
        <v>251</v>
      </c>
      <c r="F16" t="s">
        <v>251</v>
      </c>
      <c r="G16" s="75">
        <v>0</v>
      </c>
      <c r="H16" s="75">
        <v>0</v>
      </c>
      <c r="I16" s="75">
        <v>0</v>
      </c>
      <c r="J16" s="76">
        <v>0</v>
      </c>
      <c r="K16" s="76">
        <v>0</v>
      </c>
      <c r="L16" s="76">
        <v>0</v>
      </c>
    </row>
    <row r="17" spans="2:12">
      <c r="B17" s="77" t="s">
        <v>2990</v>
      </c>
      <c r="C17" s="14"/>
      <c r="D17" s="14"/>
      <c r="E17" s="14"/>
      <c r="G17" s="79">
        <v>0</v>
      </c>
      <c r="I17" s="79">
        <v>0</v>
      </c>
      <c r="K17" s="78">
        <v>0</v>
      </c>
      <c r="L17" s="78">
        <v>0</v>
      </c>
    </row>
    <row r="18" spans="2:12">
      <c r="B18" t="s">
        <v>251</v>
      </c>
      <c r="C18" t="s">
        <v>251</v>
      </c>
      <c r="D18" s="14"/>
      <c r="E18" t="s">
        <v>251</v>
      </c>
      <c r="F18" t="s">
        <v>251</v>
      </c>
      <c r="G18" s="75">
        <v>0</v>
      </c>
      <c r="H18" s="75">
        <v>0</v>
      </c>
      <c r="I18" s="75">
        <v>0</v>
      </c>
      <c r="J18" s="76">
        <v>0</v>
      </c>
      <c r="K18" s="76">
        <v>0</v>
      </c>
      <c r="L18" s="76">
        <v>0</v>
      </c>
    </row>
    <row r="19" spans="2:12">
      <c r="B19" s="77" t="s">
        <v>1650</v>
      </c>
      <c r="C19" s="14"/>
      <c r="D19" s="14"/>
      <c r="E19" s="14"/>
      <c r="G19" s="79">
        <v>0</v>
      </c>
      <c r="I19" s="79">
        <v>0</v>
      </c>
      <c r="K19" s="78">
        <v>0</v>
      </c>
      <c r="L19" s="78">
        <v>0</v>
      </c>
    </row>
    <row r="20" spans="2:12">
      <c r="B20" t="s">
        <v>251</v>
      </c>
      <c r="C20" t="s">
        <v>251</v>
      </c>
      <c r="D20" s="14"/>
      <c r="E20" t="s">
        <v>251</v>
      </c>
      <c r="F20" t="s">
        <v>251</v>
      </c>
      <c r="G20" s="75">
        <v>0</v>
      </c>
      <c r="H20" s="75">
        <v>0</v>
      </c>
      <c r="I20" s="75">
        <v>0</v>
      </c>
      <c r="J20" s="76">
        <v>0</v>
      </c>
      <c r="K20" s="76">
        <v>0</v>
      </c>
      <c r="L20" s="76">
        <v>0</v>
      </c>
    </row>
    <row r="21" spans="2:12">
      <c r="B21" s="77" t="s">
        <v>254</v>
      </c>
      <c r="C21" s="14"/>
      <c r="D21" s="14"/>
      <c r="E21" s="14"/>
      <c r="G21" s="79">
        <v>26100</v>
      </c>
      <c r="I21" s="79">
        <v>-11195.373030000001</v>
      </c>
      <c r="K21" s="78">
        <v>1.0689</v>
      </c>
      <c r="L21" s="78">
        <v>-5.9999999999999995E-4</v>
      </c>
    </row>
    <row r="22" spans="2:12">
      <c r="B22" s="77" t="s">
        <v>2986</v>
      </c>
      <c r="C22" s="14"/>
      <c r="D22" s="14"/>
      <c r="E22" s="14"/>
      <c r="G22" s="79">
        <v>26100</v>
      </c>
      <c r="I22" s="79">
        <v>-11195.373030000001</v>
      </c>
      <c r="K22" s="78">
        <v>1.0689</v>
      </c>
      <c r="L22" s="78">
        <v>-5.9999999999999995E-4</v>
      </c>
    </row>
    <row r="23" spans="2:12">
      <c r="B23" t="s">
        <v>2991</v>
      </c>
      <c r="C23" t="s">
        <v>2992</v>
      </c>
      <c r="D23" t="s">
        <v>121</v>
      </c>
      <c r="E23" t="s">
        <v>1860</v>
      </c>
      <c r="F23" t="s">
        <v>104</v>
      </c>
      <c r="G23" s="75">
        <v>-3000</v>
      </c>
      <c r="H23" s="75">
        <v>101761</v>
      </c>
      <c r="I23" s="75">
        <v>-11035.980449999999</v>
      </c>
      <c r="J23" s="76">
        <v>0</v>
      </c>
      <c r="K23" s="76">
        <v>1.0537000000000001</v>
      </c>
      <c r="L23" s="76">
        <v>-5.9999999999999995E-4</v>
      </c>
    </row>
    <row r="24" spans="2:12">
      <c r="B24" t="s">
        <v>2993</v>
      </c>
      <c r="C24" t="s">
        <v>2994</v>
      </c>
      <c r="D24" t="s">
        <v>121</v>
      </c>
      <c r="E24" t="s">
        <v>1860</v>
      </c>
      <c r="F24" t="s">
        <v>104</v>
      </c>
      <c r="G24" s="75">
        <v>4200</v>
      </c>
      <c r="H24" s="75">
        <v>3680</v>
      </c>
      <c r="I24" s="75">
        <v>558.73440000000005</v>
      </c>
      <c r="J24" s="76">
        <v>0</v>
      </c>
      <c r="K24" s="76">
        <v>-5.33E-2</v>
      </c>
      <c r="L24" s="76">
        <v>0</v>
      </c>
    </row>
    <row r="25" spans="2:12">
      <c r="B25" t="s">
        <v>2995</v>
      </c>
      <c r="C25" t="s">
        <v>2996</v>
      </c>
      <c r="D25" t="s">
        <v>121</v>
      </c>
      <c r="E25" t="s">
        <v>1860</v>
      </c>
      <c r="F25" t="s">
        <v>104</v>
      </c>
      <c r="G25" s="75">
        <v>-2000</v>
      </c>
      <c r="H25" s="75">
        <v>1710</v>
      </c>
      <c r="I25" s="75">
        <v>-123.633</v>
      </c>
      <c r="J25" s="76">
        <v>0</v>
      </c>
      <c r="K25" s="76">
        <v>1.18E-2</v>
      </c>
      <c r="L25" s="76">
        <v>0</v>
      </c>
    </row>
    <row r="26" spans="2:12">
      <c r="B26" t="s">
        <v>2997</v>
      </c>
      <c r="C26" t="s">
        <v>2998</v>
      </c>
      <c r="D26" t="s">
        <v>121</v>
      </c>
      <c r="E26" t="s">
        <v>1860</v>
      </c>
      <c r="F26" t="s">
        <v>104</v>
      </c>
      <c r="G26" s="75">
        <v>55300</v>
      </c>
      <c r="H26" s="75">
        <v>20</v>
      </c>
      <c r="I26" s="75">
        <v>39.981900000000003</v>
      </c>
      <c r="J26" s="76">
        <v>0</v>
      </c>
      <c r="K26" s="76">
        <v>-3.8E-3</v>
      </c>
      <c r="L26" s="76">
        <v>0</v>
      </c>
    </row>
    <row r="27" spans="2:12">
      <c r="B27" t="s">
        <v>2999</v>
      </c>
      <c r="C27" t="s">
        <v>3000</v>
      </c>
      <c r="D27" t="s">
        <v>121</v>
      </c>
      <c r="E27" t="s">
        <v>1860</v>
      </c>
      <c r="F27" t="s">
        <v>104</v>
      </c>
      <c r="G27" s="75">
        <v>-28400</v>
      </c>
      <c r="H27" s="75">
        <v>618</v>
      </c>
      <c r="I27" s="75">
        <v>-634.47587999999996</v>
      </c>
      <c r="J27" s="76">
        <v>0</v>
      </c>
      <c r="K27" s="76">
        <v>6.0600000000000001E-2</v>
      </c>
      <c r="L27" s="76">
        <v>0</v>
      </c>
    </row>
    <row r="28" spans="2:12">
      <c r="B28" s="77" t="s">
        <v>3001</v>
      </c>
      <c r="C28" s="14"/>
      <c r="D28" s="14"/>
      <c r="E28" s="14"/>
      <c r="G28" s="79">
        <v>0</v>
      </c>
      <c r="I28" s="79">
        <v>0</v>
      </c>
      <c r="K28" s="78">
        <v>0</v>
      </c>
      <c r="L28" s="78">
        <v>0</v>
      </c>
    </row>
    <row r="29" spans="2:12">
      <c r="B29" t="s">
        <v>251</v>
      </c>
      <c r="C29" t="s">
        <v>251</v>
      </c>
      <c r="D29" s="14"/>
      <c r="E29" t="s">
        <v>251</v>
      </c>
      <c r="F29" t="s">
        <v>251</v>
      </c>
      <c r="G29" s="75">
        <v>0</v>
      </c>
      <c r="H29" s="75">
        <v>0</v>
      </c>
      <c r="I29" s="75">
        <v>0</v>
      </c>
      <c r="J29" s="76">
        <v>0</v>
      </c>
      <c r="K29" s="76">
        <v>0</v>
      </c>
      <c r="L29" s="76">
        <v>0</v>
      </c>
    </row>
    <row r="30" spans="2:12">
      <c r="B30" s="77" t="s">
        <v>2990</v>
      </c>
      <c r="C30" s="14"/>
      <c r="D30" s="14"/>
      <c r="E30" s="14"/>
      <c r="G30" s="79">
        <v>0</v>
      </c>
      <c r="I30" s="79">
        <v>0</v>
      </c>
      <c r="K30" s="78">
        <v>0</v>
      </c>
      <c r="L30" s="78">
        <v>0</v>
      </c>
    </row>
    <row r="31" spans="2:12">
      <c r="B31" t="s">
        <v>251</v>
      </c>
      <c r="C31" t="s">
        <v>251</v>
      </c>
      <c r="D31" s="14"/>
      <c r="E31" t="s">
        <v>251</v>
      </c>
      <c r="F31" t="s">
        <v>251</v>
      </c>
      <c r="G31" s="75">
        <v>0</v>
      </c>
      <c r="H31" s="75">
        <v>0</v>
      </c>
      <c r="I31" s="75">
        <v>0</v>
      </c>
      <c r="J31" s="76">
        <v>0</v>
      </c>
      <c r="K31" s="76">
        <v>0</v>
      </c>
      <c r="L31" s="76">
        <v>0</v>
      </c>
    </row>
    <row r="32" spans="2:12">
      <c r="B32" s="77" t="s">
        <v>3002</v>
      </c>
      <c r="C32" s="14"/>
      <c r="D32" s="14"/>
      <c r="E32" s="14"/>
      <c r="G32" s="79">
        <v>0</v>
      </c>
      <c r="I32" s="79">
        <v>0</v>
      </c>
      <c r="K32" s="78">
        <v>0</v>
      </c>
      <c r="L32" s="78">
        <v>0</v>
      </c>
    </row>
    <row r="33" spans="2:12">
      <c r="B33" t="s">
        <v>251</v>
      </c>
      <c r="C33" t="s">
        <v>251</v>
      </c>
      <c r="D33" s="14"/>
      <c r="E33" t="s">
        <v>251</v>
      </c>
      <c r="F33" t="s">
        <v>251</v>
      </c>
      <c r="G33" s="75">
        <v>0</v>
      </c>
      <c r="H33" s="75">
        <v>0</v>
      </c>
      <c r="I33" s="75">
        <v>0</v>
      </c>
      <c r="J33" s="76">
        <v>0</v>
      </c>
      <c r="K33" s="76">
        <v>0</v>
      </c>
      <c r="L33" s="76">
        <v>0</v>
      </c>
    </row>
    <row r="34" spans="2:12">
      <c r="B34" s="77" t="s">
        <v>1650</v>
      </c>
      <c r="C34" s="14"/>
      <c r="D34" s="14"/>
      <c r="E34" s="14"/>
      <c r="G34" s="79">
        <v>0</v>
      </c>
      <c r="I34" s="79">
        <v>0</v>
      </c>
      <c r="K34" s="78">
        <v>0</v>
      </c>
      <c r="L34" s="78">
        <v>0</v>
      </c>
    </row>
    <row r="35" spans="2:12">
      <c r="B35" t="s">
        <v>251</v>
      </c>
      <c r="C35" t="s">
        <v>251</v>
      </c>
      <c r="D35" s="14"/>
      <c r="E35" t="s">
        <v>251</v>
      </c>
      <c r="F35" t="s">
        <v>251</v>
      </c>
      <c r="G35" s="75">
        <v>0</v>
      </c>
      <c r="H35" s="75">
        <v>0</v>
      </c>
      <c r="I35" s="75">
        <v>0</v>
      </c>
      <c r="J35" s="76">
        <v>0</v>
      </c>
      <c r="K35" s="76">
        <v>0</v>
      </c>
      <c r="L35" s="76">
        <v>0</v>
      </c>
    </row>
    <row r="36" spans="2:12">
      <c r="B36" t="s">
        <v>256</v>
      </c>
      <c r="C36" s="14"/>
      <c r="D36" s="14"/>
      <c r="E36" s="14"/>
    </row>
    <row r="37" spans="2:12">
      <c r="B37" t="s">
        <v>393</v>
      </c>
      <c r="C37" s="14"/>
      <c r="D37" s="14"/>
      <c r="E37" s="14"/>
    </row>
    <row r="38" spans="2:12">
      <c r="B38" t="s">
        <v>394</v>
      </c>
      <c r="C38" s="14"/>
      <c r="D38" s="14"/>
      <c r="E38" s="14"/>
    </row>
    <row r="39" spans="2:12">
      <c r="B39" t="s">
        <v>395</v>
      </c>
      <c r="C39" s="14"/>
      <c r="D39" s="14"/>
      <c r="E39" s="14"/>
    </row>
    <row r="40" spans="2:12">
      <c r="C40" s="14"/>
      <c r="D40" s="14"/>
      <c r="E40" s="14"/>
    </row>
    <row r="41" spans="2:12">
      <c r="C41" s="14"/>
      <c r="D41" s="14"/>
      <c r="E41" s="14"/>
    </row>
    <row r="42" spans="2:12">
      <c r="C42" s="14"/>
      <c r="D42" s="14"/>
      <c r="E42" s="14"/>
    </row>
    <row r="43" spans="2:12">
      <c r="C43" s="14"/>
      <c r="D43" s="14"/>
      <c r="E43" s="14"/>
    </row>
    <row r="44" spans="2:12">
      <c r="C44" s="14"/>
      <c r="D44" s="14"/>
      <c r="E44" s="14"/>
    </row>
    <row r="45" spans="2:12">
      <c r="C45" s="14"/>
      <c r="D45" s="14"/>
      <c r="E45" s="14"/>
    </row>
    <row r="46" spans="2:12">
      <c r="C46" s="14"/>
      <c r="D46" s="14"/>
      <c r="E46" s="14"/>
    </row>
    <row r="47" spans="2:12">
      <c r="C47" s="14"/>
      <c r="D47" s="14"/>
      <c r="E47" s="14"/>
    </row>
    <row r="48" spans="2:12">
      <c r="C48" s="14"/>
      <c r="D48" s="14"/>
      <c r="E48" s="14"/>
    </row>
    <row r="49" spans="3:5">
      <c r="C49" s="14"/>
      <c r="D49" s="14"/>
      <c r="E49" s="14"/>
    </row>
    <row r="50" spans="3:5">
      <c r="C50" s="14"/>
      <c r="D50" s="14"/>
      <c r="E50" s="14"/>
    </row>
    <row r="51" spans="3:5">
      <c r="C51" s="14"/>
      <c r="D51" s="14"/>
      <c r="E51" s="14"/>
    </row>
    <row r="52" spans="3:5">
      <c r="C52" s="14"/>
      <c r="D52" s="14"/>
      <c r="E52" s="14"/>
    </row>
    <row r="53" spans="3:5">
      <c r="C53" s="14"/>
      <c r="D53" s="14"/>
      <c r="E53" s="14"/>
    </row>
    <row r="54" spans="3:5">
      <c r="C54" s="14"/>
      <c r="D54" s="14"/>
      <c r="E54" s="14"/>
    </row>
    <row r="55" spans="3:5">
      <c r="C55" s="14"/>
      <c r="D55" s="14"/>
      <c r="E55" s="14"/>
    </row>
    <row r="56" spans="3:5">
      <c r="C56" s="14"/>
      <c r="D56" s="14"/>
      <c r="E56" s="14"/>
    </row>
    <row r="57" spans="3:5">
      <c r="C57" s="14"/>
      <c r="D57" s="14"/>
      <c r="E57" s="14"/>
    </row>
    <row r="58" spans="3:5">
      <c r="C58" s="14"/>
      <c r="D58" s="14"/>
      <c r="E58" s="14"/>
    </row>
    <row r="59" spans="3:5">
      <c r="C59" s="14"/>
      <c r="D59" s="14"/>
      <c r="E59" s="14"/>
    </row>
    <row r="60" spans="3:5">
      <c r="C60" s="14"/>
      <c r="D60" s="14"/>
      <c r="E60" s="14"/>
    </row>
    <row r="61" spans="3:5">
      <c r="C61" s="14"/>
      <c r="D61" s="14"/>
      <c r="E61" s="14"/>
    </row>
    <row r="62" spans="3:5">
      <c r="C62" s="14"/>
      <c r="D62" s="14"/>
      <c r="E62" s="14"/>
    </row>
    <row r="63" spans="3:5">
      <c r="C63" s="14"/>
      <c r="D63" s="14"/>
      <c r="E63" s="14"/>
    </row>
    <row r="64" spans="3:5">
      <c r="C64" s="14"/>
      <c r="D64" s="14"/>
      <c r="E64" s="14"/>
    </row>
    <row r="65" spans="3:5">
      <c r="C65" s="14"/>
      <c r="D65" s="14"/>
      <c r="E65" s="14"/>
    </row>
    <row r="66" spans="3:5">
      <c r="C66" s="14"/>
      <c r="D66" s="14"/>
      <c r="E66" s="14"/>
    </row>
    <row r="67" spans="3:5">
      <c r="C67" s="14"/>
      <c r="D67" s="14"/>
      <c r="E67" s="14"/>
    </row>
    <row r="68" spans="3:5">
      <c r="C68" s="14"/>
      <c r="D68" s="14"/>
      <c r="E68" s="14"/>
    </row>
    <row r="69" spans="3:5">
      <c r="C69" s="14"/>
      <c r="D69" s="14"/>
      <c r="E69" s="14"/>
    </row>
    <row r="70" spans="3:5">
      <c r="C70" s="14"/>
      <c r="D70" s="14"/>
      <c r="E70" s="14"/>
    </row>
    <row r="71" spans="3:5">
      <c r="C71" s="14"/>
      <c r="D71" s="14"/>
      <c r="E71" s="14"/>
    </row>
    <row r="72" spans="3:5">
      <c r="C72" s="14"/>
      <c r="D72" s="14"/>
      <c r="E72" s="14"/>
    </row>
    <row r="73" spans="3:5">
      <c r="C73" s="14"/>
      <c r="D73" s="14"/>
      <c r="E73" s="14"/>
    </row>
    <row r="74" spans="3:5">
      <c r="C74" s="14"/>
      <c r="D74" s="14"/>
      <c r="E74" s="14"/>
    </row>
    <row r="75" spans="3:5">
      <c r="C75" s="14"/>
      <c r="D75" s="14"/>
      <c r="E75" s="14"/>
    </row>
    <row r="76" spans="3:5">
      <c r="C76" s="14"/>
      <c r="D76" s="14"/>
      <c r="E76" s="14"/>
    </row>
    <row r="77" spans="3:5">
      <c r="C77" s="14"/>
      <c r="D77" s="14"/>
      <c r="E77" s="14"/>
    </row>
    <row r="78" spans="3:5">
      <c r="C78" s="14"/>
      <c r="D78" s="14"/>
      <c r="E78" s="14"/>
    </row>
    <row r="79" spans="3:5">
      <c r="C79" s="14"/>
      <c r="D79" s="14"/>
      <c r="E79" s="14"/>
    </row>
    <row r="80" spans="3:5">
      <c r="C80" s="14"/>
      <c r="D80" s="14"/>
      <c r="E80" s="14"/>
    </row>
    <row r="81" spans="3:5">
      <c r="C81" s="14"/>
      <c r="D81" s="14"/>
      <c r="E81" s="14"/>
    </row>
    <row r="82" spans="3:5">
      <c r="C82" s="14"/>
      <c r="D82" s="14"/>
      <c r="E82" s="14"/>
    </row>
    <row r="83" spans="3:5">
      <c r="C83" s="14"/>
      <c r="D83" s="14"/>
      <c r="E83" s="14"/>
    </row>
    <row r="84" spans="3:5">
      <c r="C84" s="14"/>
      <c r="D84" s="14"/>
      <c r="E84" s="14"/>
    </row>
    <row r="85" spans="3:5">
      <c r="C85" s="14"/>
      <c r="D85" s="14"/>
      <c r="E85" s="14"/>
    </row>
    <row r="86" spans="3:5">
      <c r="C86" s="14"/>
      <c r="D86" s="14"/>
      <c r="E86" s="14"/>
    </row>
    <row r="87" spans="3:5">
      <c r="C87" s="14"/>
      <c r="D87" s="14"/>
      <c r="E87" s="14"/>
    </row>
    <row r="88" spans="3:5">
      <c r="C88" s="14"/>
      <c r="D88" s="14"/>
      <c r="E88" s="14"/>
    </row>
    <row r="89" spans="3:5">
      <c r="C89" s="14"/>
      <c r="D89" s="14"/>
      <c r="E89" s="14"/>
    </row>
    <row r="90" spans="3:5">
      <c r="C90" s="14"/>
      <c r="D90" s="14"/>
      <c r="E90" s="14"/>
    </row>
    <row r="91" spans="3:5">
      <c r="C91" s="14"/>
      <c r="D91" s="14"/>
      <c r="E91" s="14"/>
    </row>
    <row r="92" spans="3:5">
      <c r="C92" s="14"/>
      <c r="D92" s="14"/>
      <c r="E92" s="14"/>
    </row>
    <row r="93" spans="3:5">
      <c r="C93" s="14"/>
      <c r="D93" s="14"/>
      <c r="E93" s="14"/>
    </row>
    <row r="94" spans="3:5">
      <c r="C94" s="14"/>
      <c r="D94" s="14"/>
      <c r="E94" s="14"/>
    </row>
    <row r="95" spans="3:5">
      <c r="C95" s="14"/>
      <c r="D95" s="14"/>
      <c r="E95" s="14"/>
    </row>
    <row r="96" spans="3:5">
      <c r="C96" s="14"/>
      <c r="D96" s="14"/>
      <c r="E96" s="14"/>
    </row>
    <row r="97" spans="3:5">
      <c r="C97" s="14"/>
      <c r="D97" s="14"/>
      <c r="E97" s="14"/>
    </row>
    <row r="98" spans="3:5">
      <c r="C98" s="14"/>
      <c r="D98" s="14"/>
      <c r="E98" s="14"/>
    </row>
    <row r="99" spans="3:5">
      <c r="C99" s="14"/>
      <c r="D99" s="14"/>
      <c r="E99" s="14"/>
    </row>
    <row r="100" spans="3:5">
      <c r="C100" s="14"/>
      <c r="D100" s="14"/>
      <c r="E100" s="14"/>
    </row>
    <row r="101" spans="3:5">
      <c r="C101" s="14"/>
      <c r="D101" s="14"/>
      <c r="E101" s="14"/>
    </row>
    <row r="102" spans="3:5">
      <c r="C102" s="14"/>
      <c r="D102" s="14"/>
      <c r="E102" s="14"/>
    </row>
    <row r="103" spans="3:5">
      <c r="C103" s="14"/>
      <c r="D103" s="14"/>
      <c r="E103" s="14"/>
    </row>
    <row r="104" spans="3:5">
      <c r="C104" s="14"/>
      <c r="D104" s="14"/>
      <c r="E104" s="14"/>
    </row>
    <row r="105" spans="3:5">
      <c r="C105" s="14"/>
      <c r="D105" s="14"/>
      <c r="E105" s="14"/>
    </row>
    <row r="106" spans="3:5">
      <c r="C106" s="14"/>
      <c r="D106" s="14"/>
      <c r="E106" s="14"/>
    </row>
    <row r="107" spans="3:5">
      <c r="C107" s="14"/>
      <c r="D107" s="14"/>
      <c r="E107" s="14"/>
    </row>
    <row r="108" spans="3:5">
      <c r="C108" s="14"/>
      <c r="D108" s="14"/>
      <c r="E108" s="14"/>
    </row>
    <row r="109" spans="3:5">
      <c r="C109" s="14"/>
      <c r="D109" s="14"/>
      <c r="E109" s="14"/>
    </row>
    <row r="110" spans="3:5">
      <c r="C110" s="14"/>
      <c r="D110" s="14"/>
      <c r="E110" s="14"/>
    </row>
    <row r="111" spans="3:5">
      <c r="C111" s="14"/>
      <c r="D111" s="14"/>
      <c r="E111" s="14"/>
    </row>
    <row r="112" spans="3:5">
      <c r="C112" s="14"/>
      <c r="D112" s="14"/>
      <c r="E112" s="14"/>
    </row>
    <row r="113" spans="3:5">
      <c r="C113" s="14"/>
      <c r="D113" s="14"/>
      <c r="E113" s="14"/>
    </row>
    <row r="114" spans="3:5">
      <c r="C114" s="14"/>
      <c r="D114" s="14"/>
      <c r="E114" s="14"/>
    </row>
    <row r="115" spans="3:5">
      <c r="C115" s="14"/>
      <c r="D115" s="14"/>
      <c r="E115" s="14"/>
    </row>
    <row r="116" spans="3:5">
      <c r="C116" s="14"/>
      <c r="D116" s="14"/>
      <c r="E116" s="14"/>
    </row>
    <row r="117" spans="3:5">
      <c r="C117" s="14"/>
      <c r="D117" s="14"/>
      <c r="E117" s="14"/>
    </row>
    <row r="118" spans="3:5">
      <c r="C118" s="14"/>
      <c r="D118" s="14"/>
      <c r="E118" s="14"/>
    </row>
    <row r="119" spans="3:5">
      <c r="C119" s="14"/>
      <c r="D119" s="14"/>
      <c r="E119" s="14"/>
    </row>
    <row r="120" spans="3:5">
      <c r="C120" s="14"/>
      <c r="D120" s="14"/>
      <c r="E120" s="14"/>
    </row>
    <row r="121" spans="3:5">
      <c r="C121" s="14"/>
      <c r="D121" s="14"/>
      <c r="E121" s="14"/>
    </row>
    <row r="122" spans="3:5">
      <c r="C122" s="14"/>
      <c r="D122" s="14"/>
      <c r="E122" s="14"/>
    </row>
    <row r="123" spans="3:5">
      <c r="C123" s="14"/>
      <c r="D123" s="14"/>
      <c r="E123" s="14"/>
    </row>
    <row r="124" spans="3:5">
      <c r="C124" s="14"/>
      <c r="D124" s="14"/>
      <c r="E124" s="14"/>
    </row>
    <row r="125" spans="3:5">
      <c r="C125" s="14"/>
      <c r="D125" s="14"/>
      <c r="E125" s="14"/>
    </row>
    <row r="126" spans="3:5">
      <c r="C126" s="14"/>
      <c r="D126" s="14"/>
      <c r="E126" s="14"/>
    </row>
    <row r="127" spans="3:5">
      <c r="C127" s="14"/>
      <c r="D127" s="14"/>
      <c r="E127" s="14"/>
    </row>
    <row r="128" spans="3:5">
      <c r="C128" s="14"/>
      <c r="D128" s="14"/>
      <c r="E128" s="14"/>
    </row>
    <row r="129" spans="3:5">
      <c r="C129" s="14"/>
      <c r="D129" s="14"/>
      <c r="E129" s="14"/>
    </row>
    <row r="130" spans="3:5">
      <c r="C130" s="14"/>
      <c r="D130" s="14"/>
      <c r="E130" s="14"/>
    </row>
    <row r="131" spans="3:5">
      <c r="C131" s="14"/>
      <c r="D131" s="14"/>
      <c r="E131" s="14"/>
    </row>
    <row r="132" spans="3:5">
      <c r="C132" s="14"/>
      <c r="D132" s="14"/>
      <c r="E132" s="14"/>
    </row>
    <row r="133" spans="3:5">
      <c r="C133" s="14"/>
      <c r="D133" s="14"/>
      <c r="E133" s="14"/>
    </row>
    <row r="134" spans="3:5">
      <c r="C134" s="14"/>
      <c r="D134" s="14"/>
      <c r="E134" s="14"/>
    </row>
    <row r="135" spans="3:5">
      <c r="C135" s="14"/>
      <c r="D135" s="14"/>
      <c r="E135" s="14"/>
    </row>
    <row r="136" spans="3:5">
      <c r="C136" s="14"/>
      <c r="D136" s="14"/>
      <c r="E136" s="14"/>
    </row>
    <row r="137" spans="3:5">
      <c r="C137" s="14"/>
      <c r="D137" s="14"/>
      <c r="E137" s="14"/>
    </row>
    <row r="138" spans="3:5">
      <c r="C138" s="14"/>
      <c r="D138" s="14"/>
      <c r="E138" s="14"/>
    </row>
    <row r="139" spans="3:5">
      <c r="C139" s="14"/>
      <c r="D139" s="14"/>
      <c r="E139" s="14"/>
    </row>
    <row r="140" spans="3:5">
      <c r="C140" s="14"/>
      <c r="D140" s="14"/>
      <c r="E140" s="14"/>
    </row>
    <row r="141" spans="3:5">
      <c r="C141" s="14"/>
      <c r="D141" s="14"/>
      <c r="E141" s="14"/>
    </row>
    <row r="142" spans="3:5">
      <c r="C142" s="14"/>
      <c r="D142" s="14"/>
      <c r="E142" s="14"/>
    </row>
    <row r="143" spans="3:5">
      <c r="C143" s="14"/>
      <c r="D143" s="14"/>
      <c r="E143" s="14"/>
    </row>
    <row r="144" spans="3:5">
      <c r="C144" s="14"/>
      <c r="D144" s="14"/>
      <c r="E144" s="14"/>
    </row>
    <row r="145" spans="3:5">
      <c r="C145" s="14"/>
      <c r="D145" s="14"/>
      <c r="E145" s="14"/>
    </row>
    <row r="146" spans="3:5">
      <c r="C146" s="14"/>
      <c r="D146" s="14"/>
      <c r="E146" s="14"/>
    </row>
    <row r="147" spans="3:5">
      <c r="C147" s="14"/>
      <c r="D147" s="14"/>
      <c r="E147" s="14"/>
    </row>
    <row r="148" spans="3:5">
      <c r="C148" s="14"/>
      <c r="D148" s="14"/>
      <c r="E148" s="14"/>
    </row>
    <row r="149" spans="3:5">
      <c r="C149" s="14"/>
      <c r="D149" s="14"/>
      <c r="E149" s="14"/>
    </row>
    <row r="150" spans="3:5">
      <c r="C150" s="14"/>
      <c r="D150" s="14"/>
      <c r="E150" s="14"/>
    </row>
    <row r="151" spans="3:5">
      <c r="C151" s="14"/>
      <c r="D151" s="14"/>
      <c r="E151" s="14"/>
    </row>
    <row r="152" spans="3:5">
      <c r="C152" s="14"/>
      <c r="D152" s="14"/>
      <c r="E152" s="14"/>
    </row>
    <row r="153" spans="3:5">
      <c r="C153" s="14"/>
      <c r="D153" s="14"/>
      <c r="E153" s="14"/>
    </row>
    <row r="154" spans="3:5">
      <c r="C154" s="14"/>
      <c r="D154" s="14"/>
      <c r="E154" s="14"/>
    </row>
    <row r="155" spans="3:5">
      <c r="C155" s="14"/>
      <c r="D155" s="14"/>
      <c r="E155" s="14"/>
    </row>
    <row r="156" spans="3:5">
      <c r="C156" s="14"/>
      <c r="D156" s="14"/>
      <c r="E156" s="14"/>
    </row>
    <row r="157" spans="3:5">
      <c r="C157" s="14"/>
      <c r="D157" s="14"/>
      <c r="E157" s="14"/>
    </row>
    <row r="158" spans="3:5">
      <c r="C158" s="14"/>
      <c r="D158" s="14"/>
      <c r="E158" s="14"/>
    </row>
    <row r="159" spans="3:5">
      <c r="C159" s="14"/>
      <c r="D159" s="14"/>
      <c r="E159" s="14"/>
    </row>
    <row r="160" spans="3:5">
      <c r="C160" s="14"/>
      <c r="D160" s="14"/>
      <c r="E160" s="14"/>
    </row>
    <row r="161" spans="3:5">
      <c r="C161" s="14"/>
      <c r="D161" s="14"/>
      <c r="E161" s="14"/>
    </row>
    <row r="162" spans="3:5">
      <c r="C162" s="14"/>
      <c r="D162" s="14"/>
      <c r="E162" s="14"/>
    </row>
    <row r="163" spans="3:5">
      <c r="C163" s="14"/>
      <c r="D163" s="14"/>
      <c r="E163" s="14"/>
    </row>
    <row r="164" spans="3:5">
      <c r="C164" s="14"/>
      <c r="D164" s="14"/>
      <c r="E164" s="14"/>
    </row>
    <row r="165" spans="3:5">
      <c r="C165" s="14"/>
      <c r="D165" s="14"/>
      <c r="E165" s="14"/>
    </row>
    <row r="166" spans="3:5">
      <c r="C166" s="14"/>
      <c r="D166" s="14"/>
      <c r="E166" s="14"/>
    </row>
    <row r="167" spans="3:5">
      <c r="C167" s="14"/>
      <c r="D167" s="14"/>
      <c r="E167" s="14"/>
    </row>
    <row r="168" spans="3:5">
      <c r="C168" s="14"/>
      <c r="D168" s="14"/>
      <c r="E168" s="14"/>
    </row>
    <row r="169" spans="3:5">
      <c r="C169" s="14"/>
      <c r="D169" s="14"/>
      <c r="E169" s="14"/>
    </row>
    <row r="170" spans="3:5">
      <c r="C170" s="14"/>
      <c r="D170" s="14"/>
      <c r="E170" s="14"/>
    </row>
    <row r="171" spans="3:5">
      <c r="C171" s="14"/>
      <c r="D171" s="14"/>
      <c r="E171" s="14"/>
    </row>
    <row r="172" spans="3:5">
      <c r="C172" s="14"/>
      <c r="D172" s="14"/>
      <c r="E172" s="14"/>
    </row>
    <row r="173" spans="3:5">
      <c r="C173" s="14"/>
      <c r="D173" s="14"/>
      <c r="E173" s="14"/>
    </row>
    <row r="174" spans="3:5">
      <c r="C174" s="14"/>
      <c r="D174" s="14"/>
      <c r="E174" s="14"/>
    </row>
    <row r="175" spans="3:5">
      <c r="C175" s="14"/>
      <c r="D175" s="14"/>
      <c r="E175" s="14"/>
    </row>
    <row r="176" spans="3:5">
      <c r="C176" s="14"/>
      <c r="D176" s="14"/>
      <c r="E176" s="14"/>
    </row>
    <row r="177" spans="3:5">
      <c r="C177" s="14"/>
      <c r="D177" s="14"/>
      <c r="E177" s="14"/>
    </row>
    <row r="178" spans="3:5">
      <c r="C178" s="14"/>
      <c r="D178" s="14"/>
      <c r="E178" s="14"/>
    </row>
    <row r="179" spans="3:5">
      <c r="C179" s="14"/>
      <c r="D179" s="14"/>
      <c r="E179" s="14"/>
    </row>
    <row r="180" spans="3:5">
      <c r="C180" s="14"/>
      <c r="D180" s="14"/>
      <c r="E180" s="14"/>
    </row>
    <row r="181" spans="3:5">
      <c r="C181" s="14"/>
      <c r="D181" s="14"/>
      <c r="E181" s="14"/>
    </row>
    <row r="182" spans="3:5">
      <c r="C182" s="14"/>
      <c r="D182" s="14"/>
      <c r="E182" s="14"/>
    </row>
    <row r="183" spans="3:5">
      <c r="C183" s="14"/>
      <c r="D183" s="14"/>
      <c r="E183" s="14"/>
    </row>
    <row r="184" spans="3:5">
      <c r="C184" s="14"/>
      <c r="D184" s="14"/>
      <c r="E184" s="14"/>
    </row>
    <row r="185" spans="3:5">
      <c r="C185" s="14"/>
      <c r="D185" s="14"/>
      <c r="E185" s="14"/>
    </row>
    <row r="186" spans="3:5">
      <c r="C186" s="14"/>
      <c r="D186" s="14"/>
      <c r="E186" s="14"/>
    </row>
    <row r="187" spans="3:5">
      <c r="C187" s="14"/>
      <c r="D187" s="14"/>
      <c r="E187" s="14"/>
    </row>
    <row r="188" spans="3:5">
      <c r="C188" s="14"/>
      <c r="D188" s="14"/>
      <c r="E188" s="14"/>
    </row>
    <row r="189" spans="3:5">
      <c r="C189" s="14"/>
      <c r="D189" s="14"/>
      <c r="E189" s="14"/>
    </row>
    <row r="190" spans="3:5">
      <c r="C190" s="14"/>
      <c r="D190" s="14"/>
      <c r="E190" s="14"/>
    </row>
    <row r="191" spans="3:5">
      <c r="C191" s="14"/>
      <c r="D191" s="14"/>
      <c r="E191" s="14"/>
    </row>
    <row r="192" spans="3:5">
      <c r="C192" s="14"/>
      <c r="D192" s="14"/>
      <c r="E192" s="14"/>
    </row>
    <row r="193" spans="3:5">
      <c r="C193" s="14"/>
      <c r="D193" s="14"/>
      <c r="E193" s="14"/>
    </row>
    <row r="194" spans="3:5">
      <c r="C194" s="14"/>
      <c r="D194" s="14"/>
      <c r="E194" s="14"/>
    </row>
    <row r="195" spans="3:5">
      <c r="C195" s="14"/>
      <c r="D195" s="14"/>
      <c r="E195" s="14"/>
    </row>
    <row r="196" spans="3:5">
      <c r="C196" s="14"/>
      <c r="D196" s="14"/>
      <c r="E196" s="14"/>
    </row>
    <row r="197" spans="3:5">
      <c r="C197" s="14"/>
      <c r="D197" s="14"/>
      <c r="E197" s="14"/>
    </row>
    <row r="198" spans="3:5">
      <c r="C198" s="14"/>
      <c r="D198" s="14"/>
      <c r="E198" s="14"/>
    </row>
    <row r="199" spans="3:5">
      <c r="C199" s="14"/>
      <c r="D199" s="14"/>
      <c r="E199" s="14"/>
    </row>
    <row r="200" spans="3:5">
      <c r="C200" s="14"/>
      <c r="D200" s="14"/>
      <c r="E200" s="14"/>
    </row>
    <row r="201" spans="3:5">
      <c r="C201" s="14"/>
      <c r="D201" s="14"/>
      <c r="E201" s="14"/>
    </row>
    <row r="202" spans="3:5">
      <c r="C202" s="14"/>
      <c r="D202" s="14"/>
      <c r="E202" s="14"/>
    </row>
    <row r="203" spans="3:5">
      <c r="C203" s="14"/>
      <c r="D203" s="14"/>
      <c r="E203" s="14"/>
    </row>
    <row r="204" spans="3:5">
      <c r="C204" s="14"/>
      <c r="D204" s="14"/>
      <c r="E204" s="14"/>
    </row>
    <row r="205" spans="3:5">
      <c r="C205" s="14"/>
      <c r="D205" s="14"/>
      <c r="E205" s="14"/>
    </row>
    <row r="206" spans="3:5">
      <c r="C206" s="14"/>
      <c r="D206" s="14"/>
      <c r="E206" s="14"/>
    </row>
    <row r="207" spans="3:5">
      <c r="C207" s="14"/>
      <c r="D207" s="14"/>
      <c r="E207" s="14"/>
    </row>
    <row r="208" spans="3:5">
      <c r="C208" s="14"/>
      <c r="D208" s="14"/>
      <c r="E208" s="14"/>
    </row>
    <row r="209" spans="3:5">
      <c r="C209" s="14"/>
      <c r="D209" s="14"/>
      <c r="E209" s="14"/>
    </row>
    <row r="210" spans="3:5">
      <c r="C210" s="14"/>
      <c r="D210" s="14"/>
      <c r="E210" s="14"/>
    </row>
    <row r="211" spans="3:5">
      <c r="C211" s="14"/>
      <c r="D211" s="14"/>
      <c r="E211" s="14"/>
    </row>
    <row r="212" spans="3:5">
      <c r="C212" s="14"/>
      <c r="D212" s="14"/>
      <c r="E212" s="14"/>
    </row>
    <row r="213" spans="3:5">
      <c r="C213" s="14"/>
      <c r="D213" s="14"/>
      <c r="E213" s="14"/>
    </row>
    <row r="214" spans="3:5">
      <c r="C214" s="14"/>
      <c r="D214" s="14"/>
      <c r="E214" s="14"/>
    </row>
    <row r="215" spans="3:5">
      <c r="C215" s="14"/>
      <c r="D215" s="14"/>
      <c r="E215" s="14"/>
    </row>
    <row r="216" spans="3:5">
      <c r="C216" s="14"/>
      <c r="D216" s="14"/>
      <c r="E216" s="14"/>
    </row>
    <row r="217" spans="3:5">
      <c r="C217" s="14"/>
      <c r="D217" s="14"/>
      <c r="E217" s="14"/>
    </row>
    <row r="218" spans="3:5">
      <c r="C218" s="14"/>
      <c r="D218" s="14"/>
      <c r="E218" s="14"/>
    </row>
    <row r="219" spans="3:5">
      <c r="C219" s="14"/>
      <c r="D219" s="14"/>
      <c r="E219" s="14"/>
    </row>
    <row r="220" spans="3:5">
      <c r="C220" s="14"/>
      <c r="D220" s="14"/>
      <c r="E220" s="14"/>
    </row>
    <row r="221" spans="3:5">
      <c r="C221" s="14"/>
      <c r="D221" s="14"/>
      <c r="E221" s="14"/>
    </row>
    <row r="222" spans="3:5">
      <c r="C222" s="14"/>
      <c r="D222" s="14"/>
      <c r="E222" s="14"/>
    </row>
    <row r="223" spans="3:5">
      <c r="C223" s="14"/>
      <c r="D223" s="14"/>
      <c r="E223" s="14"/>
    </row>
    <row r="224" spans="3:5">
      <c r="C224" s="14"/>
      <c r="D224" s="14"/>
      <c r="E224" s="14"/>
    </row>
    <row r="225" spans="3:5">
      <c r="C225" s="14"/>
      <c r="D225" s="14"/>
      <c r="E225" s="14"/>
    </row>
    <row r="226" spans="3:5">
      <c r="C226" s="14"/>
      <c r="D226" s="14"/>
      <c r="E226" s="14"/>
    </row>
    <row r="227" spans="3:5">
      <c r="C227" s="14"/>
      <c r="D227" s="14"/>
      <c r="E227" s="14"/>
    </row>
    <row r="228" spans="3:5">
      <c r="C228" s="14"/>
      <c r="D228" s="14"/>
      <c r="E228" s="14"/>
    </row>
    <row r="229" spans="3:5">
      <c r="C229" s="14"/>
      <c r="D229" s="14"/>
      <c r="E229" s="14"/>
    </row>
    <row r="230" spans="3:5">
      <c r="C230" s="14"/>
      <c r="D230" s="14"/>
      <c r="E230" s="14"/>
    </row>
    <row r="231" spans="3:5">
      <c r="C231" s="14"/>
      <c r="D231" s="14"/>
      <c r="E231" s="14"/>
    </row>
    <row r="232" spans="3:5">
      <c r="C232" s="14"/>
      <c r="D232" s="14"/>
      <c r="E232" s="14"/>
    </row>
    <row r="233" spans="3:5">
      <c r="C233" s="14"/>
      <c r="D233" s="14"/>
      <c r="E233" s="14"/>
    </row>
    <row r="234" spans="3:5">
      <c r="C234" s="14"/>
      <c r="D234" s="14"/>
      <c r="E234" s="14"/>
    </row>
    <row r="235" spans="3:5">
      <c r="C235" s="14"/>
      <c r="D235" s="14"/>
      <c r="E235" s="14"/>
    </row>
    <row r="236" spans="3:5">
      <c r="C236" s="14"/>
      <c r="D236" s="14"/>
      <c r="E236" s="14"/>
    </row>
    <row r="237" spans="3:5">
      <c r="C237" s="14"/>
      <c r="D237" s="14"/>
      <c r="E237" s="14"/>
    </row>
    <row r="238" spans="3:5">
      <c r="C238" s="14"/>
      <c r="D238" s="14"/>
      <c r="E238" s="14"/>
    </row>
    <row r="239" spans="3:5">
      <c r="C239" s="14"/>
      <c r="D239" s="14"/>
      <c r="E239" s="14"/>
    </row>
    <row r="240" spans="3:5">
      <c r="C240" s="14"/>
      <c r="D240" s="14"/>
      <c r="E240" s="14"/>
    </row>
    <row r="241" spans="3:5">
      <c r="C241" s="14"/>
      <c r="D241" s="14"/>
      <c r="E241" s="14"/>
    </row>
    <row r="242" spans="3:5">
      <c r="C242" s="14"/>
      <c r="D242" s="14"/>
      <c r="E242" s="14"/>
    </row>
    <row r="243" spans="3:5">
      <c r="C243" s="14"/>
      <c r="D243" s="14"/>
      <c r="E243" s="14"/>
    </row>
    <row r="244" spans="3:5">
      <c r="C244" s="14"/>
      <c r="D244" s="14"/>
      <c r="E244" s="14"/>
    </row>
    <row r="245" spans="3:5">
      <c r="C245" s="14"/>
      <c r="D245" s="14"/>
      <c r="E245" s="14"/>
    </row>
    <row r="246" spans="3:5">
      <c r="C246" s="14"/>
      <c r="D246" s="14"/>
      <c r="E246" s="14"/>
    </row>
    <row r="247" spans="3:5">
      <c r="C247" s="14"/>
      <c r="D247" s="14"/>
      <c r="E247" s="14"/>
    </row>
    <row r="248" spans="3:5">
      <c r="C248" s="14"/>
      <c r="D248" s="14"/>
      <c r="E248" s="14"/>
    </row>
    <row r="249" spans="3:5">
      <c r="C249" s="14"/>
      <c r="D249" s="14"/>
      <c r="E249" s="14"/>
    </row>
    <row r="250" spans="3:5">
      <c r="C250" s="14"/>
      <c r="D250" s="14"/>
      <c r="E250" s="14"/>
    </row>
    <row r="251" spans="3:5">
      <c r="C251" s="14"/>
      <c r="D251" s="14"/>
      <c r="E251" s="14"/>
    </row>
    <row r="252" spans="3:5">
      <c r="C252" s="14"/>
      <c r="D252" s="14"/>
      <c r="E252" s="14"/>
    </row>
    <row r="253" spans="3:5">
      <c r="C253" s="14"/>
      <c r="D253" s="14"/>
      <c r="E253" s="14"/>
    </row>
    <row r="254" spans="3:5">
      <c r="C254" s="14"/>
      <c r="D254" s="14"/>
      <c r="E254" s="14"/>
    </row>
    <row r="255" spans="3:5">
      <c r="C255" s="14"/>
      <c r="D255" s="14"/>
      <c r="E255" s="14"/>
    </row>
    <row r="256" spans="3:5">
      <c r="C256" s="14"/>
      <c r="D256" s="14"/>
      <c r="E256" s="14"/>
    </row>
    <row r="257" spans="3:5">
      <c r="C257" s="14"/>
      <c r="D257" s="14"/>
      <c r="E257" s="14"/>
    </row>
    <row r="258" spans="3:5">
      <c r="C258" s="14"/>
      <c r="D258" s="14"/>
      <c r="E258" s="14"/>
    </row>
    <row r="259" spans="3:5">
      <c r="C259" s="14"/>
      <c r="D259" s="14"/>
      <c r="E259" s="14"/>
    </row>
    <row r="260" spans="3:5">
      <c r="C260" s="14"/>
      <c r="D260" s="14"/>
      <c r="E260" s="14"/>
    </row>
    <row r="261" spans="3:5">
      <c r="C261" s="14"/>
      <c r="D261" s="14"/>
      <c r="E261" s="14"/>
    </row>
    <row r="262" spans="3:5">
      <c r="C262" s="14"/>
      <c r="D262" s="14"/>
      <c r="E262" s="14"/>
    </row>
    <row r="263" spans="3:5">
      <c r="C263" s="14"/>
      <c r="D263" s="14"/>
      <c r="E263" s="14"/>
    </row>
    <row r="264" spans="3:5">
      <c r="C264" s="14"/>
      <c r="D264" s="14"/>
      <c r="E264" s="14"/>
    </row>
    <row r="265" spans="3:5">
      <c r="C265" s="14"/>
      <c r="D265" s="14"/>
      <c r="E265" s="14"/>
    </row>
    <row r="266" spans="3:5">
      <c r="C266" s="14"/>
      <c r="D266" s="14"/>
      <c r="E266" s="14"/>
    </row>
    <row r="267" spans="3:5">
      <c r="C267" s="14"/>
      <c r="D267" s="14"/>
      <c r="E267" s="14"/>
    </row>
    <row r="268" spans="3:5">
      <c r="C268" s="14"/>
      <c r="D268" s="14"/>
      <c r="E268" s="14"/>
    </row>
    <row r="269" spans="3:5">
      <c r="C269" s="14"/>
      <c r="D269" s="14"/>
      <c r="E269" s="14"/>
    </row>
    <row r="270" spans="3:5">
      <c r="C270" s="14"/>
      <c r="D270" s="14"/>
      <c r="E270" s="14"/>
    </row>
    <row r="271" spans="3:5">
      <c r="C271" s="14"/>
      <c r="D271" s="14"/>
      <c r="E271" s="14"/>
    </row>
    <row r="272" spans="3:5">
      <c r="C272" s="14"/>
      <c r="D272" s="14"/>
      <c r="E272" s="14"/>
    </row>
    <row r="273" spans="3:5">
      <c r="C273" s="14"/>
      <c r="D273" s="14"/>
      <c r="E273" s="14"/>
    </row>
    <row r="274" spans="3:5">
      <c r="C274" s="14"/>
      <c r="D274" s="14"/>
      <c r="E274" s="14"/>
    </row>
    <row r="275" spans="3:5">
      <c r="C275" s="14"/>
      <c r="D275" s="14"/>
      <c r="E275" s="14"/>
    </row>
    <row r="276" spans="3:5">
      <c r="C276" s="14"/>
      <c r="D276" s="14"/>
      <c r="E276" s="14"/>
    </row>
    <row r="277" spans="3:5">
      <c r="C277" s="14"/>
      <c r="D277" s="14"/>
      <c r="E277" s="14"/>
    </row>
    <row r="278" spans="3:5">
      <c r="C278" s="14"/>
      <c r="D278" s="14"/>
      <c r="E278" s="14"/>
    </row>
    <row r="279" spans="3:5">
      <c r="C279" s="14"/>
      <c r="D279" s="14"/>
      <c r="E279" s="14"/>
    </row>
    <row r="280" spans="3:5">
      <c r="C280" s="14"/>
      <c r="D280" s="14"/>
      <c r="E280" s="14"/>
    </row>
    <row r="281" spans="3:5">
      <c r="C281" s="14"/>
      <c r="D281" s="14"/>
      <c r="E281" s="14"/>
    </row>
    <row r="282" spans="3:5">
      <c r="C282" s="14"/>
      <c r="D282" s="14"/>
      <c r="E282" s="14"/>
    </row>
    <row r="283" spans="3:5">
      <c r="C283" s="14"/>
      <c r="D283" s="14"/>
      <c r="E283" s="14"/>
    </row>
    <row r="284" spans="3:5">
      <c r="C284" s="14"/>
      <c r="D284" s="14"/>
      <c r="E284" s="14"/>
    </row>
    <row r="285" spans="3:5">
      <c r="C285" s="14"/>
      <c r="D285" s="14"/>
      <c r="E285" s="14"/>
    </row>
    <row r="286" spans="3:5">
      <c r="C286" s="14"/>
      <c r="D286" s="14"/>
      <c r="E286" s="14"/>
    </row>
    <row r="287" spans="3:5">
      <c r="C287" s="14"/>
      <c r="D287" s="14"/>
      <c r="E287" s="14"/>
    </row>
    <row r="288" spans="3:5">
      <c r="C288" s="14"/>
      <c r="D288" s="14"/>
      <c r="E288" s="14"/>
    </row>
    <row r="289" spans="3:5">
      <c r="C289" s="14"/>
      <c r="D289" s="14"/>
      <c r="E289" s="14"/>
    </row>
    <row r="290" spans="3:5">
      <c r="C290" s="14"/>
      <c r="D290" s="14"/>
      <c r="E290" s="14"/>
    </row>
    <row r="291" spans="3:5">
      <c r="C291" s="14"/>
      <c r="D291" s="14"/>
      <c r="E291" s="14"/>
    </row>
    <row r="292" spans="3:5">
      <c r="C292" s="14"/>
      <c r="D292" s="14"/>
      <c r="E292" s="14"/>
    </row>
    <row r="293" spans="3:5">
      <c r="C293" s="14"/>
      <c r="D293" s="14"/>
      <c r="E293" s="14"/>
    </row>
    <row r="294" spans="3:5">
      <c r="C294" s="14"/>
      <c r="D294" s="14"/>
      <c r="E294" s="14"/>
    </row>
    <row r="295" spans="3:5">
      <c r="C295" s="14"/>
      <c r="D295" s="14"/>
      <c r="E295" s="14"/>
    </row>
    <row r="296" spans="3:5">
      <c r="C296" s="14"/>
      <c r="D296" s="14"/>
      <c r="E296" s="14"/>
    </row>
    <row r="297" spans="3:5">
      <c r="C297" s="14"/>
      <c r="D297" s="14"/>
      <c r="E297" s="14"/>
    </row>
    <row r="298" spans="3:5">
      <c r="C298" s="14"/>
      <c r="D298" s="14"/>
      <c r="E298" s="14"/>
    </row>
    <row r="299" spans="3:5">
      <c r="C299" s="14"/>
      <c r="D299" s="14"/>
      <c r="E299" s="14"/>
    </row>
    <row r="300" spans="3:5">
      <c r="C300" s="14"/>
      <c r="D300" s="14"/>
      <c r="E300" s="14"/>
    </row>
    <row r="301" spans="3:5">
      <c r="C301" s="14"/>
      <c r="D301" s="14"/>
      <c r="E301" s="14"/>
    </row>
    <row r="302" spans="3:5">
      <c r="C302" s="14"/>
      <c r="D302" s="14"/>
      <c r="E302" s="14"/>
    </row>
    <row r="303" spans="3:5">
      <c r="C303" s="14"/>
      <c r="D303" s="14"/>
      <c r="E303" s="14"/>
    </row>
    <row r="304" spans="3:5">
      <c r="C304" s="14"/>
      <c r="D304" s="14"/>
      <c r="E304" s="14"/>
    </row>
    <row r="305" spans="3:5">
      <c r="C305" s="14"/>
      <c r="D305" s="14"/>
      <c r="E305" s="14"/>
    </row>
    <row r="306" spans="3:5">
      <c r="C306" s="14"/>
      <c r="D306" s="14"/>
      <c r="E306" s="14"/>
    </row>
    <row r="307" spans="3:5">
      <c r="C307" s="14"/>
      <c r="D307" s="14"/>
      <c r="E307" s="14"/>
    </row>
    <row r="308" spans="3:5">
      <c r="C308" s="14"/>
      <c r="D308" s="14"/>
      <c r="E308" s="14"/>
    </row>
    <row r="309" spans="3:5">
      <c r="C309" s="14"/>
      <c r="D309" s="14"/>
      <c r="E309" s="14"/>
    </row>
    <row r="310" spans="3:5">
      <c r="C310" s="14"/>
      <c r="D310" s="14"/>
      <c r="E310" s="14"/>
    </row>
    <row r="311" spans="3:5">
      <c r="C311" s="14"/>
      <c r="D311" s="14"/>
      <c r="E311" s="14"/>
    </row>
    <row r="312" spans="3:5">
      <c r="C312" s="14"/>
      <c r="D312" s="14"/>
      <c r="E312" s="14"/>
    </row>
    <row r="313" spans="3:5">
      <c r="C313" s="14"/>
      <c r="D313" s="14"/>
      <c r="E313" s="14"/>
    </row>
    <row r="314" spans="3:5">
      <c r="C314" s="14"/>
      <c r="D314" s="14"/>
      <c r="E314" s="14"/>
    </row>
    <row r="315" spans="3:5">
      <c r="C315" s="14"/>
      <c r="D315" s="14"/>
      <c r="E315" s="14"/>
    </row>
    <row r="316" spans="3:5">
      <c r="C316" s="14"/>
      <c r="D316" s="14"/>
      <c r="E316" s="14"/>
    </row>
    <row r="317" spans="3:5">
      <c r="C317" s="14"/>
      <c r="D317" s="14"/>
      <c r="E317" s="14"/>
    </row>
    <row r="318" spans="3:5">
      <c r="C318" s="14"/>
      <c r="D318" s="14"/>
      <c r="E318" s="14"/>
    </row>
    <row r="319" spans="3:5">
      <c r="C319" s="14"/>
      <c r="D319" s="14"/>
      <c r="E319" s="14"/>
    </row>
    <row r="320" spans="3:5">
      <c r="C320" s="14"/>
      <c r="D320" s="14"/>
      <c r="E320" s="14"/>
    </row>
    <row r="321" spans="3:5">
      <c r="C321" s="14"/>
      <c r="D321" s="14"/>
      <c r="E321" s="14"/>
    </row>
    <row r="322" spans="3:5">
      <c r="C322" s="14"/>
      <c r="D322" s="14"/>
      <c r="E322" s="14"/>
    </row>
    <row r="323" spans="3:5">
      <c r="C323" s="14"/>
      <c r="D323" s="14"/>
      <c r="E323" s="14"/>
    </row>
    <row r="324" spans="3:5">
      <c r="C324" s="14"/>
      <c r="D324" s="14"/>
      <c r="E324" s="14"/>
    </row>
    <row r="325" spans="3:5">
      <c r="C325" s="14"/>
      <c r="D325" s="14"/>
      <c r="E325" s="14"/>
    </row>
    <row r="326" spans="3:5">
      <c r="C326" s="14"/>
      <c r="D326" s="14"/>
      <c r="E326" s="14"/>
    </row>
    <row r="327" spans="3:5">
      <c r="C327" s="14"/>
      <c r="D327" s="14"/>
      <c r="E327" s="14"/>
    </row>
    <row r="328" spans="3:5">
      <c r="C328" s="14"/>
      <c r="D328" s="14"/>
      <c r="E328" s="14"/>
    </row>
    <row r="329" spans="3:5">
      <c r="C329" s="14"/>
      <c r="D329" s="14"/>
      <c r="E329" s="14"/>
    </row>
    <row r="330" spans="3:5">
      <c r="C330" s="14"/>
      <c r="D330" s="14"/>
      <c r="E330" s="14"/>
    </row>
    <row r="331" spans="3:5">
      <c r="C331" s="14"/>
      <c r="D331" s="14"/>
      <c r="E331" s="14"/>
    </row>
    <row r="332" spans="3:5">
      <c r="C332" s="14"/>
      <c r="D332" s="14"/>
      <c r="E332" s="14"/>
    </row>
    <row r="333" spans="3:5">
      <c r="C333" s="14"/>
      <c r="D333" s="14"/>
      <c r="E333" s="14"/>
    </row>
    <row r="334" spans="3:5">
      <c r="C334" s="14"/>
      <c r="D334" s="14"/>
      <c r="E334" s="14"/>
    </row>
    <row r="335" spans="3:5">
      <c r="C335" s="14"/>
      <c r="D335" s="14"/>
      <c r="E335" s="14"/>
    </row>
    <row r="336" spans="3:5">
      <c r="C336" s="14"/>
      <c r="D336" s="14"/>
      <c r="E336" s="14"/>
    </row>
    <row r="337" spans="3:5">
      <c r="C337" s="14"/>
      <c r="D337" s="14"/>
      <c r="E337" s="14"/>
    </row>
    <row r="338" spans="3:5">
      <c r="C338" s="14"/>
      <c r="D338" s="14"/>
      <c r="E338" s="14"/>
    </row>
    <row r="339" spans="3:5">
      <c r="C339" s="14"/>
      <c r="D339" s="14"/>
      <c r="E339" s="14"/>
    </row>
    <row r="340" spans="3:5">
      <c r="C340" s="14"/>
      <c r="D340" s="14"/>
      <c r="E340" s="14"/>
    </row>
    <row r="341" spans="3:5">
      <c r="C341" s="14"/>
      <c r="D341" s="14"/>
      <c r="E341" s="14"/>
    </row>
    <row r="342" spans="3:5">
      <c r="C342" s="14"/>
      <c r="D342" s="14"/>
      <c r="E342" s="14"/>
    </row>
    <row r="343" spans="3:5">
      <c r="C343" s="14"/>
      <c r="D343" s="14"/>
      <c r="E343" s="14"/>
    </row>
    <row r="344" spans="3:5">
      <c r="C344" s="14"/>
      <c r="D344" s="14"/>
      <c r="E344" s="14"/>
    </row>
    <row r="345" spans="3:5">
      <c r="C345" s="14"/>
      <c r="D345" s="14"/>
      <c r="E345" s="14"/>
    </row>
    <row r="346" spans="3:5">
      <c r="C346" s="14"/>
      <c r="D346" s="14"/>
      <c r="E346" s="14"/>
    </row>
    <row r="347" spans="3:5">
      <c r="C347" s="14"/>
      <c r="D347" s="14"/>
      <c r="E347" s="14"/>
    </row>
    <row r="348" spans="3:5">
      <c r="C348" s="14"/>
      <c r="D348" s="14"/>
      <c r="E348" s="14"/>
    </row>
    <row r="349" spans="3:5">
      <c r="C349" s="14"/>
      <c r="D349" s="14"/>
      <c r="E349" s="14"/>
    </row>
    <row r="350" spans="3:5">
      <c r="C350" s="14"/>
      <c r="D350" s="14"/>
      <c r="E350" s="14"/>
    </row>
    <row r="351" spans="3:5">
      <c r="C351" s="14"/>
      <c r="D351" s="14"/>
      <c r="E351" s="14"/>
    </row>
    <row r="352" spans="3:5">
      <c r="C352" s="14"/>
      <c r="D352" s="14"/>
      <c r="E352" s="14"/>
    </row>
    <row r="353" spans="3:5">
      <c r="C353" s="14"/>
      <c r="D353" s="14"/>
      <c r="E353" s="14"/>
    </row>
    <row r="354" spans="3:5">
      <c r="C354" s="14"/>
      <c r="D354" s="14"/>
      <c r="E354" s="14"/>
    </row>
    <row r="355" spans="3:5">
      <c r="C355" s="14"/>
      <c r="D355" s="14"/>
      <c r="E355" s="14"/>
    </row>
    <row r="356" spans="3:5">
      <c r="C356" s="14"/>
      <c r="D356" s="14"/>
      <c r="E356" s="14"/>
    </row>
    <row r="357" spans="3:5">
      <c r="C357" s="14"/>
      <c r="D357" s="14"/>
      <c r="E357" s="14"/>
    </row>
    <row r="358" spans="3:5">
      <c r="C358" s="14"/>
      <c r="D358" s="14"/>
      <c r="E358" s="14"/>
    </row>
    <row r="359" spans="3:5">
      <c r="C359" s="14"/>
      <c r="D359" s="14"/>
      <c r="E359" s="14"/>
    </row>
    <row r="360" spans="3:5">
      <c r="C360" s="14"/>
      <c r="D360" s="14"/>
      <c r="E360" s="14"/>
    </row>
    <row r="361" spans="3:5">
      <c r="C361" s="14"/>
      <c r="D361" s="14"/>
      <c r="E361" s="14"/>
    </row>
    <row r="362" spans="3:5">
      <c r="C362" s="14"/>
      <c r="D362" s="14"/>
      <c r="E362" s="14"/>
    </row>
    <row r="363" spans="3:5">
      <c r="C363" s="14"/>
      <c r="D363" s="14"/>
      <c r="E363" s="14"/>
    </row>
    <row r="364" spans="3:5">
      <c r="C364" s="14"/>
      <c r="D364" s="14"/>
      <c r="E364" s="14"/>
    </row>
    <row r="365" spans="3:5">
      <c r="C365" s="14"/>
      <c r="D365" s="14"/>
      <c r="E365" s="14"/>
    </row>
    <row r="366" spans="3:5">
      <c r="C366" s="14"/>
      <c r="D366" s="14"/>
      <c r="E366" s="14"/>
    </row>
    <row r="367" spans="3:5">
      <c r="C367" s="14"/>
      <c r="D367" s="14"/>
      <c r="E367" s="14"/>
    </row>
    <row r="368" spans="3:5">
      <c r="C368" s="14"/>
      <c r="D368" s="14"/>
      <c r="E368" s="14"/>
    </row>
    <row r="369" spans="3:5">
      <c r="C369" s="14"/>
      <c r="D369" s="14"/>
      <c r="E369" s="14"/>
    </row>
    <row r="370" spans="3:5">
      <c r="C370" s="14"/>
      <c r="D370" s="14"/>
      <c r="E370" s="14"/>
    </row>
    <row r="371" spans="3:5">
      <c r="C371" s="14"/>
      <c r="D371" s="14"/>
      <c r="E371" s="14"/>
    </row>
    <row r="372" spans="3:5">
      <c r="C372" s="14"/>
      <c r="D372" s="14"/>
      <c r="E372" s="14"/>
    </row>
    <row r="373" spans="3:5">
      <c r="C373" s="14"/>
      <c r="D373" s="14"/>
      <c r="E373" s="14"/>
    </row>
    <row r="374" spans="3:5">
      <c r="C374" s="14"/>
      <c r="D374" s="14"/>
      <c r="E374" s="14"/>
    </row>
    <row r="375" spans="3:5">
      <c r="C375" s="14"/>
      <c r="D375" s="14"/>
      <c r="E375" s="14"/>
    </row>
    <row r="376" spans="3:5">
      <c r="C376" s="14"/>
      <c r="D376" s="14"/>
      <c r="E376" s="14"/>
    </row>
    <row r="377" spans="3:5">
      <c r="C377" s="14"/>
      <c r="D377" s="14"/>
      <c r="E377" s="14"/>
    </row>
    <row r="378" spans="3:5">
      <c r="C378" s="14"/>
      <c r="D378" s="14"/>
      <c r="E378" s="14"/>
    </row>
    <row r="379" spans="3:5">
      <c r="C379" s="14"/>
      <c r="D379" s="14"/>
      <c r="E379" s="14"/>
    </row>
    <row r="380" spans="3:5">
      <c r="C380" s="14"/>
      <c r="D380" s="14"/>
      <c r="E380" s="14"/>
    </row>
    <row r="381" spans="3:5">
      <c r="C381" s="14"/>
      <c r="D381" s="14"/>
      <c r="E381" s="14"/>
    </row>
    <row r="382" spans="3:5">
      <c r="C382" s="14"/>
      <c r="D382" s="14"/>
      <c r="E382" s="14"/>
    </row>
    <row r="383" spans="3:5">
      <c r="C383" s="14"/>
      <c r="D383" s="14"/>
      <c r="E383" s="14"/>
    </row>
    <row r="384" spans="3:5">
      <c r="C384" s="14"/>
      <c r="D384" s="14"/>
      <c r="E384" s="14"/>
    </row>
    <row r="385" spans="3:5">
      <c r="C385" s="14"/>
      <c r="D385" s="14"/>
      <c r="E385" s="14"/>
    </row>
    <row r="386" spans="3:5">
      <c r="C386" s="14"/>
      <c r="D386" s="14"/>
      <c r="E386" s="14"/>
    </row>
    <row r="387" spans="3:5">
      <c r="C387" s="14"/>
      <c r="D387" s="14"/>
      <c r="E387" s="14"/>
    </row>
    <row r="388" spans="3:5">
      <c r="C388" s="14"/>
      <c r="D388" s="14"/>
      <c r="E388" s="14"/>
    </row>
    <row r="389" spans="3:5">
      <c r="C389" s="14"/>
      <c r="D389" s="14"/>
      <c r="E389" s="14"/>
    </row>
    <row r="390" spans="3:5">
      <c r="C390" s="14"/>
      <c r="D390" s="14"/>
      <c r="E390" s="14"/>
    </row>
    <row r="391" spans="3:5">
      <c r="C391" s="14"/>
      <c r="D391" s="14"/>
      <c r="E391" s="14"/>
    </row>
    <row r="392" spans="3:5">
      <c r="C392" s="14"/>
      <c r="D392" s="14"/>
      <c r="E392" s="14"/>
    </row>
    <row r="393" spans="3:5">
      <c r="C393" s="14"/>
      <c r="D393" s="14"/>
      <c r="E393" s="14"/>
    </row>
    <row r="394" spans="3:5">
      <c r="C394" s="14"/>
      <c r="D394" s="14"/>
      <c r="E394" s="14"/>
    </row>
    <row r="395" spans="3:5">
      <c r="C395" s="14"/>
      <c r="D395" s="14"/>
      <c r="E395" s="14"/>
    </row>
    <row r="396" spans="3:5">
      <c r="C396" s="14"/>
      <c r="D396" s="14"/>
      <c r="E396" s="14"/>
    </row>
    <row r="397" spans="3:5">
      <c r="C397" s="14"/>
      <c r="D397" s="14"/>
      <c r="E397" s="14"/>
    </row>
    <row r="398" spans="3:5">
      <c r="C398" s="14"/>
      <c r="D398" s="14"/>
      <c r="E398" s="14"/>
    </row>
    <row r="399" spans="3:5">
      <c r="C399" s="14"/>
      <c r="D399" s="14"/>
      <c r="E399" s="14"/>
    </row>
    <row r="400" spans="3:5">
      <c r="C400" s="14"/>
      <c r="D400" s="14"/>
      <c r="E400" s="14"/>
    </row>
    <row r="401" spans="3:5">
      <c r="C401" s="14"/>
      <c r="D401" s="14"/>
      <c r="E401" s="14"/>
    </row>
    <row r="402" spans="3:5">
      <c r="C402" s="14"/>
      <c r="D402" s="14"/>
      <c r="E402" s="14"/>
    </row>
    <row r="403" spans="3:5">
      <c r="C403" s="14"/>
      <c r="D403" s="14"/>
      <c r="E403" s="14"/>
    </row>
    <row r="404" spans="3:5">
      <c r="C404" s="14"/>
      <c r="D404" s="14"/>
      <c r="E404" s="14"/>
    </row>
    <row r="405" spans="3:5">
      <c r="C405" s="14"/>
      <c r="D405" s="14"/>
      <c r="E405" s="14"/>
    </row>
    <row r="406" spans="3:5">
      <c r="C406" s="14"/>
      <c r="D406" s="14"/>
      <c r="E406" s="14"/>
    </row>
    <row r="407" spans="3:5">
      <c r="C407" s="14"/>
      <c r="D407" s="14"/>
      <c r="E407" s="14"/>
    </row>
    <row r="408" spans="3:5">
      <c r="C408" s="14"/>
      <c r="D408" s="14"/>
      <c r="E408" s="14"/>
    </row>
    <row r="409" spans="3:5">
      <c r="C409" s="14"/>
      <c r="D409" s="14"/>
      <c r="E409" s="14"/>
    </row>
    <row r="410" spans="3:5">
      <c r="C410" s="14"/>
      <c r="D410" s="14"/>
      <c r="E410" s="14"/>
    </row>
    <row r="411" spans="3:5">
      <c r="C411" s="14"/>
      <c r="D411" s="14"/>
      <c r="E411" s="14"/>
    </row>
    <row r="412" spans="3:5">
      <c r="C412" s="14"/>
      <c r="D412" s="14"/>
      <c r="E412" s="14"/>
    </row>
    <row r="413" spans="3:5">
      <c r="C413" s="14"/>
      <c r="D413" s="14"/>
      <c r="E413" s="14"/>
    </row>
    <row r="414" spans="3:5">
      <c r="C414" s="14"/>
      <c r="D414" s="14"/>
      <c r="E414" s="14"/>
    </row>
    <row r="415" spans="3:5">
      <c r="C415" s="14"/>
      <c r="D415" s="14"/>
      <c r="E415" s="14"/>
    </row>
    <row r="416" spans="3:5">
      <c r="C416" s="14"/>
      <c r="D416" s="14"/>
      <c r="E416" s="14"/>
    </row>
    <row r="417" spans="3:5">
      <c r="C417" s="14"/>
      <c r="D417" s="14"/>
      <c r="E417" s="14"/>
    </row>
    <row r="418" spans="3:5">
      <c r="C418" s="14"/>
      <c r="D418" s="14"/>
      <c r="E418" s="14"/>
    </row>
    <row r="419" spans="3:5">
      <c r="C419" s="14"/>
      <c r="D419" s="14"/>
      <c r="E419" s="14"/>
    </row>
    <row r="420" spans="3:5">
      <c r="C420" s="14"/>
      <c r="D420" s="14"/>
      <c r="E420" s="14"/>
    </row>
    <row r="421" spans="3:5">
      <c r="C421" s="14"/>
      <c r="D421" s="14"/>
      <c r="E421" s="14"/>
    </row>
    <row r="422" spans="3:5">
      <c r="C422" s="14"/>
      <c r="D422" s="14"/>
      <c r="E422" s="14"/>
    </row>
    <row r="423" spans="3:5">
      <c r="C423" s="14"/>
      <c r="D423" s="14"/>
      <c r="E423" s="14"/>
    </row>
    <row r="424" spans="3:5">
      <c r="C424" s="14"/>
      <c r="D424" s="14"/>
      <c r="E424" s="14"/>
    </row>
    <row r="425" spans="3:5">
      <c r="C425" s="14"/>
      <c r="D425" s="14"/>
      <c r="E425" s="14"/>
    </row>
    <row r="426" spans="3:5">
      <c r="C426" s="14"/>
      <c r="D426" s="14"/>
      <c r="E426" s="14"/>
    </row>
    <row r="427" spans="3:5">
      <c r="C427" s="14"/>
      <c r="D427" s="14"/>
      <c r="E427" s="14"/>
    </row>
    <row r="428" spans="3:5">
      <c r="C428" s="14"/>
      <c r="D428" s="14"/>
      <c r="E428" s="14"/>
    </row>
    <row r="429" spans="3:5">
      <c r="C429" s="14"/>
      <c r="D429" s="14"/>
      <c r="E429" s="14"/>
    </row>
    <row r="430" spans="3:5">
      <c r="C430" s="14"/>
      <c r="D430" s="14"/>
      <c r="E430" s="14"/>
    </row>
    <row r="431" spans="3:5">
      <c r="C431" s="14"/>
      <c r="D431" s="14"/>
      <c r="E431" s="14"/>
    </row>
    <row r="432" spans="3:5">
      <c r="C432" s="14"/>
      <c r="D432" s="14"/>
      <c r="E432" s="14"/>
    </row>
    <row r="433" spans="3:5">
      <c r="C433" s="14"/>
      <c r="D433" s="14"/>
      <c r="E433" s="14"/>
    </row>
    <row r="434" spans="3:5">
      <c r="C434" s="14"/>
      <c r="D434" s="14"/>
      <c r="E434" s="14"/>
    </row>
    <row r="435" spans="3:5">
      <c r="C435" s="14"/>
      <c r="D435" s="14"/>
      <c r="E435" s="14"/>
    </row>
    <row r="436" spans="3:5">
      <c r="C436" s="14"/>
      <c r="D436" s="14"/>
      <c r="E436" s="14"/>
    </row>
    <row r="437" spans="3:5">
      <c r="C437" s="14"/>
      <c r="D437" s="14"/>
      <c r="E437" s="14"/>
    </row>
    <row r="438" spans="3:5">
      <c r="C438" s="14"/>
      <c r="D438" s="14"/>
      <c r="E438" s="14"/>
    </row>
    <row r="439" spans="3:5">
      <c r="C439" s="14"/>
      <c r="D439" s="14"/>
      <c r="E439" s="14"/>
    </row>
    <row r="440" spans="3:5">
      <c r="C440" s="14"/>
      <c r="D440" s="14"/>
      <c r="E440" s="14"/>
    </row>
    <row r="441" spans="3:5">
      <c r="C441" s="14"/>
      <c r="D441" s="14"/>
      <c r="E441" s="14"/>
    </row>
    <row r="442" spans="3:5">
      <c r="C442" s="14"/>
      <c r="D442" s="14"/>
      <c r="E442" s="14"/>
    </row>
    <row r="443" spans="3:5">
      <c r="C443" s="14"/>
      <c r="D443" s="14"/>
      <c r="E443" s="14"/>
    </row>
    <row r="444" spans="3:5">
      <c r="C444" s="14"/>
      <c r="D444" s="14"/>
      <c r="E444" s="14"/>
    </row>
    <row r="445" spans="3:5">
      <c r="C445" s="14"/>
      <c r="D445" s="14"/>
      <c r="E445" s="14"/>
    </row>
    <row r="446" spans="3:5">
      <c r="C446" s="14"/>
      <c r="D446" s="14"/>
      <c r="E446" s="14"/>
    </row>
    <row r="447" spans="3:5">
      <c r="C447" s="14"/>
      <c r="D447" s="14"/>
      <c r="E447" s="14"/>
    </row>
    <row r="448" spans="3:5">
      <c r="C448" s="14"/>
      <c r="D448" s="14"/>
      <c r="E448" s="14"/>
    </row>
    <row r="449" spans="3:5">
      <c r="C449" s="14"/>
      <c r="D449" s="14"/>
      <c r="E449" s="14"/>
    </row>
    <row r="450" spans="3:5">
      <c r="C450" s="14"/>
      <c r="D450" s="14"/>
      <c r="E450" s="14"/>
    </row>
    <row r="451" spans="3:5">
      <c r="C451" s="14"/>
      <c r="D451" s="14"/>
      <c r="E451" s="14"/>
    </row>
    <row r="452" spans="3:5">
      <c r="C452" s="14"/>
      <c r="D452" s="14"/>
      <c r="E452" s="14"/>
    </row>
    <row r="453" spans="3:5">
      <c r="C453" s="14"/>
      <c r="D453" s="14"/>
      <c r="E453" s="14"/>
    </row>
    <row r="454" spans="3:5">
      <c r="C454" s="14"/>
      <c r="D454" s="14"/>
      <c r="E454" s="14"/>
    </row>
    <row r="455" spans="3:5">
      <c r="C455" s="14"/>
      <c r="D455" s="14"/>
      <c r="E455" s="14"/>
    </row>
    <row r="456" spans="3:5">
      <c r="C456" s="14"/>
      <c r="D456" s="14"/>
      <c r="E456" s="14"/>
    </row>
    <row r="457" spans="3:5">
      <c r="C457" s="14"/>
      <c r="D457" s="14"/>
      <c r="E457" s="14"/>
    </row>
    <row r="458" spans="3:5">
      <c r="C458" s="14"/>
      <c r="D458" s="14"/>
      <c r="E458" s="14"/>
    </row>
    <row r="459" spans="3:5">
      <c r="C459" s="14"/>
      <c r="D459" s="14"/>
      <c r="E459" s="14"/>
    </row>
    <row r="460" spans="3:5">
      <c r="C460" s="14"/>
      <c r="D460" s="14"/>
      <c r="E460" s="14"/>
    </row>
    <row r="461" spans="3:5">
      <c r="C461" s="14"/>
      <c r="D461" s="14"/>
      <c r="E461" s="14"/>
    </row>
    <row r="462" spans="3:5">
      <c r="C462" s="14"/>
      <c r="D462" s="14"/>
      <c r="E462" s="14"/>
    </row>
    <row r="463" spans="3:5">
      <c r="C463" s="14"/>
      <c r="D463" s="14"/>
      <c r="E463" s="14"/>
    </row>
    <row r="464" spans="3:5">
      <c r="C464" s="14"/>
      <c r="D464" s="14"/>
      <c r="E464" s="14"/>
    </row>
    <row r="465" spans="3:5">
      <c r="C465" s="14"/>
      <c r="D465" s="14"/>
      <c r="E465" s="14"/>
    </row>
    <row r="466" spans="3:5">
      <c r="C466" s="14"/>
      <c r="D466" s="14"/>
      <c r="E466" s="14"/>
    </row>
    <row r="467" spans="3:5">
      <c r="C467" s="14"/>
      <c r="D467" s="14"/>
      <c r="E467" s="14"/>
    </row>
    <row r="468" spans="3:5">
      <c r="C468" s="14"/>
      <c r="D468" s="14"/>
      <c r="E468" s="14"/>
    </row>
    <row r="469" spans="3:5">
      <c r="C469" s="14"/>
      <c r="D469" s="14"/>
      <c r="E469" s="14"/>
    </row>
    <row r="470" spans="3:5">
      <c r="C470" s="14"/>
      <c r="D470" s="14"/>
      <c r="E470" s="14"/>
    </row>
    <row r="471" spans="3:5">
      <c r="C471" s="14"/>
      <c r="D471" s="14"/>
      <c r="E471" s="14"/>
    </row>
    <row r="472" spans="3:5">
      <c r="C472" s="14"/>
      <c r="D472" s="14"/>
      <c r="E472" s="14"/>
    </row>
    <row r="473" spans="3:5">
      <c r="C473" s="14"/>
      <c r="D473" s="14"/>
      <c r="E473" s="14"/>
    </row>
    <row r="474" spans="3:5">
      <c r="C474" s="14"/>
      <c r="D474" s="14"/>
      <c r="E474" s="14"/>
    </row>
    <row r="475" spans="3:5">
      <c r="C475" s="14"/>
      <c r="D475" s="14"/>
      <c r="E475" s="14"/>
    </row>
    <row r="476" spans="3:5">
      <c r="C476" s="14"/>
      <c r="D476" s="14"/>
      <c r="E476" s="14"/>
    </row>
    <row r="477" spans="3:5">
      <c r="C477" s="14"/>
      <c r="D477" s="14"/>
      <c r="E477" s="14"/>
    </row>
    <row r="478" spans="3:5">
      <c r="C478" s="14"/>
      <c r="D478" s="14"/>
      <c r="E478" s="14"/>
    </row>
    <row r="479" spans="3:5">
      <c r="C479" s="14"/>
      <c r="D479" s="14"/>
      <c r="E479" s="14"/>
    </row>
    <row r="480" spans="3:5">
      <c r="C480" s="14"/>
      <c r="D480" s="14"/>
      <c r="E480" s="14"/>
    </row>
    <row r="481" spans="3:5">
      <c r="C481" s="14"/>
      <c r="D481" s="14"/>
      <c r="E481" s="14"/>
    </row>
    <row r="482" spans="3:5">
      <c r="C482" s="14"/>
      <c r="D482" s="14"/>
      <c r="E482" s="14"/>
    </row>
    <row r="483" spans="3:5">
      <c r="C483" s="14"/>
      <c r="D483" s="14"/>
      <c r="E483" s="14"/>
    </row>
    <row r="484" spans="3:5">
      <c r="C484" s="14"/>
      <c r="D484" s="14"/>
      <c r="E484" s="14"/>
    </row>
    <row r="485" spans="3:5">
      <c r="C485" s="14"/>
      <c r="D485" s="14"/>
      <c r="E485" s="14"/>
    </row>
    <row r="486" spans="3:5">
      <c r="C486" s="14"/>
      <c r="D486" s="14"/>
      <c r="E486" s="14"/>
    </row>
    <row r="487" spans="3:5">
      <c r="C487" s="14"/>
      <c r="D487" s="14"/>
      <c r="E487" s="14"/>
    </row>
    <row r="488" spans="3:5">
      <c r="C488" s="14"/>
      <c r="D488" s="14"/>
      <c r="E488" s="14"/>
    </row>
    <row r="489" spans="3:5">
      <c r="C489" s="14"/>
      <c r="D489" s="14"/>
      <c r="E489" s="14"/>
    </row>
    <row r="490" spans="3:5">
      <c r="C490" s="14"/>
      <c r="D490" s="14"/>
      <c r="E490" s="14"/>
    </row>
    <row r="491" spans="3:5">
      <c r="C491" s="14"/>
      <c r="D491" s="14"/>
      <c r="E491" s="14"/>
    </row>
    <row r="492" spans="3:5">
      <c r="C492" s="14"/>
      <c r="D492" s="14"/>
      <c r="E492" s="14"/>
    </row>
    <row r="493" spans="3:5">
      <c r="C493" s="14"/>
      <c r="D493" s="14"/>
      <c r="E493" s="14"/>
    </row>
    <row r="494" spans="3:5">
      <c r="C494" s="14"/>
      <c r="D494" s="14"/>
      <c r="E494" s="14"/>
    </row>
    <row r="495" spans="3:5">
      <c r="C495" s="14"/>
      <c r="D495" s="14"/>
      <c r="E495" s="14"/>
    </row>
    <row r="496" spans="3:5">
      <c r="C496" s="14"/>
      <c r="D496" s="14"/>
      <c r="E496" s="14"/>
    </row>
    <row r="497" spans="3:5">
      <c r="C497" s="14"/>
      <c r="D497" s="14"/>
      <c r="E497" s="14"/>
    </row>
    <row r="498" spans="3:5">
      <c r="C498" s="14"/>
      <c r="D498" s="14"/>
      <c r="E498" s="14"/>
    </row>
    <row r="499" spans="3:5">
      <c r="C499" s="14"/>
      <c r="D499" s="14"/>
      <c r="E499" s="14"/>
    </row>
    <row r="500" spans="3:5">
      <c r="C500" s="14"/>
      <c r="D500" s="14"/>
      <c r="E500" s="14"/>
    </row>
    <row r="501" spans="3:5">
      <c r="C501" s="14"/>
      <c r="D501" s="14"/>
      <c r="E501" s="14"/>
    </row>
    <row r="502" spans="3:5">
      <c r="C502" s="14"/>
      <c r="D502" s="14"/>
      <c r="E502" s="14"/>
    </row>
    <row r="503" spans="3:5">
      <c r="C503" s="14"/>
      <c r="D503" s="14"/>
      <c r="E503" s="14"/>
    </row>
    <row r="504" spans="3:5">
      <c r="C504" s="14"/>
      <c r="D504" s="14"/>
      <c r="E504" s="14"/>
    </row>
    <row r="505" spans="3:5">
      <c r="C505" s="14"/>
      <c r="D505" s="14"/>
      <c r="E505" s="14"/>
    </row>
    <row r="506" spans="3:5">
      <c r="C506" s="14"/>
      <c r="D506" s="14"/>
      <c r="E506" s="14"/>
    </row>
    <row r="507" spans="3:5">
      <c r="C507" s="14"/>
      <c r="D507" s="14"/>
      <c r="E507" s="14"/>
    </row>
    <row r="508" spans="3:5">
      <c r="C508" s="14"/>
      <c r="D508" s="14"/>
      <c r="E508" s="14"/>
    </row>
    <row r="509" spans="3:5">
      <c r="C509" s="14"/>
      <c r="D509" s="14"/>
      <c r="E509" s="14"/>
    </row>
    <row r="510" spans="3:5">
      <c r="C510" s="14"/>
      <c r="D510" s="14"/>
      <c r="E510" s="14"/>
    </row>
    <row r="511" spans="3:5">
      <c r="C511" s="14"/>
      <c r="D511" s="14"/>
      <c r="E511" s="14"/>
    </row>
    <row r="512" spans="3:5">
      <c r="C512" s="14"/>
      <c r="D512" s="14"/>
      <c r="E512" s="14"/>
    </row>
    <row r="513" spans="3:5">
      <c r="C513" s="14"/>
      <c r="D513" s="14"/>
      <c r="E513" s="14"/>
    </row>
    <row r="514" spans="3:5">
      <c r="C514" s="14"/>
      <c r="D514" s="14"/>
      <c r="E514" s="14"/>
    </row>
    <row r="515" spans="3:5">
      <c r="C515" s="14"/>
      <c r="D515" s="14"/>
      <c r="E515" s="14"/>
    </row>
    <row r="516" spans="3:5">
      <c r="C516" s="14"/>
      <c r="D516" s="14"/>
      <c r="E516" s="14"/>
    </row>
    <row r="517" spans="3:5">
      <c r="C517" s="14"/>
      <c r="D517" s="14"/>
      <c r="E517" s="14"/>
    </row>
    <row r="518" spans="3:5">
      <c r="C518" s="14"/>
      <c r="D518" s="14"/>
      <c r="E518" s="14"/>
    </row>
    <row r="519" spans="3:5">
      <c r="C519" s="14"/>
      <c r="D519" s="14"/>
      <c r="E519" s="14"/>
    </row>
    <row r="520" spans="3:5">
      <c r="C520" s="14"/>
      <c r="D520" s="14"/>
      <c r="E520" s="14"/>
    </row>
    <row r="521" spans="3:5">
      <c r="C521" s="14"/>
      <c r="D521" s="14"/>
      <c r="E521" s="14"/>
    </row>
    <row r="522" spans="3:5">
      <c r="C522" s="14"/>
      <c r="D522" s="14"/>
      <c r="E522" s="14"/>
    </row>
    <row r="523" spans="3:5">
      <c r="C523" s="14"/>
      <c r="D523" s="14"/>
      <c r="E523" s="14"/>
    </row>
    <row r="524" spans="3:5">
      <c r="C524" s="14"/>
      <c r="D524" s="14"/>
      <c r="E524" s="14"/>
    </row>
    <row r="525" spans="3:5">
      <c r="C525" s="14"/>
      <c r="D525" s="14"/>
      <c r="E525" s="14"/>
    </row>
    <row r="526" spans="3:5">
      <c r="C526" s="14"/>
      <c r="D526" s="14"/>
      <c r="E526" s="14"/>
    </row>
    <row r="527" spans="3:5">
      <c r="C527" s="14"/>
      <c r="D527" s="14"/>
      <c r="E527" s="14"/>
    </row>
    <row r="528" spans="3:5">
      <c r="C528" s="14"/>
      <c r="D528" s="14"/>
      <c r="E528" s="14"/>
    </row>
    <row r="529" spans="3:5">
      <c r="C529" s="14"/>
      <c r="D529" s="14"/>
      <c r="E529" s="14"/>
    </row>
    <row r="530" spans="3:5">
      <c r="C530" s="14"/>
      <c r="D530" s="14"/>
      <c r="E530" s="14"/>
    </row>
    <row r="531" spans="3:5">
      <c r="C531" s="14"/>
      <c r="D531" s="14"/>
      <c r="E531" s="14"/>
    </row>
    <row r="532" spans="3:5">
      <c r="C532" s="14"/>
      <c r="D532" s="14"/>
      <c r="E532" s="14"/>
    </row>
    <row r="533" spans="3:5">
      <c r="C533" s="14"/>
      <c r="D533" s="14"/>
      <c r="E533" s="14"/>
    </row>
    <row r="534" spans="3:5">
      <c r="C534" s="14"/>
      <c r="D534" s="14"/>
      <c r="E534" s="14"/>
    </row>
    <row r="535" spans="3:5">
      <c r="C535" s="14"/>
      <c r="D535" s="14"/>
      <c r="E535" s="14"/>
    </row>
    <row r="536" spans="3:5">
      <c r="C536" s="14"/>
      <c r="D536" s="14"/>
      <c r="E536" s="14"/>
    </row>
    <row r="537" spans="3:5">
      <c r="C537" s="14"/>
      <c r="D537" s="14"/>
      <c r="E537" s="14"/>
    </row>
    <row r="538" spans="3:5">
      <c r="C538" s="14"/>
      <c r="D538" s="14"/>
      <c r="E538" s="14"/>
    </row>
    <row r="539" spans="3:5">
      <c r="C539" s="14"/>
      <c r="D539" s="14"/>
      <c r="E539" s="14"/>
    </row>
    <row r="540" spans="3:5">
      <c r="C540" s="14"/>
      <c r="D540" s="14"/>
      <c r="E540" s="14"/>
    </row>
    <row r="541" spans="3:5">
      <c r="C541" s="14"/>
      <c r="D541" s="14"/>
      <c r="E541" s="14"/>
    </row>
    <row r="542" spans="3:5">
      <c r="C542" s="14"/>
      <c r="D542" s="14"/>
      <c r="E542" s="14"/>
    </row>
    <row r="543" spans="3:5">
      <c r="C543" s="14"/>
      <c r="D543" s="14"/>
      <c r="E543" s="14"/>
    </row>
    <row r="544" spans="3:5">
      <c r="C544" s="14"/>
      <c r="D544" s="14"/>
      <c r="E544" s="14"/>
    </row>
    <row r="545" spans="3:5">
      <c r="C545" s="14"/>
      <c r="D545" s="14"/>
      <c r="E545" s="14"/>
    </row>
    <row r="546" spans="3:5">
      <c r="C546" s="14"/>
      <c r="D546" s="14"/>
      <c r="E546" s="14"/>
    </row>
    <row r="547" spans="3:5">
      <c r="C547" s="14"/>
      <c r="D547" s="14"/>
      <c r="E547" s="14"/>
    </row>
    <row r="548" spans="3:5">
      <c r="C548" s="14"/>
      <c r="D548" s="14"/>
      <c r="E548" s="14"/>
    </row>
    <row r="549" spans="3:5">
      <c r="C549" s="14"/>
      <c r="D549" s="14"/>
      <c r="E549" s="14"/>
    </row>
    <row r="550" spans="3:5">
      <c r="C550" s="14"/>
      <c r="D550" s="14"/>
      <c r="E550" s="14"/>
    </row>
    <row r="551" spans="3:5">
      <c r="C551" s="14"/>
      <c r="D551" s="14"/>
      <c r="E551" s="14"/>
    </row>
    <row r="552" spans="3:5">
      <c r="C552" s="14"/>
      <c r="D552" s="14"/>
      <c r="E552" s="14"/>
    </row>
    <row r="553" spans="3:5">
      <c r="C553" s="14"/>
      <c r="D553" s="14"/>
      <c r="E553" s="14"/>
    </row>
    <row r="554" spans="3:5">
      <c r="C554" s="14"/>
      <c r="D554" s="14"/>
      <c r="E554" s="14"/>
    </row>
    <row r="555" spans="3:5">
      <c r="C555" s="14"/>
      <c r="D555" s="14"/>
      <c r="E555" s="14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3" customWidth="1"/>
    <col min="2" max="2" width="38.42578125" style="13" customWidth="1"/>
    <col min="3" max="5" width="10.7109375" style="13" customWidth="1"/>
    <col min="6" max="6" width="10.7109375" style="14" customWidth="1"/>
    <col min="7" max="7" width="14.7109375" style="14" customWidth="1"/>
    <col min="8" max="8" width="11.7109375" style="14" customWidth="1"/>
    <col min="9" max="9" width="14.7109375" style="14" customWidth="1"/>
    <col min="10" max="10" width="10.7109375" style="14" customWidth="1"/>
    <col min="11" max="11" width="10.7109375" style="17" customWidth="1"/>
    <col min="12" max="12" width="7.7109375" style="17" customWidth="1"/>
    <col min="13" max="13" width="7.140625" style="17" customWidth="1"/>
    <col min="14" max="14" width="6" style="17" customWidth="1"/>
    <col min="15" max="15" width="7.85546875" style="17" customWidth="1"/>
    <col min="16" max="16" width="8.140625" style="17" customWidth="1"/>
    <col min="17" max="17" width="6.28515625" style="14" customWidth="1"/>
    <col min="18" max="18" width="8" style="14" customWidth="1"/>
    <col min="19" max="19" width="8.7109375" style="14" customWidth="1"/>
    <col min="20" max="20" width="10" style="14" customWidth="1"/>
    <col min="21" max="21" width="9.5703125" style="14" customWidth="1"/>
    <col min="22" max="22" width="6.140625" style="14" customWidth="1"/>
    <col min="23" max="24" width="5.7109375" style="14" customWidth="1"/>
    <col min="25" max="25" width="6.85546875" style="14" customWidth="1"/>
    <col min="26" max="26" width="6.42578125" style="14" customWidth="1"/>
    <col min="27" max="27" width="6.7109375" style="14" customWidth="1"/>
    <col min="28" max="28" width="7.28515625" style="14" customWidth="1"/>
    <col min="29" max="40" width="5.7109375" style="14" customWidth="1"/>
    <col min="41" max="16384" width="9.140625" style="14"/>
  </cols>
  <sheetData>
    <row r="1" spans="1:60">
      <c r="B1" s="2" t="s">
        <v>0</v>
      </c>
      <c r="C1" t="s">
        <v>195</v>
      </c>
    </row>
    <row r="2" spans="1:60">
      <c r="B2" s="2" t="s">
        <v>1</v>
      </c>
    </row>
    <row r="3" spans="1:60">
      <c r="B3" s="2" t="s">
        <v>2</v>
      </c>
      <c r="C3" t="s">
        <v>196</v>
      </c>
    </row>
    <row r="4" spans="1:60">
      <c r="B4" s="2" t="s">
        <v>3</v>
      </c>
    </row>
    <row r="6" spans="1:60" ht="26.25" customHeight="1">
      <c r="B6" s="109" t="s">
        <v>66</v>
      </c>
      <c r="C6" s="110"/>
      <c r="D6" s="110"/>
      <c r="E6" s="110"/>
      <c r="F6" s="110"/>
      <c r="G6" s="110"/>
      <c r="H6" s="110"/>
      <c r="I6" s="110"/>
      <c r="J6" s="110"/>
      <c r="K6" s="111"/>
      <c r="BD6" s="14" t="s">
        <v>98</v>
      </c>
      <c r="BF6" s="14" t="s">
        <v>99</v>
      </c>
      <c r="BH6" s="17" t="s">
        <v>100</v>
      </c>
    </row>
    <row r="7" spans="1:60" ht="26.25" customHeight="1">
      <c r="B7" s="109" t="s">
        <v>101</v>
      </c>
      <c r="C7" s="110"/>
      <c r="D7" s="110"/>
      <c r="E7" s="110"/>
      <c r="F7" s="110"/>
      <c r="G7" s="110"/>
      <c r="H7" s="110"/>
      <c r="I7" s="110"/>
      <c r="J7" s="110"/>
      <c r="K7" s="111"/>
      <c r="BD7" s="17" t="s">
        <v>102</v>
      </c>
      <c r="BF7" s="14" t="s">
        <v>103</v>
      </c>
      <c r="BH7" s="17" t="s">
        <v>104</v>
      </c>
    </row>
    <row r="8" spans="1:60" s="17" customFormat="1" ht="63">
      <c r="A8" s="13"/>
      <c r="B8" s="4" t="s">
        <v>94</v>
      </c>
      <c r="C8" s="26" t="s">
        <v>47</v>
      </c>
      <c r="D8" s="26" t="s">
        <v>68</v>
      </c>
      <c r="E8" s="26" t="s">
        <v>82</v>
      </c>
      <c r="F8" s="26" t="s">
        <v>51</v>
      </c>
      <c r="G8" s="26" t="s">
        <v>185</v>
      </c>
      <c r="H8" s="26" t="s">
        <v>186</v>
      </c>
      <c r="I8" s="26" t="s">
        <v>54</v>
      </c>
      <c r="J8" s="26" t="s">
        <v>55</v>
      </c>
      <c r="K8" s="26" t="s">
        <v>181</v>
      </c>
      <c r="BC8" s="14" t="s">
        <v>105</v>
      </c>
      <c r="BD8" s="14" t="s">
        <v>106</v>
      </c>
      <c r="BE8" s="14" t="s">
        <v>107</v>
      </c>
      <c r="BG8" s="21" t="s">
        <v>108</v>
      </c>
    </row>
    <row r="9" spans="1:60" s="17" customFormat="1" ht="18.75" customHeight="1">
      <c r="A9" s="13"/>
      <c r="B9" s="18"/>
      <c r="C9" s="19"/>
      <c r="D9" s="19"/>
      <c r="E9" s="19"/>
      <c r="F9" s="19"/>
      <c r="G9" s="19" t="s">
        <v>182</v>
      </c>
      <c r="H9" s="19"/>
      <c r="I9" s="19" t="s">
        <v>6</v>
      </c>
      <c r="J9" s="29" t="s">
        <v>7</v>
      </c>
      <c r="K9" s="45" t="s">
        <v>7</v>
      </c>
      <c r="BC9" s="14" t="s">
        <v>109</v>
      </c>
      <c r="BE9" s="14" t="s">
        <v>110</v>
      </c>
      <c r="BG9" s="21" t="s">
        <v>111</v>
      </c>
    </row>
    <row r="10" spans="1:60" s="21" customFormat="1" ht="18" customHeight="1">
      <c r="A10" s="13"/>
      <c r="B10" s="20"/>
      <c r="C10" s="6" t="s">
        <v>8</v>
      </c>
      <c r="D10" s="6" t="s">
        <v>9</v>
      </c>
      <c r="E10" s="6" t="s">
        <v>57</v>
      </c>
      <c r="F10" s="6" t="s">
        <v>57</v>
      </c>
      <c r="G10" s="6" t="s">
        <v>58</v>
      </c>
      <c r="H10" s="6" t="s">
        <v>59</v>
      </c>
      <c r="I10" s="46" t="s">
        <v>60</v>
      </c>
      <c r="J10" s="46" t="s">
        <v>61</v>
      </c>
      <c r="K10" s="46" t="s">
        <v>62</v>
      </c>
      <c r="L10" s="17"/>
      <c r="M10" s="17"/>
      <c r="N10" s="17"/>
      <c r="O10" s="17"/>
      <c r="BC10" s="14" t="s">
        <v>112</v>
      </c>
      <c r="BD10" s="17"/>
      <c r="BE10" s="14" t="s">
        <v>113</v>
      </c>
      <c r="BG10" s="14" t="s">
        <v>114</v>
      </c>
    </row>
    <row r="11" spans="1:60" s="21" customFormat="1" ht="18" customHeight="1">
      <c r="A11" s="13"/>
      <c r="B11" s="22" t="s">
        <v>115</v>
      </c>
      <c r="C11" s="6"/>
      <c r="D11" s="6"/>
      <c r="E11" s="6"/>
      <c r="F11" s="6"/>
      <c r="G11" s="73">
        <v>34537557.460000001</v>
      </c>
      <c r="H11" s="23"/>
      <c r="I11" s="73">
        <v>143748.78914128934</v>
      </c>
      <c r="J11" s="74">
        <v>1</v>
      </c>
      <c r="K11" s="74">
        <v>7.1999999999999998E-3</v>
      </c>
      <c r="L11" s="17"/>
      <c r="M11" s="17"/>
      <c r="N11" s="17"/>
      <c r="O11" s="17"/>
      <c r="BC11" s="14" t="s">
        <v>116</v>
      </c>
      <c r="BD11" s="17"/>
      <c r="BE11" s="14" t="s">
        <v>117</v>
      </c>
      <c r="BG11" s="14" t="s">
        <v>118</v>
      </c>
    </row>
    <row r="12" spans="1:60">
      <c r="B12" s="77" t="s">
        <v>203</v>
      </c>
      <c r="C12" s="17"/>
      <c r="D12" s="17"/>
      <c r="E12" s="17"/>
      <c r="F12" s="17"/>
      <c r="G12" s="79">
        <v>0</v>
      </c>
      <c r="H12" s="17"/>
      <c r="I12" s="79">
        <v>0</v>
      </c>
      <c r="J12" s="78">
        <v>0</v>
      </c>
      <c r="K12" s="78">
        <v>0</v>
      </c>
      <c r="BD12" s="14" t="s">
        <v>119</v>
      </c>
      <c r="BF12" s="14" t="s">
        <v>120</v>
      </c>
    </row>
    <row r="13" spans="1:60">
      <c r="B13" t="s">
        <v>251</v>
      </c>
      <c r="C13" t="s">
        <v>251</v>
      </c>
      <c r="D13" s="17"/>
      <c r="E13" t="s">
        <v>251</v>
      </c>
      <c r="F13" t="s">
        <v>251</v>
      </c>
      <c r="G13" s="75">
        <v>0</v>
      </c>
      <c r="H13" s="75">
        <v>0</v>
      </c>
      <c r="I13" s="75">
        <v>0</v>
      </c>
      <c r="J13" s="76">
        <v>0</v>
      </c>
      <c r="K13" s="76">
        <v>0</v>
      </c>
      <c r="BD13" s="14" t="s">
        <v>121</v>
      </c>
      <c r="BE13" s="14" t="s">
        <v>122</v>
      </c>
      <c r="BF13" s="14" t="s">
        <v>123</v>
      </c>
    </row>
    <row r="14" spans="1:60">
      <c r="B14" s="77" t="s">
        <v>254</v>
      </c>
      <c r="C14" s="17"/>
      <c r="D14" s="17"/>
      <c r="E14" s="17"/>
      <c r="F14" s="17"/>
      <c r="G14" s="79">
        <v>34537557.460000001</v>
      </c>
      <c r="H14" s="17"/>
      <c r="I14" s="79">
        <v>143748.78914128934</v>
      </c>
      <c r="J14" s="78">
        <v>1</v>
      </c>
      <c r="K14" s="78">
        <v>7.1999999999999998E-3</v>
      </c>
      <c r="BF14" s="14" t="s">
        <v>124</v>
      </c>
    </row>
    <row r="15" spans="1:60">
      <c r="B15" t="s">
        <v>3003</v>
      </c>
      <c r="C15" t="s">
        <v>3004</v>
      </c>
      <c r="D15" t="s">
        <v>121</v>
      </c>
      <c r="E15" t="s">
        <v>1860</v>
      </c>
      <c r="F15" t="s">
        <v>118</v>
      </c>
      <c r="G15" s="75">
        <v>110</v>
      </c>
      <c r="H15" s="75">
        <v>7.1910000000000003E-3</v>
      </c>
      <c r="I15" s="75">
        <v>1.9110010589999999E-5</v>
      </c>
      <c r="J15" s="76">
        <v>0</v>
      </c>
      <c r="K15" s="76">
        <v>0</v>
      </c>
      <c r="BF15" s="14" t="s">
        <v>125</v>
      </c>
    </row>
    <row r="16" spans="1:60">
      <c r="B16" t="s">
        <v>3005</v>
      </c>
      <c r="C16" t="s">
        <v>3006</v>
      </c>
      <c r="D16" t="s">
        <v>121</v>
      </c>
      <c r="E16" t="s">
        <v>1860</v>
      </c>
      <c r="F16" t="s">
        <v>104</v>
      </c>
      <c r="G16" s="75">
        <v>371</v>
      </c>
      <c r="H16" s="75">
        <v>5.6649999999999995E-4</v>
      </c>
      <c r="I16" s="75">
        <v>7.5976997249999999E-6</v>
      </c>
      <c r="J16" s="76">
        <v>0</v>
      </c>
      <c r="K16" s="76">
        <v>0</v>
      </c>
      <c r="BF16" s="14" t="s">
        <v>126</v>
      </c>
    </row>
    <row r="17" spans="2:58">
      <c r="B17" t="s">
        <v>3007</v>
      </c>
      <c r="C17" t="s">
        <v>3008</v>
      </c>
      <c r="D17" t="s">
        <v>121</v>
      </c>
      <c r="E17" t="s">
        <v>1860</v>
      </c>
      <c r="F17" t="s">
        <v>108</v>
      </c>
      <c r="G17" s="75">
        <v>49</v>
      </c>
      <c r="H17" s="75">
        <v>1.5796999999999999E-2</v>
      </c>
      <c r="I17" s="75">
        <v>3.0437312066000001E-5</v>
      </c>
      <c r="J17" s="76">
        <v>0</v>
      </c>
      <c r="K17" s="76">
        <v>0</v>
      </c>
      <c r="BF17" s="14" t="s">
        <v>127</v>
      </c>
    </row>
    <row r="18" spans="2:58">
      <c r="B18" t="s">
        <v>3009</v>
      </c>
      <c r="C18" t="s">
        <v>3010</v>
      </c>
      <c r="D18" t="s">
        <v>121</v>
      </c>
      <c r="E18" t="s">
        <v>1860</v>
      </c>
      <c r="F18" t="s">
        <v>108</v>
      </c>
      <c r="G18" s="75">
        <v>20</v>
      </c>
      <c r="H18" s="75">
        <v>1.5796999999999999E-2</v>
      </c>
      <c r="I18" s="75">
        <v>1.242339268E-5</v>
      </c>
      <c r="J18" s="76">
        <v>0</v>
      </c>
      <c r="K18" s="76">
        <v>0</v>
      </c>
      <c r="BF18" s="14" t="s">
        <v>128</v>
      </c>
    </row>
    <row r="19" spans="2:58">
      <c r="B19" t="s">
        <v>3011</v>
      </c>
      <c r="C19" t="s">
        <v>3012</v>
      </c>
      <c r="D19" t="s">
        <v>121</v>
      </c>
      <c r="E19" t="s">
        <v>1860</v>
      </c>
      <c r="F19" t="s">
        <v>104</v>
      </c>
      <c r="G19" s="75">
        <v>94</v>
      </c>
      <c r="H19" s="75">
        <v>3.3459999999999997E-2</v>
      </c>
      <c r="I19" s="75">
        <v>1.13700426E-4</v>
      </c>
      <c r="J19" s="76">
        <v>0</v>
      </c>
      <c r="K19" s="76">
        <v>0</v>
      </c>
      <c r="BF19" s="14" t="s">
        <v>129</v>
      </c>
    </row>
    <row r="20" spans="2:58">
      <c r="B20" t="s">
        <v>3013</v>
      </c>
      <c r="C20" t="s">
        <v>3014</v>
      </c>
      <c r="D20" t="s">
        <v>121</v>
      </c>
      <c r="E20" t="s">
        <v>1860</v>
      </c>
      <c r="F20" t="s">
        <v>108</v>
      </c>
      <c r="G20" s="75">
        <v>405</v>
      </c>
      <c r="H20" s="75">
        <v>4.261E-3</v>
      </c>
      <c r="I20" s="75">
        <v>6.7858172009999993E-5</v>
      </c>
      <c r="J20" s="76">
        <v>0</v>
      </c>
      <c r="K20" s="76">
        <v>0</v>
      </c>
      <c r="BF20" s="14" t="s">
        <v>130</v>
      </c>
    </row>
    <row r="21" spans="2:58">
      <c r="B21" t="s">
        <v>3015</v>
      </c>
      <c r="C21" t="s">
        <v>3016</v>
      </c>
      <c r="D21" t="s">
        <v>121</v>
      </c>
      <c r="E21" t="s">
        <v>1860</v>
      </c>
      <c r="F21" t="s">
        <v>111</v>
      </c>
      <c r="G21" s="75">
        <v>135</v>
      </c>
      <c r="H21" s="75">
        <v>7.639E-3</v>
      </c>
      <c r="I21" s="75">
        <v>4.6068670079999998E-5</v>
      </c>
      <c r="J21" s="76">
        <v>0</v>
      </c>
      <c r="K21" s="76">
        <v>0</v>
      </c>
      <c r="BF21" s="14" t="s">
        <v>121</v>
      </c>
    </row>
    <row r="22" spans="2:58">
      <c r="B22" t="s">
        <v>3017</v>
      </c>
      <c r="C22" t="s">
        <v>3018</v>
      </c>
      <c r="D22" t="s">
        <v>121</v>
      </c>
      <c r="E22" t="s">
        <v>1860</v>
      </c>
      <c r="F22" t="s">
        <v>118</v>
      </c>
      <c r="G22" s="75">
        <v>533500</v>
      </c>
      <c r="H22" s="75">
        <v>100</v>
      </c>
      <c r="I22" s="75">
        <v>1288.88265</v>
      </c>
      <c r="J22" s="76">
        <v>8.9999999999999993E-3</v>
      </c>
      <c r="K22" s="76">
        <v>1E-4</v>
      </c>
    </row>
    <row r="23" spans="2:58">
      <c r="B23" t="s">
        <v>3019</v>
      </c>
      <c r="C23" t="s">
        <v>3020</v>
      </c>
      <c r="D23" t="s">
        <v>121</v>
      </c>
      <c r="E23" t="s">
        <v>1860</v>
      </c>
      <c r="F23" t="s">
        <v>108</v>
      </c>
      <c r="G23" s="75">
        <v>2013534.5</v>
      </c>
      <c r="H23" s="75">
        <v>100</v>
      </c>
      <c r="I23" s="75">
        <v>7917.6203609000004</v>
      </c>
      <c r="J23" s="76">
        <v>5.5100000000000003E-2</v>
      </c>
      <c r="K23" s="76">
        <v>4.0000000000000002E-4</v>
      </c>
    </row>
    <row r="24" spans="2:58">
      <c r="B24" t="s">
        <v>3021</v>
      </c>
      <c r="C24" t="s">
        <v>3022</v>
      </c>
      <c r="D24" t="s">
        <v>121</v>
      </c>
      <c r="E24" t="s">
        <v>1860</v>
      </c>
      <c r="F24" t="s">
        <v>111</v>
      </c>
      <c r="G24" s="75">
        <v>35220</v>
      </c>
      <c r="H24" s="75">
        <v>100</v>
      </c>
      <c r="I24" s="75">
        <v>157.33478400000001</v>
      </c>
      <c r="J24" s="76">
        <v>1.1000000000000001E-3</v>
      </c>
      <c r="K24" s="76">
        <v>0</v>
      </c>
    </row>
    <row r="25" spans="2:58">
      <c r="B25" t="s">
        <v>3023</v>
      </c>
      <c r="C25" t="s">
        <v>3024</v>
      </c>
      <c r="D25" t="s">
        <v>121</v>
      </c>
      <c r="E25" t="s">
        <v>1860</v>
      </c>
      <c r="F25" t="s">
        <v>202</v>
      </c>
      <c r="G25" s="75">
        <v>1348900.05</v>
      </c>
      <c r="H25" s="75">
        <v>100</v>
      </c>
      <c r="I25" s="75">
        <v>621.16847302500003</v>
      </c>
      <c r="J25" s="76">
        <v>4.3E-3</v>
      </c>
      <c r="K25" s="76">
        <v>0</v>
      </c>
    </row>
    <row r="26" spans="2:58">
      <c r="B26" t="s">
        <v>3025</v>
      </c>
      <c r="C26" t="s">
        <v>3026</v>
      </c>
      <c r="D26" t="s">
        <v>121</v>
      </c>
      <c r="E26" t="s">
        <v>1860</v>
      </c>
      <c r="F26" t="s">
        <v>104</v>
      </c>
      <c r="G26" s="75">
        <v>37050724.909999996</v>
      </c>
      <c r="H26" s="75">
        <v>100</v>
      </c>
      <c r="I26" s="75">
        <v>133938.37054964999</v>
      </c>
      <c r="J26" s="76">
        <v>0.93179999999999996</v>
      </c>
      <c r="K26" s="76">
        <v>6.7000000000000002E-3</v>
      </c>
    </row>
    <row r="27" spans="2:58">
      <c r="B27" t="s">
        <v>3027</v>
      </c>
      <c r="C27" t="s">
        <v>3028</v>
      </c>
      <c r="D27" t="s">
        <v>121</v>
      </c>
      <c r="E27" t="s">
        <v>1860</v>
      </c>
      <c r="F27" t="s">
        <v>202</v>
      </c>
      <c r="G27" s="75">
        <v>31</v>
      </c>
      <c r="H27" s="75">
        <v>2.0480999999999999E-2</v>
      </c>
      <c r="I27" s="75">
        <v>2.9237651550000002E-6</v>
      </c>
      <c r="J27" s="76">
        <v>0</v>
      </c>
      <c r="K27" s="76">
        <v>0</v>
      </c>
    </row>
    <row r="28" spans="2:58">
      <c r="B28" t="s">
        <v>3029</v>
      </c>
      <c r="C28" t="s">
        <v>3030</v>
      </c>
      <c r="D28" t="s">
        <v>121</v>
      </c>
      <c r="E28" t="s">
        <v>1860</v>
      </c>
      <c r="F28" t="s">
        <v>104</v>
      </c>
      <c r="G28" s="75">
        <v>599</v>
      </c>
      <c r="H28" s="75">
        <v>1.3301749999999999E-2</v>
      </c>
      <c r="I28" s="75">
        <v>2.880340992375E-4</v>
      </c>
      <c r="J28" s="76">
        <v>0</v>
      </c>
      <c r="K28" s="76">
        <v>0</v>
      </c>
    </row>
    <row r="29" spans="2:58">
      <c r="B29" t="s">
        <v>3031</v>
      </c>
      <c r="C29" t="s">
        <v>3032</v>
      </c>
      <c r="D29" t="s">
        <v>121</v>
      </c>
      <c r="E29" t="s">
        <v>1860</v>
      </c>
      <c r="F29" t="s">
        <v>104</v>
      </c>
      <c r="G29" s="75">
        <v>153</v>
      </c>
      <c r="H29" s="75">
        <v>9.9550010000000011E-4</v>
      </c>
      <c r="I29" s="75">
        <v>5.5060612780949999E-6</v>
      </c>
      <c r="J29" s="76">
        <v>0</v>
      </c>
      <c r="K29" s="76">
        <v>0</v>
      </c>
    </row>
    <row r="30" spans="2:58">
      <c r="B30" t="s">
        <v>3033</v>
      </c>
      <c r="C30" t="s">
        <v>3034</v>
      </c>
      <c r="D30" t="s">
        <v>121</v>
      </c>
      <c r="E30" t="s">
        <v>1860</v>
      </c>
      <c r="F30" t="s">
        <v>104</v>
      </c>
      <c r="G30" s="75">
        <v>86</v>
      </c>
      <c r="H30" s="75">
        <v>1.8135E-3</v>
      </c>
      <c r="I30" s="75">
        <v>5.6379901500000001E-6</v>
      </c>
      <c r="J30" s="76">
        <v>0</v>
      </c>
      <c r="K30" s="76">
        <v>0</v>
      </c>
    </row>
    <row r="31" spans="2:58">
      <c r="B31" t="s">
        <v>3035</v>
      </c>
      <c r="C31" t="s">
        <v>3036</v>
      </c>
      <c r="D31" t="s">
        <v>121</v>
      </c>
      <c r="E31" t="s">
        <v>1860</v>
      </c>
      <c r="F31" t="s">
        <v>104</v>
      </c>
      <c r="G31" s="75">
        <v>1937</v>
      </c>
      <c r="H31" s="75">
        <v>4.1377499999999999E-3</v>
      </c>
      <c r="I31" s="75">
        <v>2.8973580626250002E-4</v>
      </c>
      <c r="J31" s="76">
        <v>0</v>
      </c>
      <c r="K31" s="76">
        <v>0</v>
      </c>
    </row>
    <row r="32" spans="2:58">
      <c r="B32" t="s">
        <v>3037</v>
      </c>
      <c r="C32" t="s">
        <v>3038</v>
      </c>
      <c r="D32" t="s">
        <v>121</v>
      </c>
      <c r="E32" t="s">
        <v>1860</v>
      </c>
      <c r="F32" t="s">
        <v>104</v>
      </c>
      <c r="G32" s="75">
        <v>180</v>
      </c>
      <c r="H32" s="75">
        <v>1.31975E-3</v>
      </c>
      <c r="I32" s="75">
        <v>8.5876132500000002E-6</v>
      </c>
      <c r="J32" s="76">
        <v>0</v>
      </c>
      <c r="K32" s="76">
        <v>0</v>
      </c>
    </row>
    <row r="33" spans="2:11">
      <c r="B33" t="s">
        <v>3039</v>
      </c>
      <c r="C33" t="s">
        <v>3040</v>
      </c>
      <c r="D33" t="s">
        <v>121</v>
      </c>
      <c r="E33" t="s">
        <v>1860</v>
      </c>
      <c r="F33" t="s">
        <v>108</v>
      </c>
      <c r="G33" s="75">
        <v>1222</v>
      </c>
      <c r="H33" s="75">
        <v>4.5449999999999999E-4</v>
      </c>
      <c r="I33" s="75">
        <v>2.1839399478000001E-5</v>
      </c>
      <c r="J33" s="76">
        <v>0</v>
      </c>
      <c r="K33" s="76">
        <v>0</v>
      </c>
    </row>
    <row r="34" spans="2:11">
      <c r="B34" t="s">
        <v>3041</v>
      </c>
      <c r="C34" t="s">
        <v>3042</v>
      </c>
      <c r="D34" t="s">
        <v>121</v>
      </c>
      <c r="E34" t="s">
        <v>1860</v>
      </c>
      <c r="F34" t="s">
        <v>201</v>
      </c>
      <c r="G34" s="75">
        <v>86</v>
      </c>
      <c r="H34" s="75">
        <v>2.0035000000000001E-3</v>
      </c>
      <c r="I34" s="75">
        <v>4.6638434679999999E-8</v>
      </c>
      <c r="J34" s="76">
        <v>0</v>
      </c>
      <c r="K34" s="76">
        <v>0</v>
      </c>
    </row>
    <row r="35" spans="2:11">
      <c r="B35" t="s">
        <v>3043</v>
      </c>
      <c r="C35" t="s">
        <v>3044</v>
      </c>
      <c r="D35" t="s">
        <v>121</v>
      </c>
      <c r="E35" t="s">
        <v>1860</v>
      </c>
      <c r="F35" t="s">
        <v>104</v>
      </c>
      <c r="G35" s="75">
        <v>-12</v>
      </c>
      <c r="H35" s="75">
        <v>1.211406E-4</v>
      </c>
      <c r="I35" s="75">
        <v>-5.255079228E-8</v>
      </c>
      <c r="J35" s="76">
        <v>0</v>
      </c>
      <c r="K35" s="76">
        <v>0</v>
      </c>
    </row>
    <row r="36" spans="2:11">
      <c r="B36" t="s">
        <v>3045</v>
      </c>
      <c r="C36" t="s">
        <v>3046</v>
      </c>
      <c r="D36" t="s">
        <v>121</v>
      </c>
      <c r="E36" t="s">
        <v>1860</v>
      </c>
      <c r="F36" t="s">
        <v>104</v>
      </c>
      <c r="G36" s="75">
        <v>152</v>
      </c>
      <c r="H36" s="75">
        <v>7.3450000000000002E-4</v>
      </c>
      <c r="I36" s="75">
        <v>4.0359305999999998E-6</v>
      </c>
      <c r="J36" s="76">
        <v>0</v>
      </c>
      <c r="K36" s="76">
        <v>0</v>
      </c>
    </row>
    <row r="37" spans="2:11">
      <c r="B37" t="s">
        <v>3047</v>
      </c>
      <c r="C37" t="s">
        <v>3048</v>
      </c>
      <c r="D37" t="s">
        <v>121</v>
      </c>
      <c r="E37" t="s">
        <v>1860</v>
      </c>
      <c r="F37" t="s">
        <v>104</v>
      </c>
      <c r="G37" s="75">
        <v>60</v>
      </c>
      <c r="H37" s="75">
        <v>1.0322660000000001E-4</v>
      </c>
      <c r="I37" s="75">
        <v>2.2389849540000001E-7</v>
      </c>
      <c r="J37" s="76">
        <v>0</v>
      </c>
      <c r="K37" s="76">
        <v>0</v>
      </c>
    </row>
    <row r="38" spans="2:11">
      <c r="B38" t="s">
        <v>3049</v>
      </c>
      <c r="C38" t="s">
        <v>3050</v>
      </c>
      <c r="D38" t="s">
        <v>121</v>
      </c>
      <c r="E38" t="s">
        <v>1860</v>
      </c>
      <c r="F38" t="s">
        <v>201</v>
      </c>
      <c r="G38" s="75">
        <v>-6450000</v>
      </c>
      <c r="H38" s="75">
        <v>100</v>
      </c>
      <c r="I38" s="75">
        <v>-174.58860000000001</v>
      </c>
      <c r="J38" s="76">
        <v>-1.1999999999999999E-3</v>
      </c>
      <c r="K38" s="76">
        <v>0</v>
      </c>
    </row>
    <row r="39" spans="2:11">
      <c r="B39" t="s">
        <v>256</v>
      </c>
      <c r="C39" s="17"/>
      <c r="D39" s="17"/>
      <c r="E39" s="17"/>
      <c r="F39" s="17"/>
      <c r="G39" s="17"/>
      <c r="H39" s="17"/>
    </row>
    <row r="40" spans="2:11">
      <c r="B40" t="s">
        <v>393</v>
      </c>
      <c r="C40" s="17"/>
      <c r="D40" s="17"/>
      <c r="E40" s="17"/>
      <c r="F40" s="17"/>
      <c r="G40" s="17"/>
      <c r="H40" s="17"/>
    </row>
    <row r="41" spans="2:11">
      <c r="B41" t="s">
        <v>394</v>
      </c>
      <c r="C41" s="17"/>
      <c r="D41" s="17"/>
      <c r="E41" s="17"/>
      <c r="F41" s="17"/>
      <c r="G41" s="17"/>
      <c r="H41" s="17"/>
    </row>
    <row r="42" spans="2:11">
      <c r="B42" t="s">
        <v>395</v>
      </c>
      <c r="C42" s="17"/>
      <c r="D42" s="17"/>
      <c r="E42" s="17"/>
      <c r="F42" s="17"/>
      <c r="G42" s="17"/>
      <c r="H42" s="17"/>
    </row>
    <row r="43" spans="2:11">
      <c r="C43" s="17"/>
      <c r="D43" s="17"/>
      <c r="E43" s="17"/>
      <c r="F43" s="17"/>
      <c r="G43" s="17"/>
      <c r="H43" s="17"/>
    </row>
    <row r="44" spans="2:11">
      <c r="C44" s="17"/>
      <c r="D44" s="17"/>
      <c r="E44" s="17"/>
      <c r="F44" s="17"/>
      <c r="G44" s="17"/>
      <c r="H44" s="17"/>
    </row>
    <row r="45" spans="2:11">
      <c r="C45" s="17"/>
      <c r="D45" s="17"/>
      <c r="E45" s="17"/>
      <c r="F45" s="17"/>
      <c r="G45" s="17"/>
      <c r="H45" s="17"/>
    </row>
    <row r="46" spans="2:11">
      <c r="C46" s="17"/>
      <c r="D46" s="17"/>
      <c r="E46" s="17"/>
      <c r="F46" s="17"/>
      <c r="G46" s="17"/>
      <c r="H46" s="17"/>
    </row>
    <row r="47" spans="2:11">
      <c r="C47" s="17"/>
      <c r="D47" s="17"/>
      <c r="E47" s="17"/>
      <c r="F47" s="17"/>
      <c r="G47" s="17"/>
      <c r="H47" s="17"/>
    </row>
    <row r="48" spans="2:11">
      <c r="C48" s="17"/>
      <c r="D48" s="17"/>
      <c r="E48" s="17"/>
      <c r="F48" s="17"/>
      <c r="G48" s="17"/>
      <c r="H48" s="17"/>
    </row>
    <row r="49" spans="3:8">
      <c r="C49" s="17"/>
      <c r="D49" s="17"/>
      <c r="E49" s="17"/>
      <c r="F49" s="17"/>
      <c r="G49" s="17"/>
      <c r="H49" s="17"/>
    </row>
    <row r="50" spans="3:8">
      <c r="C50" s="17"/>
      <c r="D50" s="17"/>
      <c r="E50" s="17"/>
      <c r="F50" s="17"/>
      <c r="G50" s="17"/>
      <c r="H50" s="17"/>
    </row>
    <row r="51" spans="3:8">
      <c r="C51" s="17"/>
      <c r="D51" s="17"/>
      <c r="E51" s="17"/>
      <c r="F51" s="17"/>
      <c r="G51" s="17"/>
      <c r="H51" s="17"/>
    </row>
    <row r="52" spans="3:8">
      <c r="C52" s="17"/>
      <c r="D52" s="17"/>
      <c r="E52" s="17"/>
      <c r="F52" s="17"/>
      <c r="G52" s="17"/>
      <c r="H52" s="17"/>
    </row>
    <row r="53" spans="3:8">
      <c r="C53" s="17"/>
      <c r="D53" s="17"/>
      <c r="E53" s="17"/>
      <c r="F53" s="17"/>
      <c r="G53" s="17"/>
      <c r="H53" s="17"/>
    </row>
    <row r="54" spans="3:8">
      <c r="C54" s="17"/>
      <c r="D54" s="17"/>
      <c r="E54" s="17"/>
      <c r="F54" s="17"/>
      <c r="G54" s="17"/>
      <c r="H54" s="17"/>
    </row>
    <row r="55" spans="3:8">
      <c r="C55" s="17"/>
      <c r="D55" s="17"/>
      <c r="E55" s="17"/>
      <c r="F55" s="17"/>
      <c r="G55" s="17"/>
      <c r="H55" s="17"/>
    </row>
    <row r="56" spans="3:8">
      <c r="C56" s="17"/>
      <c r="D56" s="17"/>
      <c r="E56" s="17"/>
      <c r="F56" s="17"/>
      <c r="G56" s="17"/>
      <c r="H56" s="17"/>
    </row>
    <row r="57" spans="3:8">
      <c r="C57" s="17"/>
      <c r="D57" s="17"/>
      <c r="E57" s="17"/>
      <c r="F57" s="17"/>
      <c r="G57" s="17"/>
      <c r="H57" s="17"/>
    </row>
    <row r="58" spans="3:8">
      <c r="C58" s="17"/>
      <c r="D58" s="17"/>
      <c r="E58" s="17"/>
      <c r="F58" s="17"/>
      <c r="G58" s="17"/>
      <c r="H58" s="17"/>
    </row>
    <row r="59" spans="3:8">
      <c r="C59" s="17"/>
      <c r="D59" s="17"/>
      <c r="E59" s="17"/>
      <c r="F59" s="17"/>
      <c r="G59" s="17"/>
      <c r="H59" s="17"/>
    </row>
    <row r="60" spans="3:8">
      <c r="C60" s="17"/>
      <c r="D60" s="17"/>
      <c r="E60" s="17"/>
      <c r="F60" s="17"/>
      <c r="G60" s="17"/>
      <c r="H60" s="17"/>
    </row>
    <row r="61" spans="3:8">
      <c r="C61" s="17"/>
      <c r="D61" s="17"/>
      <c r="E61" s="17"/>
      <c r="F61" s="17"/>
      <c r="G61" s="17"/>
      <c r="H61" s="17"/>
    </row>
    <row r="62" spans="3:8">
      <c r="C62" s="17"/>
      <c r="D62" s="17"/>
      <c r="E62" s="17"/>
      <c r="F62" s="17"/>
      <c r="G62" s="17"/>
      <c r="H62" s="17"/>
    </row>
    <row r="63" spans="3:8">
      <c r="C63" s="17"/>
      <c r="D63" s="17"/>
      <c r="E63" s="17"/>
      <c r="F63" s="17"/>
      <c r="G63" s="17"/>
      <c r="H63" s="17"/>
    </row>
    <row r="64" spans="3:8">
      <c r="C64" s="17"/>
      <c r="D64" s="17"/>
      <c r="E64" s="17"/>
      <c r="F64" s="17"/>
      <c r="G64" s="17"/>
      <c r="H64" s="17"/>
    </row>
    <row r="65" spans="3:8">
      <c r="C65" s="17"/>
      <c r="D65" s="17"/>
      <c r="E65" s="17"/>
      <c r="F65" s="17"/>
      <c r="G65" s="17"/>
      <c r="H65" s="17"/>
    </row>
    <row r="66" spans="3:8">
      <c r="C66" s="17"/>
      <c r="D66" s="17"/>
      <c r="E66" s="17"/>
      <c r="F66" s="17"/>
      <c r="G66" s="17"/>
      <c r="H66" s="17"/>
    </row>
    <row r="67" spans="3:8">
      <c r="C67" s="17"/>
      <c r="D67" s="17"/>
      <c r="E67" s="17"/>
      <c r="F67" s="17"/>
      <c r="G67" s="17"/>
      <c r="H67" s="17"/>
    </row>
    <row r="68" spans="3:8">
      <c r="C68" s="17"/>
      <c r="D68" s="17"/>
      <c r="E68" s="17"/>
      <c r="F68" s="17"/>
      <c r="G68" s="17"/>
      <c r="H68" s="17"/>
    </row>
    <row r="69" spans="3:8">
      <c r="C69" s="17"/>
      <c r="D69" s="17"/>
      <c r="E69" s="17"/>
      <c r="F69" s="17"/>
      <c r="G69" s="17"/>
      <c r="H69" s="17"/>
    </row>
    <row r="70" spans="3:8">
      <c r="C70" s="17"/>
      <c r="D70" s="17"/>
      <c r="E70" s="17"/>
      <c r="F70" s="17"/>
      <c r="G70" s="17"/>
      <c r="H70" s="17"/>
    </row>
    <row r="71" spans="3:8">
      <c r="C71" s="17"/>
      <c r="D71" s="17"/>
      <c r="E71" s="17"/>
      <c r="F71" s="17"/>
      <c r="G71" s="17"/>
      <c r="H71" s="17"/>
    </row>
    <row r="72" spans="3:8">
      <c r="C72" s="17"/>
      <c r="D72" s="17"/>
      <c r="E72" s="17"/>
      <c r="F72" s="17"/>
      <c r="G72" s="17"/>
      <c r="H72" s="17"/>
    </row>
    <row r="73" spans="3:8">
      <c r="C73" s="17"/>
      <c r="D73" s="17"/>
      <c r="E73" s="17"/>
      <c r="F73" s="17"/>
      <c r="G73" s="17"/>
      <c r="H73" s="17"/>
    </row>
    <row r="74" spans="3:8">
      <c r="C74" s="17"/>
      <c r="D74" s="17"/>
      <c r="E74" s="17"/>
      <c r="F74" s="17"/>
      <c r="G74" s="17"/>
      <c r="H74" s="17"/>
    </row>
    <row r="75" spans="3:8">
      <c r="C75" s="17"/>
      <c r="D75" s="17"/>
      <c r="E75" s="17"/>
      <c r="F75" s="17"/>
      <c r="G75" s="17"/>
      <c r="H75" s="17"/>
    </row>
    <row r="76" spans="3:8">
      <c r="C76" s="17"/>
      <c r="D76" s="17"/>
      <c r="E76" s="17"/>
      <c r="F76" s="17"/>
      <c r="G76" s="17"/>
      <c r="H76" s="17"/>
    </row>
    <row r="77" spans="3:8">
      <c r="C77" s="17"/>
      <c r="D77" s="17"/>
      <c r="E77" s="17"/>
      <c r="F77" s="17"/>
      <c r="G77" s="17"/>
      <c r="H77" s="17"/>
    </row>
    <row r="78" spans="3:8">
      <c r="C78" s="17"/>
      <c r="D78" s="17"/>
      <c r="E78" s="17"/>
      <c r="F78" s="17"/>
      <c r="G78" s="17"/>
      <c r="H78" s="17"/>
    </row>
    <row r="79" spans="3:8">
      <c r="C79" s="17"/>
      <c r="D79" s="17"/>
      <c r="E79" s="17"/>
      <c r="F79" s="17"/>
      <c r="G79" s="17"/>
      <c r="H79" s="17"/>
    </row>
    <row r="80" spans="3:8">
      <c r="C80" s="17"/>
      <c r="D80" s="17"/>
      <c r="E80" s="17"/>
      <c r="F80" s="17"/>
      <c r="G80" s="17"/>
      <c r="H80" s="17"/>
    </row>
    <row r="81" spans="3:8">
      <c r="C81" s="17"/>
      <c r="D81" s="17"/>
      <c r="E81" s="17"/>
      <c r="F81" s="17"/>
      <c r="G81" s="17"/>
      <c r="H81" s="17"/>
    </row>
    <row r="82" spans="3:8">
      <c r="C82" s="17"/>
      <c r="D82" s="17"/>
      <c r="E82" s="17"/>
      <c r="F82" s="17"/>
      <c r="G82" s="17"/>
      <c r="H82" s="17"/>
    </row>
    <row r="83" spans="3:8">
      <c r="C83" s="17"/>
      <c r="D83" s="17"/>
      <c r="E83" s="17"/>
      <c r="F83" s="17"/>
      <c r="G83" s="17"/>
      <c r="H83" s="17"/>
    </row>
    <row r="84" spans="3:8">
      <c r="C84" s="17"/>
      <c r="D84" s="17"/>
      <c r="E84" s="17"/>
      <c r="F84" s="17"/>
      <c r="G84" s="17"/>
      <c r="H84" s="17"/>
    </row>
    <row r="85" spans="3:8">
      <c r="C85" s="17"/>
      <c r="D85" s="17"/>
      <c r="E85" s="17"/>
      <c r="F85" s="17"/>
      <c r="G85" s="17"/>
      <c r="H85" s="17"/>
    </row>
    <row r="86" spans="3:8">
      <c r="C86" s="17"/>
      <c r="D86" s="17"/>
      <c r="E86" s="17"/>
      <c r="F86" s="17"/>
      <c r="G86" s="17"/>
      <c r="H86" s="17"/>
    </row>
    <row r="87" spans="3:8">
      <c r="C87" s="17"/>
      <c r="D87" s="17"/>
      <c r="E87" s="17"/>
      <c r="F87" s="17"/>
      <c r="G87" s="17"/>
      <c r="H87" s="17"/>
    </row>
    <row r="88" spans="3:8">
      <c r="C88" s="17"/>
      <c r="D88" s="17"/>
      <c r="E88" s="17"/>
      <c r="F88" s="17"/>
      <c r="G88" s="17"/>
      <c r="H88" s="17"/>
    </row>
    <row r="89" spans="3:8">
      <c r="C89" s="17"/>
      <c r="D89" s="17"/>
      <c r="E89" s="17"/>
      <c r="F89" s="17"/>
      <c r="G89" s="17"/>
      <c r="H89" s="17"/>
    </row>
    <row r="90" spans="3:8">
      <c r="C90" s="17"/>
      <c r="D90" s="17"/>
      <c r="E90" s="17"/>
      <c r="F90" s="17"/>
      <c r="G90" s="17"/>
      <c r="H90" s="17"/>
    </row>
    <row r="91" spans="3:8">
      <c r="C91" s="17"/>
      <c r="D91" s="17"/>
      <c r="E91" s="17"/>
      <c r="F91" s="17"/>
      <c r="G91" s="17"/>
      <c r="H91" s="17"/>
    </row>
    <row r="92" spans="3:8">
      <c r="C92" s="17"/>
      <c r="D92" s="17"/>
      <c r="E92" s="17"/>
      <c r="F92" s="17"/>
      <c r="G92" s="17"/>
      <c r="H92" s="17"/>
    </row>
    <row r="93" spans="3:8">
      <c r="C93" s="17"/>
      <c r="D93" s="17"/>
      <c r="E93" s="17"/>
      <c r="F93" s="17"/>
      <c r="G93" s="17"/>
      <c r="H93" s="17"/>
    </row>
    <row r="94" spans="3:8">
      <c r="C94" s="17"/>
      <c r="D94" s="17"/>
      <c r="E94" s="17"/>
      <c r="F94" s="17"/>
      <c r="G94" s="17"/>
      <c r="H94" s="17"/>
    </row>
    <row r="95" spans="3:8">
      <c r="C95" s="17"/>
      <c r="D95" s="17"/>
      <c r="E95" s="17"/>
      <c r="F95" s="17"/>
      <c r="G95" s="17"/>
      <c r="H95" s="17"/>
    </row>
    <row r="96" spans="3:8">
      <c r="C96" s="17"/>
      <c r="D96" s="17"/>
      <c r="E96" s="17"/>
      <c r="F96" s="17"/>
      <c r="G96" s="17"/>
      <c r="H96" s="17"/>
    </row>
    <row r="97" spans="3:8">
      <c r="C97" s="17"/>
      <c r="D97" s="17"/>
      <c r="E97" s="17"/>
      <c r="F97" s="17"/>
      <c r="G97" s="17"/>
      <c r="H97" s="17"/>
    </row>
    <row r="98" spans="3:8">
      <c r="C98" s="17"/>
      <c r="D98" s="17"/>
      <c r="E98" s="17"/>
      <c r="F98" s="17"/>
      <c r="G98" s="17"/>
      <c r="H98" s="17"/>
    </row>
    <row r="99" spans="3:8">
      <c r="C99" s="17"/>
      <c r="D99" s="17"/>
      <c r="E99" s="17"/>
      <c r="F99" s="17"/>
      <c r="G99" s="17"/>
      <c r="H99" s="17"/>
    </row>
    <row r="100" spans="3:8">
      <c r="C100" s="17"/>
      <c r="D100" s="17"/>
      <c r="E100" s="17"/>
      <c r="F100" s="17"/>
      <c r="G100" s="17"/>
      <c r="H100" s="17"/>
    </row>
    <row r="101" spans="3:8">
      <c r="C101" s="17"/>
      <c r="D101" s="17"/>
      <c r="E101" s="17"/>
      <c r="F101" s="17"/>
      <c r="G101" s="17"/>
      <c r="H101" s="17"/>
    </row>
    <row r="102" spans="3:8">
      <c r="C102" s="17"/>
      <c r="D102" s="17"/>
      <c r="E102" s="17"/>
      <c r="F102" s="17"/>
      <c r="G102" s="17"/>
      <c r="H102" s="17"/>
    </row>
    <row r="103" spans="3:8">
      <c r="C103" s="17"/>
      <c r="D103" s="17"/>
      <c r="E103" s="17"/>
      <c r="F103" s="17"/>
      <c r="G103" s="17"/>
      <c r="H103" s="17"/>
    </row>
    <row r="104" spans="3:8">
      <c r="C104" s="17"/>
      <c r="D104" s="17"/>
      <c r="E104" s="17"/>
      <c r="F104" s="17"/>
      <c r="G104" s="17"/>
      <c r="H104" s="17"/>
    </row>
    <row r="105" spans="3:8">
      <c r="C105" s="17"/>
      <c r="D105" s="17"/>
      <c r="E105" s="17"/>
      <c r="F105" s="17"/>
      <c r="G105" s="17"/>
      <c r="H105" s="17"/>
    </row>
    <row r="106" spans="3:8">
      <c r="C106" s="17"/>
      <c r="D106" s="17"/>
      <c r="E106" s="17"/>
      <c r="F106" s="17"/>
      <c r="G106" s="17"/>
      <c r="H106" s="17"/>
    </row>
    <row r="107" spans="3:8">
      <c r="C107" s="17"/>
      <c r="D107" s="17"/>
      <c r="E107" s="17"/>
      <c r="F107" s="17"/>
      <c r="G107" s="17"/>
      <c r="H107" s="17"/>
    </row>
    <row r="108" spans="3:8">
      <c r="C108" s="17"/>
      <c r="D108" s="17"/>
      <c r="E108" s="17"/>
      <c r="F108" s="17"/>
      <c r="G108" s="17"/>
      <c r="H108" s="17"/>
    </row>
    <row r="109" spans="3:8">
      <c r="C109" s="17"/>
      <c r="D109" s="17"/>
      <c r="E109" s="17"/>
      <c r="F109" s="17"/>
      <c r="G109" s="17"/>
      <c r="H109" s="17"/>
    </row>
    <row r="110" spans="3:8">
      <c r="C110" s="17"/>
      <c r="D110" s="17"/>
      <c r="E110" s="17"/>
      <c r="F110" s="17"/>
      <c r="G110" s="17"/>
      <c r="H110" s="17"/>
    </row>
    <row r="111" spans="3:8">
      <c r="C111" s="17"/>
      <c r="D111" s="17"/>
      <c r="E111" s="17"/>
      <c r="F111" s="17"/>
      <c r="G111" s="17"/>
      <c r="H111" s="17"/>
    </row>
    <row r="112" spans="3:8">
      <c r="C112" s="17"/>
      <c r="D112" s="17"/>
      <c r="E112" s="17"/>
      <c r="F112" s="17"/>
      <c r="G112" s="17"/>
      <c r="H112" s="17"/>
    </row>
    <row r="113" spans="3:8">
      <c r="C113" s="17"/>
      <c r="D113" s="17"/>
      <c r="E113" s="17"/>
      <c r="F113" s="17"/>
      <c r="G113" s="17"/>
      <c r="H113" s="17"/>
    </row>
    <row r="114" spans="3:8">
      <c r="C114" s="17"/>
      <c r="D114" s="17"/>
      <c r="E114" s="17"/>
      <c r="F114" s="17"/>
      <c r="G114" s="17"/>
      <c r="H114" s="17"/>
    </row>
    <row r="115" spans="3:8">
      <c r="C115" s="17"/>
      <c r="D115" s="17"/>
      <c r="E115" s="17"/>
      <c r="F115" s="17"/>
      <c r="G115" s="17"/>
      <c r="H115" s="17"/>
    </row>
    <row r="116" spans="3:8">
      <c r="C116" s="17"/>
      <c r="D116" s="17"/>
      <c r="E116" s="17"/>
      <c r="F116" s="17"/>
      <c r="G116" s="17"/>
      <c r="H116" s="17"/>
    </row>
    <row r="117" spans="3:8">
      <c r="C117" s="17"/>
      <c r="D117" s="17"/>
      <c r="E117" s="17"/>
      <c r="F117" s="17"/>
      <c r="G117" s="17"/>
      <c r="H117" s="17"/>
    </row>
    <row r="118" spans="3:8">
      <c r="C118" s="17"/>
      <c r="D118" s="17"/>
      <c r="E118" s="17"/>
      <c r="F118" s="17"/>
      <c r="G118" s="17"/>
      <c r="H118" s="17"/>
    </row>
    <row r="119" spans="3:8">
      <c r="C119" s="17"/>
      <c r="D119" s="17"/>
      <c r="E119" s="17"/>
      <c r="F119" s="17"/>
      <c r="G119" s="17"/>
      <c r="H119" s="17"/>
    </row>
    <row r="120" spans="3:8">
      <c r="C120" s="17"/>
      <c r="D120" s="17"/>
      <c r="E120" s="17"/>
      <c r="F120" s="17"/>
      <c r="G120" s="17"/>
      <c r="H120" s="17"/>
    </row>
    <row r="121" spans="3:8">
      <c r="C121" s="17"/>
      <c r="D121" s="17"/>
      <c r="E121" s="17"/>
      <c r="F121" s="17"/>
      <c r="G121" s="17"/>
      <c r="H121" s="17"/>
    </row>
    <row r="122" spans="3:8">
      <c r="C122" s="17"/>
      <c r="D122" s="17"/>
      <c r="E122" s="17"/>
      <c r="F122" s="17"/>
      <c r="G122" s="17"/>
      <c r="H122" s="17"/>
    </row>
    <row r="123" spans="3:8">
      <c r="C123" s="17"/>
      <c r="D123" s="17"/>
      <c r="E123" s="17"/>
      <c r="F123" s="17"/>
      <c r="G123" s="17"/>
      <c r="H123" s="17"/>
    </row>
    <row r="124" spans="3:8">
      <c r="C124" s="17"/>
      <c r="D124" s="17"/>
      <c r="E124" s="17"/>
      <c r="F124" s="17"/>
      <c r="G124" s="17"/>
      <c r="H124" s="17"/>
    </row>
    <row r="125" spans="3:8">
      <c r="C125" s="17"/>
      <c r="D125" s="17"/>
      <c r="E125" s="17"/>
      <c r="F125" s="17"/>
      <c r="G125" s="17"/>
      <c r="H125" s="17"/>
    </row>
    <row r="126" spans="3:8">
      <c r="C126" s="17"/>
      <c r="D126" s="17"/>
      <c r="E126" s="17"/>
      <c r="F126" s="17"/>
      <c r="G126" s="17"/>
      <c r="H126" s="17"/>
    </row>
    <row r="127" spans="3:8">
      <c r="C127" s="17"/>
      <c r="D127" s="17"/>
      <c r="E127" s="17"/>
      <c r="F127" s="17"/>
      <c r="G127" s="17"/>
      <c r="H127" s="17"/>
    </row>
    <row r="128" spans="3:8">
      <c r="C128" s="17"/>
      <c r="D128" s="17"/>
      <c r="E128" s="17"/>
      <c r="F128" s="17"/>
      <c r="G128" s="17"/>
      <c r="H128" s="17"/>
    </row>
    <row r="129" spans="3:8">
      <c r="C129" s="17"/>
      <c r="D129" s="17"/>
      <c r="E129" s="17"/>
      <c r="F129" s="17"/>
      <c r="G129" s="17"/>
      <c r="H129" s="17"/>
    </row>
    <row r="130" spans="3:8">
      <c r="C130" s="17"/>
      <c r="D130" s="17"/>
      <c r="E130" s="17"/>
      <c r="F130" s="17"/>
      <c r="G130" s="17"/>
      <c r="H130" s="17"/>
    </row>
    <row r="131" spans="3:8">
      <c r="C131" s="17"/>
      <c r="D131" s="17"/>
      <c r="E131" s="17"/>
      <c r="F131" s="17"/>
      <c r="G131" s="17"/>
      <c r="H131" s="17"/>
    </row>
    <row r="132" spans="3:8">
      <c r="C132" s="17"/>
      <c r="D132" s="17"/>
      <c r="E132" s="17"/>
      <c r="F132" s="17"/>
      <c r="G132" s="17"/>
      <c r="H132" s="17"/>
    </row>
    <row r="133" spans="3:8">
      <c r="C133" s="17"/>
      <c r="D133" s="17"/>
      <c r="E133" s="17"/>
      <c r="F133" s="17"/>
      <c r="G133" s="17"/>
      <c r="H133" s="17"/>
    </row>
    <row r="134" spans="3:8">
      <c r="C134" s="17"/>
      <c r="D134" s="17"/>
      <c r="E134" s="17"/>
      <c r="F134" s="17"/>
      <c r="G134" s="17"/>
      <c r="H134" s="17"/>
    </row>
    <row r="135" spans="3:8">
      <c r="C135" s="17"/>
      <c r="D135" s="17"/>
      <c r="E135" s="17"/>
      <c r="F135" s="17"/>
      <c r="G135" s="17"/>
      <c r="H135" s="17"/>
    </row>
    <row r="136" spans="3:8">
      <c r="C136" s="17"/>
      <c r="D136" s="17"/>
      <c r="E136" s="17"/>
      <c r="F136" s="17"/>
      <c r="G136" s="17"/>
      <c r="H136" s="17"/>
    </row>
    <row r="137" spans="3:8">
      <c r="C137" s="17"/>
      <c r="D137" s="17"/>
      <c r="E137" s="17"/>
      <c r="F137" s="17"/>
      <c r="G137" s="17"/>
      <c r="H137" s="17"/>
    </row>
    <row r="138" spans="3:8">
      <c r="C138" s="17"/>
      <c r="D138" s="17"/>
      <c r="E138" s="17"/>
      <c r="F138" s="17"/>
      <c r="G138" s="17"/>
      <c r="H138" s="17"/>
    </row>
    <row r="139" spans="3:8">
      <c r="C139" s="17"/>
      <c r="D139" s="17"/>
      <c r="E139" s="17"/>
      <c r="F139" s="17"/>
      <c r="G139" s="17"/>
      <c r="H139" s="17"/>
    </row>
    <row r="140" spans="3:8">
      <c r="C140" s="17"/>
      <c r="D140" s="17"/>
      <c r="E140" s="17"/>
      <c r="F140" s="17"/>
      <c r="G140" s="17"/>
      <c r="H140" s="17"/>
    </row>
    <row r="141" spans="3:8">
      <c r="C141" s="17"/>
      <c r="D141" s="17"/>
      <c r="E141" s="17"/>
      <c r="F141" s="17"/>
      <c r="G141" s="17"/>
      <c r="H141" s="17"/>
    </row>
    <row r="142" spans="3:8">
      <c r="C142" s="17"/>
      <c r="D142" s="17"/>
      <c r="E142" s="17"/>
      <c r="F142" s="17"/>
      <c r="G142" s="17"/>
      <c r="H142" s="17"/>
    </row>
    <row r="143" spans="3:8">
      <c r="C143" s="17"/>
      <c r="D143" s="17"/>
      <c r="E143" s="17"/>
      <c r="F143" s="17"/>
      <c r="G143" s="17"/>
      <c r="H143" s="17"/>
    </row>
    <row r="144" spans="3:8">
      <c r="C144" s="17"/>
      <c r="D144" s="17"/>
      <c r="E144" s="17"/>
      <c r="F144" s="17"/>
      <c r="G144" s="17"/>
      <c r="H144" s="17"/>
    </row>
    <row r="145" spans="3:8">
      <c r="C145" s="17"/>
      <c r="D145" s="17"/>
      <c r="E145" s="17"/>
      <c r="F145" s="17"/>
      <c r="G145" s="17"/>
      <c r="H145" s="17"/>
    </row>
    <row r="146" spans="3:8">
      <c r="C146" s="17"/>
      <c r="D146" s="17"/>
      <c r="E146" s="17"/>
      <c r="F146" s="17"/>
      <c r="G146" s="17"/>
      <c r="H146" s="17"/>
    </row>
    <row r="147" spans="3:8">
      <c r="C147" s="17"/>
      <c r="D147" s="17"/>
      <c r="E147" s="17"/>
      <c r="F147" s="17"/>
      <c r="G147" s="17"/>
      <c r="H147" s="17"/>
    </row>
    <row r="148" spans="3:8">
      <c r="C148" s="17"/>
      <c r="D148" s="17"/>
      <c r="E148" s="17"/>
      <c r="F148" s="17"/>
      <c r="G148" s="17"/>
      <c r="H148" s="17"/>
    </row>
    <row r="149" spans="3:8">
      <c r="C149" s="17"/>
      <c r="D149" s="17"/>
      <c r="E149" s="17"/>
      <c r="F149" s="17"/>
      <c r="G149" s="17"/>
      <c r="H149" s="17"/>
    </row>
    <row r="150" spans="3:8">
      <c r="C150" s="17"/>
      <c r="D150" s="17"/>
      <c r="E150" s="17"/>
      <c r="F150" s="17"/>
      <c r="G150" s="17"/>
      <c r="H150" s="17"/>
    </row>
    <row r="151" spans="3:8">
      <c r="C151" s="17"/>
      <c r="D151" s="17"/>
      <c r="E151" s="17"/>
      <c r="F151" s="17"/>
      <c r="G151" s="17"/>
      <c r="H151" s="17"/>
    </row>
    <row r="152" spans="3:8">
      <c r="C152" s="17"/>
      <c r="D152" s="17"/>
      <c r="E152" s="17"/>
      <c r="F152" s="17"/>
      <c r="G152" s="17"/>
      <c r="H152" s="17"/>
    </row>
    <row r="153" spans="3:8">
      <c r="C153" s="17"/>
      <c r="D153" s="17"/>
      <c r="E153" s="17"/>
      <c r="F153" s="17"/>
      <c r="G153" s="17"/>
      <c r="H153" s="17"/>
    </row>
    <row r="154" spans="3:8">
      <c r="C154" s="17"/>
      <c r="D154" s="17"/>
      <c r="E154" s="17"/>
      <c r="F154" s="17"/>
      <c r="G154" s="17"/>
      <c r="H154" s="17"/>
    </row>
    <row r="155" spans="3:8">
      <c r="C155" s="17"/>
      <c r="D155" s="17"/>
      <c r="E155" s="17"/>
      <c r="F155" s="17"/>
      <c r="G155" s="17"/>
      <c r="H155" s="17"/>
    </row>
    <row r="156" spans="3:8">
      <c r="C156" s="17"/>
      <c r="D156" s="17"/>
      <c r="E156" s="17"/>
      <c r="F156" s="17"/>
      <c r="G156" s="17"/>
      <c r="H156" s="17"/>
    </row>
    <row r="157" spans="3:8">
      <c r="C157" s="17"/>
      <c r="D157" s="17"/>
      <c r="E157" s="17"/>
      <c r="F157" s="17"/>
      <c r="G157" s="17"/>
      <c r="H157" s="17"/>
    </row>
    <row r="158" spans="3:8">
      <c r="C158" s="17"/>
      <c r="D158" s="17"/>
      <c r="E158" s="17"/>
      <c r="F158" s="17"/>
      <c r="G158" s="17"/>
      <c r="H158" s="17"/>
    </row>
    <row r="159" spans="3:8">
      <c r="C159" s="17"/>
      <c r="D159" s="17"/>
      <c r="E159" s="17"/>
      <c r="F159" s="17"/>
      <c r="G159" s="17"/>
      <c r="H159" s="17"/>
    </row>
    <row r="160" spans="3:8">
      <c r="C160" s="17"/>
      <c r="D160" s="17"/>
      <c r="E160" s="17"/>
      <c r="F160" s="17"/>
      <c r="G160" s="17"/>
      <c r="H160" s="17"/>
    </row>
    <row r="161" spans="3:8">
      <c r="C161" s="17"/>
      <c r="D161" s="17"/>
      <c r="E161" s="17"/>
      <c r="F161" s="17"/>
      <c r="G161" s="17"/>
      <c r="H161" s="17"/>
    </row>
    <row r="162" spans="3:8">
      <c r="C162" s="17"/>
      <c r="D162" s="17"/>
      <c r="E162" s="17"/>
      <c r="F162" s="17"/>
      <c r="G162" s="17"/>
      <c r="H162" s="17"/>
    </row>
    <row r="163" spans="3:8">
      <c r="C163" s="17"/>
      <c r="D163" s="17"/>
      <c r="E163" s="17"/>
      <c r="F163" s="17"/>
      <c r="G163" s="17"/>
      <c r="H163" s="17"/>
    </row>
    <row r="164" spans="3:8">
      <c r="C164" s="17"/>
      <c r="D164" s="17"/>
      <c r="E164" s="17"/>
      <c r="F164" s="17"/>
      <c r="G164" s="17"/>
      <c r="H164" s="17"/>
    </row>
    <row r="165" spans="3:8">
      <c r="C165" s="17"/>
      <c r="D165" s="17"/>
      <c r="E165" s="17"/>
      <c r="F165" s="17"/>
      <c r="G165" s="17"/>
      <c r="H165" s="17"/>
    </row>
    <row r="166" spans="3:8">
      <c r="C166" s="17"/>
      <c r="D166" s="17"/>
      <c r="E166" s="17"/>
      <c r="F166" s="17"/>
      <c r="G166" s="17"/>
      <c r="H166" s="17"/>
    </row>
    <row r="167" spans="3:8">
      <c r="C167" s="17"/>
      <c r="D167" s="17"/>
      <c r="E167" s="17"/>
      <c r="F167" s="17"/>
      <c r="G167" s="17"/>
      <c r="H167" s="17"/>
    </row>
    <row r="168" spans="3:8">
      <c r="C168" s="17"/>
      <c r="D168" s="17"/>
      <c r="E168" s="17"/>
      <c r="F168" s="17"/>
      <c r="G168" s="17"/>
      <c r="H168" s="17"/>
    </row>
    <row r="169" spans="3:8">
      <c r="C169" s="17"/>
      <c r="D169" s="17"/>
      <c r="E169" s="17"/>
      <c r="F169" s="17"/>
      <c r="G169" s="17"/>
      <c r="H169" s="17"/>
    </row>
    <row r="170" spans="3:8">
      <c r="C170" s="17"/>
      <c r="D170" s="17"/>
      <c r="E170" s="17"/>
      <c r="F170" s="17"/>
      <c r="G170" s="17"/>
      <c r="H170" s="17"/>
    </row>
    <row r="171" spans="3:8">
      <c r="C171" s="17"/>
      <c r="D171" s="17"/>
      <c r="E171" s="17"/>
      <c r="F171" s="17"/>
      <c r="G171" s="17"/>
      <c r="H171" s="17"/>
    </row>
    <row r="172" spans="3:8">
      <c r="C172" s="17"/>
      <c r="D172" s="17"/>
      <c r="E172" s="17"/>
      <c r="F172" s="17"/>
      <c r="G172" s="17"/>
      <c r="H172" s="17"/>
    </row>
    <row r="173" spans="3:8">
      <c r="C173" s="17"/>
      <c r="D173" s="17"/>
      <c r="E173" s="17"/>
      <c r="F173" s="17"/>
      <c r="G173" s="17"/>
      <c r="H173" s="17"/>
    </row>
    <row r="174" spans="3:8">
      <c r="C174" s="17"/>
      <c r="D174" s="17"/>
      <c r="E174" s="17"/>
      <c r="F174" s="17"/>
      <c r="G174" s="17"/>
      <c r="H174" s="17"/>
    </row>
    <row r="175" spans="3:8">
      <c r="C175" s="17"/>
      <c r="D175" s="17"/>
      <c r="E175" s="17"/>
      <c r="F175" s="17"/>
      <c r="G175" s="17"/>
      <c r="H175" s="17"/>
    </row>
    <row r="176" spans="3:8">
      <c r="C176" s="17"/>
      <c r="D176" s="17"/>
      <c r="E176" s="17"/>
      <c r="F176" s="17"/>
      <c r="G176" s="17"/>
      <c r="H176" s="17"/>
    </row>
    <row r="177" spans="3:8">
      <c r="C177" s="17"/>
      <c r="D177" s="17"/>
      <c r="E177" s="17"/>
      <c r="F177" s="17"/>
      <c r="G177" s="17"/>
      <c r="H177" s="17"/>
    </row>
    <row r="178" spans="3:8">
      <c r="C178" s="17"/>
      <c r="D178" s="17"/>
      <c r="E178" s="17"/>
      <c r="F178" s="17"/>
      <c r="G178" s="17"/>
      <c r="H178" s="17"/>
    </row>
    <row r="179" spans="3:8">
      <c r="C179" s="17"/>
      <c r="D179" s="17"/>
      <c r="E179" s="17"/>
      <c r="F179" s="17"/>
      <c r="G179" s="17"/>
      <c r="H179" s="17"/>
    </row>
    <row r="180" spans="3:8">
      <c r="C180" s="17"/>
      <c r="D180" s="17"/>
      <c r="E180" s="17"/>
      <c r="F180" s="17"/>
      <c r="G180" s="17"/>
      <c r="H180" s="17"/>
    </row>
    <row r="181" spans="3:8">
      <c r="C181" s="17"/>
      <c r="D181" s="17"/>
      <c r="E181" s="17"/>
      <c r="F181" s="17"/>
      <c r="G181" s="17"/>
      <c r="H181" s="17"/>
    </row>
    <row r="182" spans="3:8">
      <c r="C182" s="17"/>
      <c r="D182" s="17"/>
      <c r="E182" s="17"/>
      <c r="F182" s="17"/>
      <c r="G182" s="17"/>
      <c r="H182" s="17"/>
    </row>
    <row r="183" spans="3:8">
      <c r="C183" s="17"/>
      <c r="D183" s="17"/>
      <c r="E183" s="17"/>
      <c r="F183" s="17"/>
      <c r="G183" s="17"/>
      <c r="H183" s="17"/>
    </row>
    <row r="184" spans="3:8">
      <c r="C184" s="17"/>
      <c r="D184" s="17"/>
      <c r="E184" s="17"/>
      <c r="F184" s="17"/>
      <c r="G184" s="17"/>
      <c r="H184" s="17"/>
    </row>
    <row r="185" spans="3:8">
      <c r="C185" s="17"/>
      <c r="D185" s="17"/>
      <c r="E185" s="17"/>
      <c r="F185" s="17"/>
      <c r="G185" s="17"/>
      <c r="H185" s="17"/>
    </row>
    <row r="186" spans="3:8">
      <c r="C186" s="17"/>
      <c r="D186" s="17"/>
      <c r="E186" s="17"/>
      <c r="F186" s="17"/>
      <c r="G186" s="17"/>
      <c r="H186" s="17"/>
    </row>
    <row r="187" spans="3:8">
      <c r="C187" s="17"/>
      <c r="D187" s="17"/>
      <c r="E187" s="17"/>
      <c r="F187" s="17"/>
      <c r="G187" s="17"/>
      <c r="H187" s="17"/>
    </row>
    <row r="188" spans="3:8">
      <c r="C188" s="17"/>
      <c r="D188" s="17"/>
      <c r="E188" s="17"/>
      <c r="F188" s="17"/>
      <c r="G188" s="17"/>
      <c r="H188" s="17"/>
    </row>
    <row r="189" spans="3:8">
      <c r="C189" s="17"/>
      <c r="D189" s="17"/>
      <c r="E189" s="17"/>
      <c r="F189" s="17"/>
      <c r="G189" s="17"/>
      <c r="H189" s="17"/>
    </row>
    <row r="190" spans="3:8">
      <c r="C190" s="17"/>
      <c r="D190" s="17"/>
      <c r="E190" s="17"/>
      <c r="F190" s="17"/>
      <c r="G190" s="17"/>
      <c r="H190" s="17"/>
    </row>
    <row r="191" spans="3:8">
      <c r="C191" s="17"/>
      <c r="D191" s="17"/>
      <c r="E191" s="17"/>
      <c r="F191" s="17"/>
      <c r="G191" s="17"/>
      <c r="H191" s="17"/>
    </row>
    <row r="192" spans="3:8">
      <c r="C192" s="17"/>
      <c r="D192" s="17"/>
      <c r="E192" s="17"/>
      <c r="F192" s="17"/>
      <c r="G192" s="17"/>
      <c r="H192" s="17"/>
    </row>
    <row r="193" spans="3:8">
      <c r="C193" s="17"/>
      <c r="D193" s="17"/>
      <c r="E193" s="17"/>
      <c r="F193" s="17"/>
      <c r="G193" s="17"/>
      <c r="H193" s="17"/>
    </row>
    <row r="194" spans="3:8">
      <c r="C194" s="17"/>
      <c r="D194" s="17"/>
      <c r="E194" s="17"/>
      <c r="F194" s="17"/>
      <c r="G194" s="17"/>
      <c r="H194" s="17"/>
    </row>
    <row r="195" spans="3:8">
      <c r="C195" s="17"/>
      <c r="D195" s="17"/>
      <c r="E195" s="17"/>
      <c r="F195" s="17"/>
      <c r="G195" s="17"/>
      <c r="H195" s="17"/>
    </row>
    <row r="196" spans="3:8">
      <c r="C196" s="17"/>
      <c r="D196" s="17"/>
      <c r="E196" s="17"/>
      <c r="F196" s="17"/>
      <c r="G196" s="17"/>
      <c r="H196" s="17"/>
    </row>
    <row r="197" spans="3:8">
      <c r="C197" s="17"/>
      <c r="D197" s="17"/>
      <c r="E197" s="17"/>
      <c r="F197" s="17"/>
      <c r="G197" s="17"/>
      <c r="H197" s="17"/>
    </row>
    <row r="198" spans="3:8">
      <c r="C198" s="17"/>
      <c r="D198" s="17"/>
      <c r="E198" s="17"/>
      <c r="F198" s="17"/>
      <c r="G198" s="17"/>
      <c r="H198" s="17"/>
    </row>
    <row r="199" spans="3:8">
      <c r="C199" s="17"/>
      <c r="D199" s="17"/>
      <c r="E199" s="17"/>
      <c r="F199" s="17"/>
      <c r="G199" s="17"/>
      <c r="H199" s="17"/>
    </row>
    <row r="200" spans="3:8">
      <c r="C200" s="17"/>
      <c r="D200" s="17"/>
      <c r="E200" s="17"/>
      <c r="F200" s="17"/>
      <c r="G200" s="17"/>
      <c r="H200" s="17"/>
    </row>
    <row r="201" spans="3:8">
      <c r="C201" s="17"/>
      <c r="D201" s="17"/>
      <c r="E201" s="17"/>
      <c r="F201" s="17"/>
      <c r="G201" s="17"/>
      <c r="H201" s="17"/>
    </row>
    <row r="202" spans="3:8">
      <c r="C202" s="17"/>
      <c r="D202" s="17"/>
      <c r="E202" s="17"/>
      <c r="F202" s="17"/>
      <c r="G202" s="17"/>
      <c r="H202" s="17"/>
    </row>
    <row r="203" spans="3:8">
      <c r="C203" s="17"/>
      <c r="D203" s="17"/>
      <c r="E203" s="17"/>
      <c r="F203" s="17"/>
      <c r="G203" s="17"/>
      <c r="H203" s="17"/>
    </row>
    <row r="204" spans="3:8">
      <c r="C204" s="17"/>
      <c r="D204" s="17"/>
      <c r="E204" s="17"/>
      <c r="F204" s="17"/>
      <c r="G204" s="17"/>
      <c r="H204" s="17"/>
    </row>
    <row r="205" spans="3:8">
      <c r="C205" s="17"/>
      <c r="D205" s="17"/>
      <c r="E205" s="17"/>
      <c r="F205" s="17"/>
      <c r="G205" s="17"/>
      <c r="H205" s="17"/>
    </row>
    <row r="206" spans="3:8">
      <c r="C206" s="17"/>
      <c r="D206" s="17"/>
      <c r="E206" s="17"/>
      <c r="F206" s="17"/>
      <c r="G206" s="17"/>
      <c r="H206" s="17"/>
    </row>
    <row r="207" spans="3:8">
      <c r="C207" s="17"/>
      <c r="D207" s="17"/>
      <c r="E207" s="17"/>
      <c r="F207" s="17"/>
      <c r="G207" s="17"/>
      <c r="H207" s="17"/>
    </row>
    <row r="208" spans="3:8">
      <c r="C208" s="17"/>
      <c r="D208" s="17"/>
      <c r="E208" s="17"/>
      <c r="F208" s="17"/>
      <c r="G208" s="17"/>
      <c r="H208" s="17"/>
    </row>
    <row r="209" spans="3:8">
      <c r="C209" s="17"/>
      <c r="D209" s="17"/>
      <c r="E209" s="17"/>
      <c r="F209" s="17"/>
      <c r="G209" s="17"/>
      <c r="H209" s="17"/>
    </row>
    <row r="210" spans="3:8">
      <c r="C210" s="17"/>
      <c r="D210" s="17"/>
      <c r="E210" s="17"/>
      <c r="F210" s="17"/>
      <c r="G210" s="17"/>
      <c r="H210" s="17"/>
    </row>
    <row r="211" spans="3:8">
      <c r="C211" s="17"/>
      <c r="D211" s="17"/>
      <c r="E211" s="17"/>
      <c r="F211" s="17"/>
      <c r="G211" s="17"/>
      <c r="H211" s="17"/>
    </row>
    <row r="212" spans="3:8">
      <c r="C212" s="17"/>
      <c r="D212" s="17"/>
      <c r="E212" s="17"/>
      <c r="F212" s="17"/>
      <c r="G212" s="17"/>
      <c r="H212" s="17"/>
    </row>
    <row r="213" spans="3:8">
      <c r="C213" s="17"/>
      <c r="D213" s="17"/>
      <c r="E213" s="17"/>
      <c r="F213" s="17"/>
      <c r="G213" s="17"/>
      <c r="H213" s="17"/>
    </row>
    <row r="214" spans="3:8">
      <c r="C214" s="17"/>
      <c r="D214" s="17"/>
      <c r="E214" s="17"/>
      <c r="F214" s="17"/>
      <c r="G214" s="17"/>
      <c r="H214" s="17"/>
    </row>
    <row r="215" spans="3:8">
      <c r="C215" s="17"/>
      <c r="D215" s="17"/>
      <c r="E215" s="17"/>
      <c r="F215" s="17"/>
      <c r="G215" s="17"/>
      <c r="H215" s="17"/>
    </row>
    <row r="216" spans="3:8">
      <c r="C216" s="17"/>
      <c r="D216" s="17"/>
      <c r="E216" s="17"/>
      <c r="F216" s="17"/>
      <c r="G216" s="17"/>
      <c r="H216" s="17"/>
    </row>
    <row r="217" spans="3:8">
      <c r="C217" s="17"/>
      <c r="D217" s="17"/>
      <c r="E217" s="17"/>
      <c r="F217" s="17"/>
      <c r="G217" s="17"/>
      <c r="H217" s="17"/>
    </row>
    <row r="218" spans="3:8">
      <c r="C218" s="17"/>
      <c r="D218" s="17"/>
      <c r="E218" s="17"/>
      <c r="F218" s="17"/>
      <c r="G218" s="17"/>
      <c r="H218" s="17"/>
    </row>
    <row r="219" spans="3:8">
      <c r="C219" s="17"/>
      <c r="D219" s="17"/>
      <c r="E219" s="17"/>
      <c r="F219" s="17"/>
      <c r="G219" s="17"/>
      <c r="H219" s="17"/>
    </row>
    <row r="220" spans="3:8">
      <c r="C220" s="17"/>
      <c r="D220" s="17"/>
      <c r="E220" s="17"/>
      <c r="F220" s="17"/>
      <c r="G220" s="17"/>
      <c r="H220" s="17"/>
    </row>
    <row r="221" spans="3:8">
      <c r="C221" s="17"/>
      <c r="D221" s="17"/>
      <c r="E221" s="17"/>
      <c r="F221" s="17"/>
      <c r="G221" s="17"/>
      <c r="H221" s="17"/>
    </row>
    <row r="222" spans="3:8">
      <c r="C222" s="17"/>
      <c r="D222" s="17"/>
      <c r="E222" s="17"/>
      <c r="F222" s="17"/>
      <c r="G222" s="17"/>
      <c r="H222" s="17"/>
    </row>
    <row r="223" spans="3:8">
      <c r="C223" s="17"/>
      <c r="D223" s="17"/>
      <c r="E223" s="17"/>
      <c r="F223" s="17"/>
      <c r="G223" s="17"/>
      <c r="H223" s="17"/>
    </row>
    <row r="224" spans="3:8">
      <c r="C224" s="17"/>
      <c r="D224" s="17"/>
      <c r="E224" s="17"/>
      <c r="F224" s="17"/>
      <c r="G224" s="17"/>
      <c r="H224" s="17"/>
    </row>
    <row r="225" spans="3:8">
      <c r="C225" s="17"/>
      <c r="D225" s="17"/>
      <c r="E225" s="17"/>
      <c r="F225" s="17"/>
      <c r="G225" s="17"/>
      <c r="H225" s="17"/>
    </row>
    <row r="226" spans="3:8">
      <c r="C226" s="17"/>
      <c r="D226" s="17"/>
      <c r="E226" s="17"/>
      <c r="F226" s="17"/>
      <c r="G226" s="17"/>
      <c r="H226" s="17"/>
    </row>
    <row r="227" spans="3:8">
      <c r="C227" s="17"/>
      <c r="D227" s="17"/>
      <c r="E227" s="17"/>
      <c r="F227" s="17"/>
      <c r="G227" s="17"/>
      <c r="H227" s="17"/>
    </row>
    <row r="228" spans="3:8">
      <c r="C228" s="17"/>
      <c r="D228" s="17"/>
      <c r="E228" s="17"/>
      <c r="F228" s="17"/>
      <c r="G228" s="17"/>
      <c r="H228" s="17"/>
    </row>
    <row r="229" spans="3:8">
      <c r="C229" s="17"/>
      <c r="D229" s="17"/>
      <c r="E229" s="17"/>
      <c r="F229" s="17"/>
      <c r="G229" s="17"/>
      <c r="H229" s="17"/>
    </row>
    <row r="230" spans="3:8">
      <c r="C230" s="17"/>
      <c r="D230" s="17"/>
      <c r="E230" s="17"/>
      <c r="F230" s="17"/>
      <c r="G230" s="17"/>
      <c r="H230" s="17"/>
    </row>
    <row r="231" spans="3:8">
      <c r="C231" s="17"/>
      <c r="D231" s="17"/>
      <c r="E231" s="17"/>
      <c r="F231" s="17"/>
      <c r="G231" s="17"/>
      <c r="H231" s="17"/>
    </row>
    <row r="232" spans="3:8">
      <c r="C232" s="17"/>
      <c r="D232" s="17"/>
      <c r="E232" s="17"/>
      <c r="F232" s="17"/>
      <c r="G232" s="17"/>
      <c r="H232" s="17"/>
    </row>
    <row r="233" spans="3:8">
      <c r="C233" s="17"/>
      <c r="D233" s="17"/>
      <c r="E233" s="17"/>
      <c r="F233" s="17"/>
      <c r="G233" s="17"/>
      <c r="H233" s="17"/>
    </row>
    <row r="234" spans="3:8">
      <c r="C234" s="17"/>
      <c r="D234" s="17"/>
      <c r="E234" s="17"/>
      <c r="F234" s="17"/>
      <c r="G234" s="17"/>
      <c r="H234" s="17"/>
    </row>
    <row r="235" spans="3:8">
      <c r="C235" s="17"/>
      <c r="D235" s="17"/>
      <c r="E235" s="17"/>
      <c r="F235" s="17"/>
      <c r="G235" s="17"/>
      <c r="H235" s="17"/>
    </row>
    <row r="236" spans="3:8">
      <c r="C236" s="17"/>
      <c r="D236" s="17"/>
      <c r="E236" s="17"/>
      <c r="F236" s="17"/>
      <c r="G236" s="17"/>
      <c r="H236" s="17"/>
    </row>
    <row r="237" spans="3:8">
      <c r="C237" s="17"/>
      <c r="D237" s="17"/>
      <c r="E237" s="17"/>
      <c r="F237" s="17"/>
      <c r="G237" s="17"/>
      <c r="H237" s="17"/>
    </row>
    <row r="238" spans="3:8">
      <c r="C238" s="17"/>
      <c r="D238" s="17"/>
      <c r="E238" s="17"/>
      <c r="F238" s="17"/>
      <c r="G238" s="17"/>
      <c r="H238" s="17"/>
    </row>
    <row r="239" spans="3:8">
      <c r="C239" s="17"/>
      <c r="D239" s="17"/>
      <c r="E239" s="17"/>
      <c r="F239" s="17"/>
      <c r="G239" s="17"/>
      <c r="H239" s="17"/>
    </row>
    <row r="240" spans="3:8">
      <c r="C240" s="17"/>
      <c r="D240" s="17"/>
      <c r="E240" s="17"/>
      <c r="F240" s="17"/>
      <c r="G240" s="17"/>
      <c r="H240" s="17"/>
    </row>
    <row r="241" spans="3:8">
      <c r="C241" s="17"/>
      <c r="D241" s="17"/>
      <c r="E241" s="17"/>
      <c r="F241" s="17"/>
      <c r="G241" s="17"/>
      <c r="H241" s="17"/>
    </row>
    <row r="242" spans="3:8">
      <c r="C242" s="17"/>
      <c r="D242" s="17"/>
      <c r="E242" s="17"/>
      <c r="F242" s="17"/>
      <c r="G242" s="17"/>
      <c r="H242" s="17"/>
    </row>
    <row r="243" spans="3:8">
      <c r="C243" s="17"/>
      <c r="D243" s="17"/>
      <c r="E243" s="17"/>
      <c r="F243" s="17"/>
      <c r="G243" s="17"/>
      <c r="H243" s="17"/>
    </row>
    <row r="244" spans="3:8">
      <c r="C244" s="17"/>
      <c r="D244" s="17"/>
      <c r="E244" s="17"/>
      <c r="F244" s="17"/>
      <c r="G244" s="17"/>
      <c r="H244" s="17"/>
    </row>
    <row r="245" spans="3:8">
      <c r="C245" s="17"/>
      <c r="D245" s="17"/>
      <c r="E245" s="17"/>
      <c r="F245" s="17"/>
      <c r="G245" s="17"/>
      <c r="H245" s="17"/>
    </row>
    <row r="246" spans="3:8">
      <c r="C246" s="17"/>
      <c r="D246" s="17"/>
      <c r="E246" s="17"/>
      <c r="F246" s="17"/>
      <c r="G246" s="17"/>
      <c r="H246" s="17"/>
    </row>
    <row r="247" spans="3:8">
      <c r="C247" s="17"/>
      <c r="D247" s="17"/>
      <c r="E247" s="17"/>
      <c r="F247" s="17"/>
      <c r="G247" s="17"/>
      <c r="H247" s="17"/>
    </row>
    <row r="248" spans="3:8">
      <c r="C248" s="17"/>
      <c r="D248" s="17"/>
      <c r="E248" s="17"/>
      <c r="F248" s="17"/>
      <c r="G248" s="17"/>
      <c r="H248" s="17"/>
    </row>
    <row r="249" spans="3:8">
      <c r="C249" s="17"/>
      <c r="D249" s="17"/>
      <c r="E249" s="17"/>
      <c r="F249" s="17"/>
      <c r="G249" s="17"/>
      <c r="H249" s="17"/>
    </row>
    <row r="250" spans="3:8">
      <c r="C250" s="17"/>
      <c r="D250" s="17"/>
      <c r="E250" s="17"/>
      <c r="F250" s="17"/>
      <c r="G250" s="17"/>
      <c r="H250" s="17"/>
    </row>
    <row r="251" spans="3:8">
      <c r="C251" s="17"/>
      <c r="D251" s="17"/>
      <c r="E251" s="17"/>
      <c r="F251" s="17"/>
      <c r="G251" s="17"/>
      <c r="H251" s="17"/>
    </row>
    <row r="252" spans="3:8">
      <c r="C252" s="17"/>
      <c r="D252" s="17"/>
      <c r="E252" s="17"/>
      <c r="F252" s="17"/>
      <c r="G252" s="17"/>
      <c r="H252" s="17"/>
    </row>
    <row r="253" spans="3:8">
      <c r="C253" s="17"/>
      <c r="D253" s="17"/>
      <c r="E253" s="17"/>
      <c r="F253" s="17"/>
      <c r="G253" s="17"/>
      <c r="H253" s="17"/>
    </row>
    <row r="254" spans="3:8">
      <c r="C254" s="17"/>
      <c r="D254" s="17"/>
      <c r="E254" s="17"/>
      <c r="F254" s="17"/>
      <c r="G254" s="17"/>
      <c r="H254" s="17"/>
    </row>
    <row r="255" spans="3:8">
      <c r="C255" s="17"/>
      <c r="D255" s="17"/>
      <c r="E255" s="17"/>
      <c r="F255" s="17"/>
      <c r="G255" s="17"/>
      <c r="H255" s="17"/>
    </row>
    <row r="256" spans="3:8">
      <c r="C256" s="17"/>
      <c r="D256" s="17"/>
      <c r="E256" s="17"/>
      <c r="F256" s="17"/>
      <c r="G256" s="17"/>
      <c r="H256" s="17"/>
    </row>
    <row r="257" spans="3:8">
      <c r="C257" s="17"/>
      <c r="D257" s="17"/>
      <c r="E257" s="17"/>
      <c r="F257" s="17"/>
      <c r="G257" s="17"/>
      <c r="H257" s="17"/>
    </row>
    <row r="258" spans="3:8">
      <c r="C258" s="17"/>
      <c r="D258" s="17"/>
      <c r="E258" s="17"/>
      <c r="F258" s="17"/>
      <c r="G258" s="17"/>
      <c r="H258" s="17"/>
    </row>
    <row r="259" spans="3:8">
      <c r="C259" s="17"/>
      <c r="D259" s="17"/>
      <c r="E259" s="17"/>
      <c r="F259" s="17"/>
      <c r="G259" s="17"/>
      <c r="H259" s="17"/>
    </row>
    <row r="260" spans="3:8">
      <c r="C260" s="17"/>
      <c r="D260" s="17"/>
      <c r="E260" s="17"/>
      <c r="F260" s="17"/>
      <c r="G260" s="17"/>
      <c r="H260" s="17"/>
    </row>
    <row r="261" spans="3:8">
      <c r="C261" s="17"/>
      <c r="D261" s="17"/>
      <c r="E261" s="17"/>
      <c r="F261" s="17"/>
      <c r="G261" s="17"/>
      <c r="H261" s="17"/>
    </row>
    <row r="262" spans="3:8">
      <c r="C262" s="17"/>
      <c r="D262" s="17"/>
      <c r="E262" s="17"/>
      <c r="F262" s="17"/>
      <c r="G262" s="17"/>
      <c r="H262" s="17"/>
    </row>
    <row r="263" spans="3:8">
      <c r="C263" s="17"/>
      <c r="D263" s="17"/>
      <c r="E263" s="17"/>
      <c r="F263" s="17"/>
      <c r="G263" s="17"/>
      <c r="H263" s="17"/>
    </row>
    <row r="264" spans="3:8">
      <c r="C264" s="17"/>
      <c r="D264" s="17"/>
      <c r="E264" s="17"/>
      <c r="F264" s="17"/>
      <c r="G264" s="17"/>
      <c r="H264" s="17"/>
    </row>
    <row r="265" spans="3:8">
      <c r="C265" s="17"/>
      <c r="D265" s="17"/>
      <c r="E265" s="17"/>
      <c r="F265" s="17"/>
      <c r="G265" s="17"/>
      <c r="H265" s="17"/>
    </row>
    <row r="266" spans="3:8">
      <c r="C266" s="17"/>
      <c r="D266" s="17"/>
      <c r="E266" s="17"/>
      <c r="F266" s="17"/>
      <c r="G266" s="17"/>
      <c r="H266" s="17"/>
    </row>
    <row r="267" spans="3:8">
      <c r="C267" s="17"/>
      <c r="D267" s="17"/>
      <c r="E267" s="17"/>
      <c r="F267" s="17"/>
      <c r="G267" s="17"/>
      <c r="H267" s="17"/>
    </row>
    <row r="268" spans="3:8">
      <c r="C268" s="17"/>
      <c r="D268" s="17"/>
      <c r="E268" s="17"/>
      <c r="F268" s="17"/>
      <c r="G268" s="17"/>
      <c r="H268" s="17"/>
    </row>
    <row r="269" spans="3:8">
      <c r="C269" s="17"/>
      <c r="D269" s="17"/>
      <c r="E269" s="17"/>
      <c r="F269" s="17"/>
      <c r="G269" s="17"/>
      <c r="H269" s="17"/>
    </row>
    <row r="270" spans="3:8">
      <c r="C270" s="17"/>
      <c r="D270" s="17"/>
      <c r="E270" s="17"/>
      <c r="F270" s="17"/>
      <c r="G270" s="17"/>
      <c r="H270" s="17"/>
    </row>
    <row r="271" spans="3:8">
      <c r="C271" s="17"/>
      <c r="D271" s="17"/>
      <c r="E271" s="17"/>
      <c r="F271" s="17"/>
      <c r="G271" s="17"/>
      <c r="H271" s="17"/>
    </row>
    <row r="272" spans="3:8">
      <c r="C272" s="17"/>
      <c r="D272" s="17"/>
      <c r="E272" s="17"/>
      <c r="F272" s="17"/>
      <c r="G272" s="17"/>
      <c r="H272" s="17"/>
    </row>
    <row r="273" spans="3:8">
      <c r="C273" s="17"/>
      <c r="D273" s="17"/>
      <c r="E273" s="17"/>
      <c r="F273" s="17"/>
      <c r="G273" s="17"/>
      <c r="H273" s="17"/>
    </row>
    <row r="274" spans="3:8">
      <c r="C274" s="17"/>
      <c r="D274" s="17"/>
      <c r="E274" s="17"/>
      <c r="F274" s="17"/>
      <c r="G274" s="17"/>
      <c r="H274" s="17"/>
    </row>
    <row r="275" spans="3:8">
      <c r="C275" s="17"/>
      <c r="D275" s="17"/>
      <c r="E275" s="17"/>
      <c r="F275" s="17"/>
      <c r="G275" s="17"/>
      <c r="H275" s="17"/>
    </row>
    <row r="276" spans="3:8">
      <c r="C276" s="17"/>
      <c r="D276" s="17"/>
      <c r="E276" s="17"/>
      <c r="F276" s="17"/>
      <c r="G276" s="17"/>
      <c r="H276" s="17"/>
    </row>
    <row r="277" spans="3:8">
      <c r="C277" s="17"/>
      <c r="D277" s="17"/>
      <c r="E277" s="17"/>
      <c r="F277" s="17"/>
      <c r="G277" s="17"/>
      <c r="H277" s="17"/>
    </row>
    <row r="278" spans="3:8">
      <c r="C278" s="17"/>
      <c r="D278" s="17"/>
      <c r="E278" s="17"/>
      <c r="F278" s="17"/>
      <c r="G278" s="17"/>
      <c r="H278" s="17"/>
    </row>
    <row r="279" spans="3:8">
      <c r="C279" s="17"/>
      <c r="D279" s="17"/>
      <c r="E279" s="17"/>
      <c r="F279" s="17"/>
      <c r="G279" s="17"/>
      <c r="H279" s="17"/>
    </row>
    <row r="280" spans="3:8">
      <c r="C280" s="17"/>
      <c r="D280" s="17"/>
      <c r="E280" s="17"/>
      <c r="F280" s="17"/>
      <c r="G280" s="17"/>
      <c r="H280" s="17"/>
    </row>
    <row r="281" spans="3:8">
      <c r="C281" s="17"/>
      <c r="D281" s="17"/>
      <c r="E281" s="17"/>
      <c r="F281" s="17"/>
      <c r="G281" s="17"/>
      <c r="H281" s="17"/>
    </row>
    <row r="282" spans="3:8">
      <c r="C282" s="17"/>
      <c r="D282" s="17"/>
      <c r="E282" s="17"/>
      <c r="F282" s="17"/>
      <c r="G282" s="17"/>
      <c r="H282" s="17"/>
    </row>
    <row r="283" spans="3:8">
      <c r="C283" s="17"/>
      <c r="D283" s="17"/>
      <c r="E283" s="17"/>
      <c r="F283" s="17"/>
      <c r="G283" s="17"/>
      <c r="H283" s="17"/>
    </row>
    <row r="284" spans="3:8">
      <c r="C284" s="17"/>
      <c r="D284" s="17"/>
      <c r="E284" s="17"/>
      <c r="F284" s="17"/>
      <c r="G284" s="17"/>
      <c r="H284" s="17"/>
    </row>
    <row r="285" spans="3:8">
      <c r="C285" s="17"/>
      <c r="D285" s="17"/>
      <c r="E285" s="17"/>
      <c r="F285" s="17"/>
      <c r="G285" s="17"/>
      <c r="H285" s="17"/>
    </row>
    <row r="286" spans="3:8">
      <c r="C286" s="17"/>
      <c r="D286" s="17"/>
      <c r="E286" s="17"/>
      <c r="F286" s="17"/>
      <c r="G286" s="17"/>
      <c r="H286" s="17"/>
    </row>
    <row r="287" spans="3:8">
      <c r="C287" s="17"/>
      <c r="D287" s="17"/>
      <c r="E287" s="17"/>
      <c r="F287" s="17"/>
      <c r="G287" s="17"/>
      <c r="H287" s="17"/>
    </row>
    <row r="288" spans="3:8">
      <c r="C288" s="17"/>
      <c r="D288" s="17"/>
      <c r="E288" s="17"/>
      <c r="F288" s="17"/>
      <c r="G288" s="17"/>
      <c r="H288" s="17"/>
    </row>
    <row r="289" spans="3:8">
      <c r="C289" s="17"/>
      <c r="D289" s="17"/>
      <c r="E289" s="17"/>
      <c r="F289" s="17"/>
      <c r="G289" s="17"/>
      <c r="H289" s="17"/>
    </row>
    <row r="290" spans="3:8">
      <c r="C290" s="17"/>
      <c r="D290" s="17"/>
      <c r="E290" s="17"/>
      <c r="F290" s="17"/>
      <c r="G290" s="17"/>
      <c r="H290" s="17"/>
    </row>
    <row r="291" spans="3:8">
      <c r="C291" s="17"/>
      <c r="D291" s="17"/>
      <c r="E291" s="17"/>
      <c r="F291" s="17"/>
      <c r="G291" s="17"/>
      <c r="H291" s="17"/>
    </row>
    <row r="292" spans="3:8">
      <c r="C292" s="17"/>
      <c r="D292" s="17"/>
      <c r="E292" s="17"/>
      <c r="F292" s="17"/>
      <c r="G292" s="17"/>
      <c r="H292" s="17"/>
    </row>
    <row r="293" spans="3:8">
      <c r="C293" s="17"/>
      <c r="D293" s="17"/>
      <c r="E293" s="17"/>
      <c r="F293" s="17"/>
      <c r="G293" s="17"/>
      <c r="H293" s="17"/>
    </row>
    <row r="294" spans="3:8">
      <c r="C294" s="17"/>
      <c r="D294" s="17"/>
      <c r="E294" s="17"/>
      <c r="F294" s="17"/>
      <c r="G294" s="17"/>
      <c r="H294" s="17"/>
    </row>
    <row r="295" spans="3:8">
      <c r="C295" s="17"/>
      <c r="D295" s="17"/>
      <c r="E295" s="17"/>
      <c r="F295" s="17"/>
      <c r="G295" s="17"/>
      <c r="H295" s="17"/>
    </row>
    <row r="296" spans="3:8">
      <c r="C296" s="17"/>
      <c r="D296" s="17"/>
      <c r="E296" s="17"/>
      <c r="F296" s="17"/>
      <c r="G296" s="17"/>
      <c r="H296" s="17"/>
    </row>
    <row r="297" spans="3:8">
      <c r="C297" s="17"/>
      <c r="D297" s="17"/>
      <c r="E297" s="17"/>
      <c r="F297" s="17"/>
      <c r="G297" s="17"/>
      <c r="H297" s="17"/>
    </row>
    <row r="298" spans="3:8">
      <c r="C298" s="17"/>
      <c r="D298" s="17"/>
      <c r="E298" s="17"/>
      <c r="F298" s="17"/>
      <c r="G298" s="17"/>
      <c r="H298" s="17"/>
    </row>
    <row r="299" spans="3:8">
      <c r="C299" s="17"/>
      <c r="D299" s="17"/>
      <c r="E299" s="17"/>
      <c r="F299" s="17"/>
      <c r="G299" s="17"/>
      <c r="H299" s="17"/>
    </row>
    <row r="300" spans="3:8">
      <c r="C300" s="17"/>
      <c r="D300" s="17"/>
      <c r="E300" s="17"/>
      <c r="F300" s="17"/>
      <c r="G300" s="17"/>
      <c r="H300" s="17"/>
    </row>
    <row r="301" spans="3:8">
      <c r="C301" s="17"/>
      <c r="D301" s="17"/>
      <c r="E301" s="17"/>
      <c r="F301" s="17"/>
      <c r="G301" s="17"/>
      <c r="H301" s="17"/>
    </row>
    <row r="302" spans="3:8">
      <c r="C302" s="17"/>
      <c r="D302" s="17"/>
      <c r="E302" s="17"/>
      <c r="F302" s="17"/>
      <c r="G302" s="17"/>
      <c r="H302" s="17"/>
    </row>
    <row r="303" spans="3:8">
      <c r="C303" s="17"/>
      <c r="D303" s="17"/>
      <c r="E303" s="17"/>
      <c r="F303" s="17"/>
      <c r="G303" s="17"/>
      <c r="H303" s="17"/>
    </row>
    <row r="304" spans="3:8">
      <c r="C304" s="17"/>
      <c r="D304" s="17"/>
      <c r="E304" s="17"/>
      <c r="F304" s="17"/>
      <c r="G304" s="17"/>
      <c r="H304" s="17"/>
    </row>
    <row r="305" spans="3:8">
      <c r="C305" s="17"/>
      <c r="D305" s="17"/>
      <c r="E305" s="17"/>
      <c r="F305" s="17"/>
      <c r="G305" s="17"/>
      <c r="H305" s="17"/>
    </row>
    <row r="306" spans="3:8">
      <c r="C306" s="17"/>
      <c r="D306" s="17"/>
      <c r="E306" s="17"/>
      <c r="F306" s="17"/>
      <c r="G306" s="17"/>
      <c r="H306" s="17"/>
    </row>
    <row r="307" spans="3:8">
      <c r="C307" s="17"/>
      <c r="D307" s="17"/>
      <c r="E307" s="17"/>
      <c r="F307" s="17"/>
      <c r="G307" s="17"/>
      <c r="H307" s="17"/>
    </row>
    <row r="308" spans="3:8">
      <c r="C308" s="17"/>
      <c r="D308" s="17"/>
      <c r="E308" s="17"/>
      <c r="F308" s="17"/>
      <c r="G308" s="17"/>
      <c r="H308" s="17"/>
    </row>
    <row r="309" spans="3:8">
      <c r="C309" s="17"/>
      <c r="D309" s="17"/>
      <c r="E309" s="17"/>
      <c r="F309" s="17"/>
      <c r="G309" s="17"/>
      <c r="H309" s="17"/>
    </row>
    <row r="310" spans="3:8">
      <c r="C310" s="17"/>
      <c r="D310" s="17"/>
      <c r="E310" s="17"/>
      <c r="F310" s="17"/>
      <c r="G310" s="17"/>
      <c r="H310" s="17"/>
    </row>
    <row r="311" spans="3:8">
      <c r="C311" s="17"/>
      <c r="D311" s="17"/>
      <c r="E311" s="17"/>
      <c r="F311" s="17"/>
      <c r="G311" s="17"/>
      <c r="H311" s="17"/>
    </row>
    <row r="312" spans="3:8">
      <c r="C312" s="17"/>
      <c r="D312" s="17"/>
      <c r="E312" s="17"/>
      <c r="F312" s="17"/>
      <c r="G312" s="17"/>
      <c r="H312" s="17"/>
    </row>
    <row r="313" spans="3:8">
      <c r="C313" s="17"/>
      <c r="D313" s="17"/>
      <c r="E313" s="17"/>
      <c r="F313" s="17"/>
      <c r="G313" s="17"/>
      <c r="H313" s="17"/>
    </row>
    <row r="314" spans="3:8">
      <c r="C314" s="17"/>
      <c r="D314" s="17"/>
      <c r="E314" s="17"/>
      <c r="F314" s="17"/>
      <c r="G314" s="17"/>
      <c r="H314" s="17"/>
    </row>
    <row r="315" spans="3:8">
      <c r="C315" s="17"/>
      <c r="D315" s="17"/>
      <c r="E315" s="17"/>
      <c r="F315" s="17"/>
      <c r="G315" s="17"/>
      <c r="H315" s="17"/>
    </row>
    <row r="316" spans="3:8">
      <c r="C316" s="17"/>
      <c r="D316" s="17"/>
      <c r="E316" s="17"/>
      <c r="F316" s="17"/>
      <c r="G316" s="17"/>
      <c r="H316" s="17"/>
    </row>
    <row r="317" spans="3:8">
      <c r="C317" s="17"/>
      <c r="D317" s="17"/>
      <c r="E317" s="17"/>
      <c r="F317" s="17"/>
      <c r="G317" s="17"/>
      <c r="H317" s="17"/>
    </row>
    <row r="318" spans="3:8">
      <c r="C318" s="17"/>
      <c r="D318" s="17"/>
      <c r="E318" s="17"/>
      <c r="F318" s="17"/>
      <c r="G318" s="17"/>
      <c r="H318" s="17"/>
    </row>
    <row r="319" spans="3:8">
      <c r="C319" s="17"/>
      <c r="D319" s="17"/>
      <c r="E319" s="17"/>
      <c r="F319" s="17"/>
      <c r="G319" s="17"/>
      <c r="H319" s="17"/>
    </row>
    <row r="320" spans="3:8">
      <c r="C320" s="17"/>
      <c r="D320" s="17"/>
      <c r="E320" s="17"/>
      <c r="F320" s="17"/>
      <c r="G320" s="17"/>
      <c r="H320" s="17"/>
    </row>
    <row r="321" spans="3:8">
      <c r="C321" s="17"/>
      <c r="D321" s="17"/>
      <c r="E321" s="17"/>
      <c r="F321" s="17"/>
      <c r="G321" s="17"/>
      <c r="H321" s="17"/>
    </row>
    <row r="322" spans="3:8">
      <c r="C322" s="17"/>
      <c r="D322" s="17"/>
      <c r="E322" s="17"/>
      <c r="F322" s="17"/>
      <c r="G322" s="17"/>
      <c r="H322" s="17"/>
    </row>
    <row r="323" spans="3:8">
      <c r="C323" s="17"/>
      <c r="D323" s="17"/>
      <c r="E323" s="17"/>
      <c r="F323" s="17"/>
      <c r="G323" s="17"/>
      <c r="H323" s="17"/>
    </row>
    <row r="324" spans="3:8">
      <c r="C324" s="17"/>
      <c r="D324" s="17"/>
      <c r="E324" s="17"/>
      <c r="F324" s="17"/>
      <c r="G324" s="17"/>
      <c r="H324" s="17"/>
    </row>
    <row r="325" spans="3:8">
      <c r="C325" s="17"/>
      <c r="D325" s="17"/>
      <c r="E325" s="17"/>
      <c r="F325" s="17"/>
      <c r="G325" s="17"/>
      <c r="H325" s="17"/>
    </row>
    <row r="326" spans="3:8">
      <c r="C326" s="17"/>
      <c r="D326" s="17"/>
      <c r="E326" s="17"/>
      <c r="F326" s="17"/>
      <c r="G326" s="17"/>
      <c r="H326" s="17"/>
    </row>
    <row r="327" spans="3:8">
      <c r="C327" s="17"/>
      <c r="D327" s="17"/>
      <c r="E327" s="17"/>
      <c r="F327" s="17"/>
      <c r="G327" s="17"/>
      <c r="H327" s="17"/>
    </row>
    <row r="328" spans="3:8">
      <c r="C328" s="17"/>
      <c r="D328" s="17"/>
      <c r="E328" s="17"/>
      <c r="F328" s="17"/>
      <c r="G328" s="17"/>
      <c r="H328" s="17"/>
    </row>
    <row r="329" spans="3:8">
      <c r="C329" s="17"/>
      <c r="D329" s="17"/>
      <c r="E329" s="17"/>
      <c r="F329" s="17"/>
      <c r="G329" s="17"/>
      <c r="H329" s="17"/>
    </row>
    <row r="330" spans="3:8">
      <c r="C330" s="17"/>
      <c r="D330" s="17"/>
      <c r="E330" s="17"/>
      <c r="F330" s="17"/>
      <c r="G330" s="17"/>
      <c r="H330" s="17"/>
    </row>
    <row r="331" spans="3:8">
      <c r="C331" s="17"/>
      <c r="D331" s="17"/>
      <c r="E331" s="17"/>
      <c r="F331" s="17"/>
      <c r="G331" s="17"/>
      <c r="H331" s="17"/>
    </row>
    <row r="332" spans="3:8">
      <c r="C332" s="17"/>
      <c r="D332" s="17"/>
      <c r="E332" s="17"/>
      <c r="F332" s="17"/>
      <c r="G332" s="17"/>
      <c r="H332" s="17"/>
    </row>
    <row r="333" spans="3:8">
      <c r="C333" s="17"/>
      <c r="D333" s="17"/>
      <c r="E333" s="17"/>
      <c r="F333" s="17"/>
      <c r="G333" s="17"/>
      <c r="H333" s="17"/>
    </row>
    <row r="334" spans="3:8">
      <c r="C334" s="17"/>
      <c r="D334" s="17"/>
      <c r="E334" s="17"/>
      <c r="F334" s="17"/>
      <c r="G334" s="17"/>
      <c r="H334" s="17"/>
    </row>
    <row r="335" spans="3:8">
      <c r="C335" s="17"/>
      <c r="D335" s="17"/>
      <c r="E335" s="17"/>
      <c r="F335" s="17"/>
      <c r="G335" s="17"/>
      <c r="H335" s="17"/>
    </row>
    <row r="336" spans="3:8">
      <c r="C336" s="17"/>
      <c r="D336" s="17"/>
      <c r="E336" s="17"/>
      <c r="F336" s="17"/>
      <c r="G336" s="17"/>
      <c r="H336" s="17"/>
    </row>
    <row r="337" spans="3:8">
      <c r="C337" s="17"/>
      <c r="D337" s="17"/>
      <c r="E337" s="17"/>
      <c r="F337" s="17"/>
      <c r="G337" s="17"/>
      <c r="H337" s="17"/>
    </row>
    <row r="338" spans="3:8">
      <c r="C338" s="17"/>
      <c r="D338" s="17"/>
      <c r="E338" s="17"/>
      <c r="F338" s="17"/>
      <c r="G338" s="17"/>
      <c r="H338" s="17"/>
    </row>
    <row r="339" spans="3:8">
      <c r="C339" s="17"/>
      <c r="D339" s="17"/>
      <c r="E339" s="17"/>
      <c r="F339" s="17"/>
      <c r="G339" s="17"/>
      <c r="H339" s="17"/>
    </row>
    <row r="340" spans="3:8">
      <c r="C340" s="17"/>
      <c r="D340" s="17"/>
      <c r="E340" s="17"/>
      <c r="F340" s="17"/>
      <c r="G340" s="17"/>
      <c r="H340" s="17"/>
    </row>
    <row r="341" spans="3:8">
      <c r="C341" s="17"/>
      <c r="D341" s="17"/>
      <c r="E341" s="17"/>
      <c r="F341" s="17"/>
      <c r="G341" s="17"/>
      <c r="H341" s="17"/>
    </row>
    <row r="342" spans="3:8">
      <c r="C342" s="17"/>
      <c r="D342" s="17"/>
      <c r="E342" s="17"/>
      <c r="F342" s="17"/>
      <c r="G342" s="17"/>
      <c r="H342" s="17"/>
    </row>
    <row r="343" spans="3:8">
      <c r="C343" s="17"/>
      <c r="D343" s="17"/>
      <c r="E343" s="17"/>
      <c r="F343" s="17"/>
      <c r="G343" s="17"/>
      <c r="H343" s="17"/>
    </row>
    <row r="344" spans="3:8">
      <c r="C344" s="17"/>
      <c r="D344" s="17"/>
      <c r="E344" s="17"/>
      <c r="F344" s="17"/>
      <c r="G344" s="17"/>
      <c r="H344" s="17"/>
    </row>
    <row r="345" spans="3:8">
      <c r="C345" s="17"/>
      <c r="D345" s="17"/>
      <c r="E345" s="17"/>
      <c r="F345" s="17"/>
      <c r="G345" s="17"/>
      <c r="H345" s="17"/>
    </row>
    <row r="346" spans="3:8">
      <c r="C346" s="17"/>
      <c r="D346" s="17"/>
      <c r="E346" s="17"/>
      <c r="F346" s="17"/>
      <c r="G346" s="17"/>
      <c r="H346" s="17"/>
    </row>
    <row r="347" spans="3:8">
      <c r="C347" s="17"/>
      <c r="D347" s="17"/>
      <c r="E347" s="17"/>
      <c r="F347" s="17"/>
      <c r="G347" s="17"/>
      <c r="H347" s="17"/>
    </row>
    <row r="348" spans="3:8">
      <c r="C348" s="17"/>
      <c r="D348" s="17"/>
      <c r="E348" s="17"/>
      <c r="F348" s="17"/>
      <c r="G348" s="17"/>
      <c r="H348" s="17"/>
    </row>
    <row r="349" spans="3:8">
      <c r="C349" s="17"/>
      <c r="D349" s="17"/>
      <c r="E349" s="17"/>
      <c r="F349" s="17"/>
      <c r="G349" s="17"/>
      <c r="H349" s="17"/>
    </row>
    <row r="350" spans="3:8">
      <c r="C350" s="17"/>
      <c r="D350" s="17"/>
      <c r="E350" s="17"/>
      <c r="F350" s="17"/>
      <c r="G350" s="17"/>
      <c r="H350" s="17"/>
    </row>
    <row r="351" spans="3:8">
      <c r="C351" s="17"/>
      <c r="D351" s="17"/>
      <c r="E351" s="17"/>
      <c r="F351" s="17"/>
      <c r="G351" s="17"/>
      <c r="H351" s="17"/>
    </row>
    <row r="352" spans="3:8">
      <c r="C352" s="17"/>
      <c r="D352" s="17"/>
      <c r="E352" s="17"/>
      <c r="F352" s="17"/>
      <c r="G352" s="17"/>
      <c r="H352" s="17"/>
    </row>
    <row r="353" spans="3:8">
      <c r="C353" s="17"/>
      <c r="D353" s="17"/>
      <c r="E353" s="17"/>
      <c r="F353" s="17"/>
      <c r="G353" s="17"/>
      <c r="H353" s="17"/>
    </row>
    <row r="354" spans="3:8">
      <c r="C354" s="17"/>
      <c r="D354" s="17"/>
      <c r="E354" s="17"/>
      <c r="F354" s="17"/>
      <c r="G354" s="17"/>
      <c r="H354" s="17"/>
    </row>
    <row r="355" spans="3:8">
      <c r="C355" s="17"/>
      <c r="D355" s="17"/>
      <c r="E355" s="17"/>
      <c r="F355" s="17"/>
      <c r="G355" s="17"/>
      <c r="H355" s="17"/>
    </row>
    <row r="356" spans="3:8">
      <c r="C356" s="17"/>
      <c r="D356" s="17"/>
      <c r="E356" s="17"/>
      <c r="F356" s="17"/>
      <c r="G356" s="17"/>
      <c r="H356" s="17"/>
    </row>
    <row r="357" spans="3:8">
      <c r="C357" s="17"/>
      <c r="D357" s="17"/>
      <c r="E357" s="17"/>
      <c r="F357" s="17"/>
      <c r="G357" s="17"/>
      <c r="H357" s="17"/>
    </row>
    <row r="358" spans="3:8">
      <c r="C358" s="17"/>
      <c r="D358" s="17"/>
      <c r="E358" s="17"/>
      <c r="F358" s="17"/>
      <c r="G358" s="17"/>
      <c r="H358" s="17"/>
    </row>
    <row r="359" spans="3:8">
      <c r="C359" s="17"/>
      <c r="D359" s="17"/>
      <c r="E359" s="17"/>
      <c r="F359" s="17"/>
      <c r="G359" s="17"/>
      <c r="H359" s="17"/>
    </row>
    <row r="360" spans="3:8">
      <c r="C360" s="17"/>
      <c r="D360" s="17"/>
      <c r="E360" s="17"/>
      <c r="F360" s="17"/>
      <c r="G360" s="17"/>
      <c r="H360" s="17"/>
    </row>
    <row r="361" spans="3:8">
      <c r="C361" s="17"/>
      <c r="D361" s="17"/>
      <c r="E361" s="17"/>
      <c r="F361" s="17"/>
      <c r="G361" s="17"/>
      <c r="H361" s="17"/>
    </row>
    <row r="362" spans="3:8">
      <c r="C362" s="17"/>
      <c r="D362" s="17"/>
      <c r="E362" s="17"/>
      <c r="F362" s="17"/>
      <c r="G362" s="17"/>
      <c r="H362" s="17"/>
    </row>
    <row r="363" spans="3:8">
      <c r="C363" s="17"/>
      <c r="D363" s="17"/>
      <c r="E363" s="17"/>
      <c r="F363" s="17"/>
      <c r="G363" s="17"/>
      <c r="H363" s="17"/>
    </row>
    <row r="364" spans="3:8">
      <c r="C364" s="17"/>
      <c r="D364" s="17"/>
      <c r="E364" s="17"/>
      <c r="F364" s="17"/>
      <c r="G364" s="17"/>
      <c r="H364" s="17"/>
    </row>
    <row r="365" spans="3:8">
      <c r="C365" s="17"/>
      <c r="D365" s="17"/>
      <c r="E365" s="17"/>
      <c r="F365" s="17"/>
      <c r="G365" s="17"/>
      <c r="H365" s="17"/>
    </row>
    <row r="366" spans="3:8">
      <c r="C366" s="17"/>
      <c r="D366" s="17"/>
      <c r="E366" s="17"/>
      <c r="F366" s="17"/>
      <c r="G366" s="17"/>
      <c r="H366" s="17"/>
    </row>
    <row r="367" spans="3:8">
      <c r="C367" s="17"/>
      <c r="D367" s="17"/>
      <c r="E367" s="17"/>
      <c r="F367" s="17"/>
      <c r="G367" s="17"/>
      <c r="H367" s="17"/>
    </row>
    <row r="368" spans="3:8">
      <c r="C368" s="17"/>
      <c r="D368" s="17"/>
      <c r="E368" s="17"/>
      <c r="F368" s="17"/>
      <c r="G368" s="17"/>
      <c r="H368" s="17"/>
    </row>
    <row r="369" spans="3:8">
      <c r="C369" s="17"/>
      <c r="D369" s="17"/>
      <c r="E369" s="17"/>
      <c r="F369" s="17"/>
      <c r="G369" s="17"/>
      <c r="H369" s="17"/>
    </row>
    <row r="370" spans="3:8">
      <c r="C370" s="17"/>
      <c r="D370" s="17"/>
      <c r="E370" s="17"/>
      <c r="F370" s="17"/>
      <c r="G370" s="17"/>
      <c r="H370" s="17"/>
    </row>
    <row r="371" spans="3:8">
      <c r="C371" s="17"/>
      <c r="D371" s="17"/>
      <c r="E371" s="17"/>
      <c r="F371" s="17"/>
      <c r="G371" s="17"/>
      <c r="H371" s="17"/>
    </row>
    <row r="372" spans="3:8">
      <c r="C372" s="17"/>
      <c r="D372" s="17"/>
      <c r="E372" s="17"/>
      <c r="F372" s="17"/>
      <c r="G372" s="17"/>
      <c r="H372" s="17"/>
    </row>
    <row r="373" spans="3:8">
      <c r="C373" s="17"/>
      <c r="D373" s="17"/>
      <c r="E373" s="17"/>
      <c r="F373" s="17"/>
      <c r="G373" s="17"/>
      <c r="H373" s="17"/>
    </row>
    <row r="374" spans="3:8">
      <c r="C374" s="17"/>
      <c r="D374" s="17"/>
      <c r="E374" s="17"/>
      <c r="F374" s="17"/>
      <c r="G374" s="17"/>
      <c r="H374" s="17"/>
    </row>
    <row r="375" spans="3:8">
      <c r="C375" s="17"/>
      <c r="D375" s="17"/>
      <c r="E375" s="17"/>
      <c r="F375" s="17"/>
      <c r="G375" s="17"/>
      <c r="H375" s="17"/>
    </row>
    <row r="376" spans="3:8">
      <c r="C376" s="17"/>
      <c r="D376" s="17"/>
      <c r="E376" s="17"/>
      <c r="F376" s="17"/>
      <c r="G376" s="17"/>
      <c r="H376" s="17"/>
    </row>
    <row r="377" spans="3:8">
      <c r="C377" s="17"/>
      <c r="D377" s="17"/>
      <c r="E377" s="17"/>
      <c r="F377" s="17"/>
      <c r="G377" s="17"/>
      <c r="H377" s="17"/>
    </row>
    <row r="378" spans="3:8">
      <c r="C378" s="17"/>
      <c r="D378" s="17"/>
      <c r="E378" s="17"/>
      <c r="F378" s="17"/>
      <c r="G378" s="17"/>
      <c r="H378" s="17"/>
    </row>
    <row r="379" spans="3:8">
      <c r="C379" s="17"/>
      <c r="D379" s="17"/>
      <c r="E379" s="17"/>
      <c r="F379" s="17"/>
      <c r="G379" s="17"/>
      <c r="H379" s="17"/>
    </row>
    <row r="380" spans="3:8">
      <c r="C380" s="17"/>
      <c r="D380" s="17"/>
      <c r="E380" s="17"/>
      <c r="F380" s="17"/>
      <c r="G380" s="17"/>
      <c r="H380" s="17"/>
    </row>
    <row r="381" spans="3:8">
      <c r="C381" s="17"/>
      <c r="D381" s="17"/>
      <c r="E381" s="17"/>
      <c r="F381" s="17"/>
      <c r="G381" s="17"/>
      <c r="H381" s="17"/>
    </row>
    <row r="382" spans="3:8">
      <c r="C382" s="17"/>
      <c r="D382" s="17"/>
      <c r="E382" s="17"/>
      <c r="F382" s="17"/>
      <c r="G382" s="17"/>
      <c r="H382" s="17"/>
    </row>
    <row r="383" spans="3:8">
      <c r="C383" s="17"/>
      <c r="D383" s="17"/>
      <c r="E383" s="17"/>
      <c r="F383" s="17"/>
      <c r="G383" s="17"/>
      <c r="H383" s="17"/>
    </row>
    <row r="384" spans="3:8">
      <c r="C384" s="17"/>
      <c r="D384" s="17"/>
      <c r="E384" s="17"/>
      <c r="F384" s="17"/>
      <c r="G384" s="17"/>
      <c r="H384" s="17"/>
    </row>
    <row r="385" spans="3:8">
      <c r="C385" s="17"/>
      <c r="D385" s="17"/>
      <c r="E385" s="17"/>
      <c r="F385" s="17"/>
      <c r="G385" s="17"/>
      <c r="H385" s="17"/>
    </row>
    <row r="386" spans="3:8">
      <c r="C386" s="17"/>
      <c r="D386" s="17"/>
      <c r="E386" s="17"/>
      <c r="F386" s="17"/>
      <c r="G386" s="17"/>
      <c r="H386" s="17"/>
    </row>
    <row r="387" spans="3:8">
      <c r="C387" s="17"/>
      <c r="D387" s="17"/>
      <c r="E387" s="17"/>
      <c r="F387" s="17"/>
      <c r="G387" s="17"/>
      <c r="H387" s="17"/>
    </row>
    <row r="388" spans="3:8">
      <c r="C388" s="17"/>
      <c r="D388" s="17"/>
      <c r="E388" s="17"/>
      <c r="F388" s="17"/>
      <c r="G388" s="17"/>
      <c r="H388" s="17"/>
    </row>
    <row r="389" spans="3:8">
      <c r="C389" s="17"/>
      <c r="D389" s="17"/>
      <c r="E389" s="17"/>
      <c r="F389" s="17"/>
      <c r="G389" s="17"/>
      <c r="H389" s="17"/>
    </row>
    <row r="390" spans="3:8">
      <c r="C390" s="17"/>
      <c r="D390" s="17"/>
      <c r="E390" s="17"/>
      <c r="F390" s="17"/>
      <c r="G390" s="17"/>
      <c r="H390" s="17"/>
    </row>
    <row r="391" spans="3:8">
      <c r="C391" s="17"/>
      <c r="D391" s="17"/>
      <c r="E391" s="17"/>
      <c r="F391" s="17"/>
      <c r="G391" s="17"/>
      <c r="H391" s="17"/>
    </row>
    <row r="392" spans="3:8">
      <c r="C392" s="17"/>
      <c r="D392" s="17"/>
      <c r="E392" s="17"/>
      <c r="F392" s="17"/>
      <c r="G392" s="17"/>
      <c r="H392" s="17"/>
    </row>
    <row r="393" spans="3:8">
      <c r="C393" s="17"/>
      <c r="D393" s="17"/>
      <c r="E393" s="17"/>
      <c r="F393" s="17"/>
      <c r="G393" s="17"/>
      <c r="H393" s="17"/>
    </row>
    <row r="394" spans="3:8">
      <c r="C394" s="17"/>
      <c r="D394" s="17"/>
      <c r="E394" s="17"/>
      <c r="F394" s="17"/>
      <c r="G394" s="17"/>
      <c r="H394" s="17"/>
    </row>
    <row r="395" spans="3:8">
      <c r="C395" s="17"/>
      <c r="D395" s="17"/>
      <c r="E395" s="17"/>
      <c r="F395" s="17"/>
      <c r="G395" s="17"/>
      <c r="H395" s="17"/>
    </row>
    <row r="396" spans="3:8">
      <c r="C396" s="17"/>
      <c r="D396" s="17"/>
      <c r="E396" s="17"/>
      <c r="F396" s="17"/>
      <c r="G396" s="17"/>
      <c r="H396" s="17"/>
    </row>
    <row r="397" spans="3:8">
      <c r="C397" s="17"/>
      <c r="D397" s="17"/>
      <c r="E397" s="17"/>
      <c r="F397" s="17"/>
      <c r="G397" s="17"/>
      <c r="H397" s="17"/>
    </row>
    <row r="398" spans="3:8">
      <c r="C398" s="17"/>
      <c r="D398" s="17"/>
      <c r="E398" s="17"/>
      <c r="F398" s="17"/>
      <c r="G398" s="17"/>
      <c r="H398" s="17"/>
    </row>
    <row r="399" spans="3:8">
      <c r="C399" s="17"/>
      <c r="D399" s="17"/>
      <c r="E399" s="17"/>
      <c r="F399" s="17"/>
      <c r="G399" s="17"/>
      <c r="H399" s="17"/>
    </row>
    <row r="400" spans="3:8">
      <c r="C400" s="17"/>
      <c r="D400" s="17"/>
      <c r="E400" s="17"/>
      <c r="F400" s="17"/>
      <c r="G400" s="17"/>
      <c r="H400" s="17"/>
    </row>
    <row r="401" spans="3:8">
      <c r="C401" s="17"/>
      <c r="D401" s="17"/>
      <c r="E401" s="17"/>
      <c r="F401" s="17"/>
      <c r="G401" s="17"/>
      <c r="H401" s="17"/>
    </row>
    <row r="402" spans="3:8">
      <c r="C402" s="17"/>
      <c r="D402" s="17"/>
      <c r="E402" s="17"/>
      <c r="F402" s="17"/>
      <c r="G402" s="17"/>
      <c r="H402" s="17"/>
    </row>
    <row r="403" spans="3:8">
      <c r="C403" s="17"/>
      <c r="D403" s="17"/>
      <c r="E403" s="17"/>
      <c r="F403" s="17"/>
      <c r="G403" s="17"/>
      <c r="H403" s="17"/>
    </row>
    <row r="404" spans="3:8">
      <c r="C404" s="17"/>
      <c r="D404" s="17"/>
      <c r="E404" s="17"/>
      <c r="F404" s="17"/>
      <c r="G404" s="17"/>
      <c r="H404" s="17"/>
    </row>
    <row r="405" spans="3:8">
      <c r="C405" s="17"/>
      <c r="D405" s="17"/>
      <c r="E405" s="17"/>
      <c r="F405" s="17"/>
      <c r="G405" s="17"/>
      <c r="H405" s="17"/>
    </row>
    <row r="406" spans="3:8">
      <c r="C406" s="17"/>
      <c r="D406" s="17"/>
      <c r="E406" s="17"/>
      <c r="F406" s="17"/>
      <c r="G406" s="17"/>
      <c r="H406" s="17"/>
    </row>
    <row r="407" spans="3:8">
      <c r="C407" s="17"/>
      <c r="D407" s="17"/>
      <c r="E407" s="17"/>
      <c r="F407" s="17"/>
      <c r="G407" s="17"/>
      <c r="H407" s="17"/>
    </row>
    <row r="408" spans="3:8">
      <c r="C408" s="17"/>
      <c r="D408" s="17"/>
      <c r="E408" s="17"/>
      <c r="F408" s="17"/>
      <c r="G408" s="17"/>
      <c r="H408" s="17"/>
    </row>
    <row r="409" spans="3:8">
      <c r="C409" s="17"/>
      <c r="D409" s="17"/>
      <c r="E409" s="17"/>
      <c r="F409" s="17"/>
      <c r="G409" s="17"/>
      <c r="H409" s="17"/>
    </row>
    <row r="410" spans="3:8">
      <c r="C410" s="17"/>
      <c r="D410" s="17"/>
      <c r="E410" s="17"/>
      <c r="F410" s="17"/>
      <c r="G410" s="17"/>
      <c r="H410" s="17"/>
    </row>
    <row r="411" spans="3:8">
      <c r="C411" s="17"/>
      <c r="D411" s="17"/>
      <c r="E411" s="17"/>
      <c r="F411" s="17"/>
      <c r="G411" s="17"/>
      <c r="H411" s="17"/>
    </row>
    <row r="412" spans="3:8">
      <c r="C412" s="17"/>
      <c r="D412" s="17"/>
      <c r="E412" s="17"/>
      <c r="F412" s="17"/>
      <c r="G412" s="17"/>
      <c r="H412" s="17"/>
    </row>
    <row r="413" spans="3:8">
      <c r="C413" s="17"/>
      <c r="D413" s="17"/>
      <c r="E413" s="17"/>
      <c r="F413" s="17"/>
      <c r="G413" s="17"/>
      <c r="H413" s="17"/>
    </row>
    <row r="414" spans="3:8">
      <c r="C414" s="17"/>
      <c r="D414" s="17"/>
      <c r="E414" s="17"/>
      <c r="F414" s="17"/>
      <c r="G414" s="17"/>
      <c r="H414" s="17"/>
    </row>
    <row r="415" spans="3:8">
      <c r="C415" s="17"/>
      <c r="D415" s="17"/>
      <c r="E415" s="17"/>
      <c r="F415" s="17"/>
      <c r="G415" s="17"/>
      <c r="H415" s="17"/>
    </row>
    <row r="416" spans="3:8">
      <c r="C416" s="17"/>
      <c r="D416" s="17"/>
      <c r="E416" s="17"/>
      <c r="F416" s="17"/>
      <c r="G416" s="17"/>
      <c r="H416" s="17"/>
    </row>
    <row r="417" spans="3:8">
      <c r="C417" s="17"/>
      <c r="D417" s="17"/>
      <c r="E417" s="17"/>
      <c r="F417" s="17"/>
      <c r="G417" s="17"/>
      <c r="H417" s="17"/>
    </row>
    <row r="418" spans="3:8">
      <c r="C418" s="17"/>
      <c r="D418" s="17"/>
      <c r="E418" s="17"/>
      <c r="F418" s="17"/>
      <c r="G418" s="17"/>
      <c r="H418" s="17"/>
    </row>
    <row r="419" spans="3:8">
      <c r="C419" s="17"/>
      <c r="D419" s="17"/>
      <c r="E419" s="17"/>
      <c r="F419" s="17"/>
      <c r="G419" s="17"/>
      <c r="H419" s="17"/>
    </row>
    <row r="420" spans="3:8">
      <c r="C420" s="17"/>
      <c r="D420" s="17"/>
      <c r="E420" s="17"/>
      <c r="F420" s="17"/>
      <c r="G420" s="17"/>
      <c r="H420" s="17"/>
    </row>
    <row r="421" spans="3:8">
      <c r="C421" s="17"/>
      <c r="D421" s="17"/>
      <c r="E421" s="17"/>
      <c r="F421" s="17"/>
      <c r="G421" s="17"/>
      <c r="H421" s="17"/>
    </row>
    <row r="422" spans="3:8">
      <c r="C422" s="17"/>
      <c r="D422" s="17"/>
      <c r="E422" s="17"/>
      <c r="F422" s="17"/>
      <c r="G422" s="17"/>
      <c r="H422" s="17"/>
    </row>
    <row r="423" spans="3:8">
      <c r="C423" s="17"/>
      <c r="D423" s="17"/>
      <c r="E423" s="17"/>
      <c r="F423" s="17"/>
      <c r="G423" s="17"/>
      <c r="H423" s="17"/>
    </row>
    <row r="424" spans="3:8">
      <c r="C424" s="17"/>
      <c r="D424" s="17"/>
      <c r="E424" s="17"/>
      <c r="F424" s="17"/>
      <c r="G424" s="17"/>
      <c r="H424" s="17"/>
    </row>
    <row r="425" spans="3:8">
      <c r="C425" s="17"/>
      <c r="D425" s="17"/>
      <c r="E425" s="17"/>
      <c r="F425" s="17"/>
      <c r="G425" s="17"/>
      <c r="H425" s="17"/>
    </row>
    <row r="426" spans="3:8">
      <c r="C426" s="17"/>
      <c r="D426" s="17"/>
      <c r="E426" s="17"/>
      <c r="F426" s="17"/>
      <c r="G426" s="17"/>
      <c r="H426" s="17"/>
    </row>
    <row r="427" spans="3:8">
      <c r="C427" s="17"/>
      <c r="D427" s="17"/>
      <c r="E427" s="17"/>
      <c r="F427" s="17"/>
      <c r="G427" s="17"/>
      <c r="H427" s="17"/>
    </row>
    <row r="428" spans="3:8">
      <c r="C428" s="17"/>
      <c r="D428" s="17"/>
      <c r="E428" s="17"/>
      <c r="F428" s="17"/>
      <c r="G428" s="17"/>
      <c r="H428" s="17"/>
    </row>
    <row r="429" spans="3:8">
      <c r="C429" s="17"/>
      <c r="D429" s="17"/>
      <c r="E429" s="17"/>
      <c r="F429" s="17"/>
      <c r="G429" s="17"/>
      <c r="H429" s="17"/>
    </row>
    <row r="430" spans="3:8">
      <c r="C430" s="17"/>
      <c r="D430" s="17"/>
      <c r="E430" s="17"/>
      <c r="F430" s="17"/>
      <c r="G430" s="17"/>
      <c r="H430" s="17"/>
    </row>
    <row r="431" spans="3:8">
      <c r="C431" s="17"/>
      <c r="D431" s="17"/>
      <c r="E431" s="17"/>
      <c r="F431" s="17"/>
      <c r="G431" s="17"/>
      <c r="H431" s="17"/>
    </row>
    <row r="432" spans="3:8">
      <c r="C432" s="17"/>
      <c r="D432" s="17"/>
      <c r="E432" s="17"/>
      <c r="F432" s="17"/>
      <c r="G432" s="17"/>
      <c r="H432" s="17"/>
    </row>
    <row r="433" spans="3:8">
      <c r="C433" s="17"/>
      <c r="D433" s="17"/>
      <c r="E433" s="17"/>
      <c r="F433" s="17"/>
      <c r="G433" s="17"/>
      <c r="H433" s="17"/>
    </row>
    <row r="434" spans="3:8">
      <c r="C434" s="17"/>
      <c r="D434" s="17"/>
      <c r="E434" s="17"/>
      <c r="F434" s="17"/>
      <c r="G434" s="17"/>
      <c r="H434" s="17"/>
    </row>
    <row r="435" spans="3:8">
      <c r="C435" s="17"/>
      <c r="D435" s="17"/>
      <c r="E435" s="17"/>
      <c r="F435" s="17"/>
      <c r="G435" s="17"/>
      <c r="H435" s="17"/>
    </row>
    <row r="436" spans="3:8">
      <c r="C436" s="17"/>
      <c r="D436" s="17"/>
      <c r="E436" s="17"/>
      <c r="F436" s="17"/>
      <c r="G436" s="17"/>
      <c r="H436" s="17"/>
    </row>
    <row r="437" spans="3:8">
      <c r="C437" s="17"/>
      <c r="D437" s="17"/>
      <c r="E437" s="17"/>
      <c r="F437" s="17"/>
      <c r="G437" s="17"/>
      <c r="H437" s="17"/>
    </row>
    <row r="438" spans="3:8">
      <c r="C438" s="17"/>
      <c r="D438" s="17"/>
      <c r="E438" s="17"/>
      <c r="F438" s="17"/>
      <c r="G438" s="17"/>
      <c r="H438" s="17"/>
    </row>
    <row r="439" spans="3:8">
      <c r="C439" s="17"/>
      <c r="D439" s="17"/>
      <c r="E439" s="17"/>
      <c r="F439" s="17"/>
      <c r="G439" s="17"/>
      <c r="H439" s="17"/>
    </row>
    <row r="440" spans="3:8">
      <c r="C440" s="17"/>
      <c r="D440" s="17"/>
      <c r="E440" s="17"/>
      <c r="F440" s="17"/>
      <c r="G440" s="17"/>
      <c r="H440" s="17"/>
    </row>
    <row r="441" spans="3:8">
      <c r="C441" s="17"/>
      <c r="D441" s="17"/>
      <c r="E441" s="17"/>
      <c r="F441" s="17"/>
      <c r="G441" s="17"/>
      <c r="H441" s="17"/>
    </row>
    <row r="442" spans="3:8">
      <c r="C442" s="17"/>
      <c r="D442" s="17"/>
      <c r="E442" s="17"/>
      <c r="F442" s="17"/>
      <c r="G442" s="17"/>
      <c r="H442" s="17"/>
    </row>
    <row r="443" spans="3:8">
      <c r="C443" s="17"/>
      <c r="D443" s="17"/>
      <c r="E443" s="17"/>
      <c r="F443" s="17"/>
      <c r="G443" s="17"/>
      <c r="H443" s="17"/>
    </row>
    <row r="444" spans="3:8">
      <c r="C444" s="17"/>
      <c r="D444" s="17"/>
      <c r="E444" s="17"/>
      <c r="F444" s="17"/>
      <c r="G444" s="17"/>
      <c r="H444" s="17"/>
    </row>
    <row r="445" spans="3:8">
      <c r="C445" s="17"/>
      <c r="D445" s="17"/>
      <c r="E445" s="17"/>
      <c r="F445" s="17"/>
      <c r="G445" s="17"/>
      <c r="H445" s="17"/>
    </row>
    <row r="446" spans="3:8">
      <c r="C446" s="17"/>
      <c r="D446" s="17"/>
      <c r="E446" s="17"/>
      <c r="F446" s="17"/>
      <c r="G446" s="17"/>
      <c r="H446" s="17"/>
    </row>
    <row r="447" spans="3:8">
      <c r="C447" s="17"/>
      <c r="D447" s="17"/>
      <c r="E447" s="17"/>
      <c r="F447" s="17"/>
      <c r="G447" s="17"/>
      <c r="H447" s="17"/>
    </row>
    <row r="448" spans="3:8">
      <c r="C448" s="17"/>
      <c r="D448" s="17"/>
      <c r="E448" s="17"/>
      <c r="F448" s="17"/>
      <c r="G448" s="17"/>
      <c r="H448" s="17"/>
    </row>
    <row r="449" spans="3:8">
      <c r="C449" s="17"/>
      <c r="D449" s="17"/>
      <c r="E449" s="17"/>
      <c r="F449" s="17"/>
      <c r="G449" s="17"/>
      <c r="H449" s="17"/>
    </row>
    <row r="450" spans="3:8">
      <c r="C450" s="17"/>
      <c r="D450" s="17"/>
      <c r="E450" s="17"/>
      <c r="F450" s="17"/>
      <c r="G450" s="17"/>
      <c r="H450" s="17"/>
    </row>
    <row r="451" spans="3:8">
      <c r="C451" s="17"/>
      <c r="D451" s="17"/>
      <c r="E451" s="17"/>
      <c r="F451" s="17"/>
      <c r="G451" s="17"/>
      <c r="H451" s="17"/>
    </row>
    <row r="452" spans="3:8">
      <c r="C452" s="17"/>
      <c r="D452" s="17"/>
      <c r="E452" s="17"/>
      <c r="F452" s="17"/>
      <c r="G452" s="17"/>
      <c r="H452" s="17"/>
    </row>
    <row r="453" spans="3:8">
      <c r="C453" s="17"/>
      <c r="D453" s="17"/>
      <c r="E453" s="17"/>
      <c r="F453" s="17"/>
      <c r="G453" s="17"/>
      <c r="H453" s="17"/>
    </row>
    <row r="454" spans="3:8">
      <c r="C454" s="17"/>
      <c r="D454" s="17"/>
      <c r="E454" s="17"/>
      <c r="F454" s="17"/>
      <c r="G454" s="17"/>
      <c r="H454" s="17"/>
    </row>
    <row r="455" spans="3:8">
      <c r="C455" s="17"/>
      <c r="D455" s="17"/>
      <c r="E455" s="17"/>
      <c r="F455" s="17"/>
      <c r="G455" s="17"/>
      <c r="H455" s="17"/>
    </row>
    <row r="456" spans="3:8">
      <c r="C456" s="17"/>
      <c r="D456" s="17"/>
      <c r="E456" s="17"/>
      <c r="F456" s="17"/>
      <c r="G456" s="17"/>
      <c r="H456" s="17"/>
    </row>
    <row r="457" spans="3:8">
      <c r="C457" s="17"/>
      <c r="D457" s="17"/>
      <c r="E457" s="17"/>
      <c r="F457" s="17"/>
      <c r="G457" s="17"/>
      <c r="H457" s="17"/>
    </row>
    <row r="458" spans="3:8">
      <c r="C458" s="17"/>
      <c r="D458" s="17"/>
      <c r="E458" s="17"/>
      <c r="F458" s="17"/>
      <c r="G458" s="17"/>
      <c r="H458" s="17"/>
    </row>
    <row r="459" spans="3:8">
      <c r="C459" s="17"/>
      <c r="D459" s="17"/>
      <c r="E459" s="17"/>
      <c r="F459" s="17"/>
      <c r="G459" s="17"/>
      <c r="H459" s="17"/>
    </row>
    <row r="460" spans="3:8">
      <c r="C460" s="17"/>
      <c r="D460" s="17"/>
      <c r="E460" s="17"/>
      <c r="F460" s="17"/>
      <c r="G460" s="17"/>
      <c r="H460" s="17"/>
    </row>
    <row r="461" spans="3:8">
      <c r="C461" s="17"/>
      <c r="D461" s="17"/>
      <c r="E461" s="17"/>
      <c r="F461" s="17"/>
      <c r="G461" s="17"/>
      <c r="H461" s="17"/>
    </row>
    <row r="462" spans="3:8">
      <c r="C462" s="17"/>
      <c r="D462" s="17"/>
      <c r="E462" s="17"/>
      <c r="F462" s="17"/>
      <c r="G462" s="17"/>
      <c r="H462" s="17"/>
    </row>
    <row r="463" spans="3:8">
      <c r="C463" s="17"/>
      <c r="D463" s="17"/>
      <c r="E463" s="17"/>
      <c r="F463" s="17"/>
      <c r="G463" s="17"/>
      <c r="H463" s="17"/>
    </row>
    <row r="464" spans="3:8">
      <c r="C464" s="17"/>
      <c r="D464" s="17"/>
      <c r="E464" s="17"/>
      <c r="F464" s="17"/>
      <c r="G464" s="17"/>
      <c r="H464" s="17"/>
    </row>
    <row r="465" spans="3:8">
      <c r="C465" s="17"/>
      <c r="D465" s="17"/>
      <c r="E465" s="17"/>
      <c r="F465" s="17"/>
      <c r="G465" s="17"/>
      <c r="H465" s="17"/>
    </row>
    <row r="466" spans="3:8">
      <c r="C466" s="17"/>
      <c r="D466" s="17"/>
      <c r="E466" s="17"/>
      <c r="F466" s="17"/>
      <c r="G466" s="17"/>
      <c r="H466" s="17"/>
    </row>
    <row r="467" spans="3:8">
      <c r="C467" s="17"/>
      <c r="D467" s="17"/>
      <c r="E467" s="17"/>
      <c r="F467" s="17"/>
      <c r="G467" s="17"/>
      <c r="H467" s="17"/>
    </row>
    <row r="468" spans="3:8">
      <c r="C468" s="17"/>
      <c r="D468" s="17"/>
      <c r="E468" s="17"/>
      <c r="F468" s="17"/>
      <c r="G468" s="17"/>
      <c r="H468" s="17"/>
    </row>
    <row r="469" spans="3:8">
      <c r="C469" s="17"/>
      <c r="D469" s="17"/>
      <c r="E469" s="17"/>
      <c r="F469" s="17"/>
      <c r="G469" s="17"/>
      <c r="H469" s="17"/>
    </row>
    <row r="470" spans="3:8">
      <c r="C470" s="17"/>
      <c r="D470" s="17"/>
      <c r="E470" s="17"/>
      <c r="F470" s="17"/>
      <c r="G470" s="17"/>
      <c r="H470" s="17"/>
    </row>
    <row r="471" spans="3:8">
      <c r="C471" s="17"/>
      <c r="D471" s="17"/>
      <c r="E471" s="17"/>
      <c r="F471" s="17"/>
      <c r="G471" s="17"/>
      <c r="H471" s="17"/>
    </row>
    <row r="472" spans="3:8">
      <c r="C472" s="17"/>
      <c r="D472" s="17"/>
      <c r="E472" s="17"/>
      <c r="F472" s="17"/>
      <c r="G472" s="17"/>
      <c r="H472" s="17"/>
    </row>
    <row r="473" spans="3:8">
      <c r="C473" s="17"/>
      <c r="D473" s="17"/>
      <c r="E473" s="17"/>
      <c r="F473" s="17"/>
      <c r="G473" s="17"/>
      <c r="H473" s="17"/>
    </row>
    <row r="474" spans="3:8">
      <c r="C474" s="17"/>
      <c r="D474" s="17"/>
      <c r="E474" s="17"/>
      <c r="F474" s="17"/>
      <c r="G474" s="17"/>
      <c r="H474" s="17"/>
    </row>
    <row r="475" spans="3:8">
      <c r="C475" s="17"/>
      <c r="D475" s="17"/>
      <c r="E475" s="17"/>
      <c r="F475" s="17"/>
      <c r="G475" s="17"/>
      <c r="H475" s="17"/>
    </row>
    <row r="476" spans="3:8">
      <c r="C476" s="17"/>
      <c r="D476" s="17"/>
      <c r="E476" s="17"/>
      <c r="F476" s="17"/>
      <c r="G476" s="17"/>
      <c r="H476" s="17"/>
    </row>
    <row r="477" spans="3:8">
      <c r="C477" s="17"/>
      <c r="D477" s="17"/>
      <c r="E477" s="17"/>
      <c r="F477" s="17"/>
      <c r="G477" s="17"/>
      <c r="H477" s="17"/>
    </row>
    <row r="478" spans="3:8">
      <c r="C478" s="17"/>
      <c r="D478" s="17"/>
      <c r="E478" s="17"/>
      <c r="F478" s="17"/>
      <c r="G478" s="17"/>
      <c r="H478" s="17"/>
    </row>
    <row r="479" spans="3:8">
      <c r="C479" s="17"/>
      <c r="D479" s="17"/>
      <c r="E479" s="17"/>
      <c r="F479" s="17"/>
      <c r="G479" s="17"/>
      <c r="H479" s="17"/>
    </row>
    <row r="480" spans="3:8">
      <c r="C480" s="17"/>
      <c r="D480" s="17"/>
      <c r="E480" s="17"/>
      <c r="F480" s="17"/>
      <c r="G480" s="17"/>
      <c r="H480" s="17"/>
    </row>
    <row r="481" spans="3:8">
      <c r="C481" s="17"/>
      <c r="D481" s="17"/>
      <c r="E481" s="17"/>
      <c r="F481" s="17"/>
      <c r="G481" s="17"/>
      <c r="H481" s="17"/>
    </row>
    <row r="482" spans="3:8">
      <c r="C482" s="17"/>
      <c r="D482" s="17"/>
      <c r="E482" s="17"/>
      <c r="F482" s="17"/>
      <c r="G482" s="17"/>
      <c r="H482" s="17"/>
    </row>
    <row r="483" spans="3:8">
      <c r="C483" s="17"/>
      <c r="D483" s="17"/>
      <c r="E483" s="17"/>
      <c r="F483" s="17"/>
      <c r="G483" s="17"/>
      <c r="H483" s="17"/>
    </row>
    <row r="484" spans="3:8">
      <c r="C484" s="17"/>
      <c r="D484" s="17"/>
      <c r="E484" s="17"/>
      <c r="F484" s="17"/>
      <c r="G484" s="17"/>
      <c r="H484" s="17"/>
    </row>
    <row r="485" spans="3:8">
      <c r="C485" s="17"/>
      <c r="D485" s="17"/>
      <c r="E485" s="17"/>
      <c r="F485" s="17"/>
      <c r="G485" s="17"/>
      <c r="H485" s="17"/>
    </row>
    <row r="486" spans="3:8">
      <c r="C486" s="17"/>
      <c r="D486" s="17"/>
      <c r="E486" s="17"/>
      <c r="F486" s="17"/>
      <c r="G486" s="17"/>
      <c r="H486" s="17"/>
    </row>
    <row r="487" spans="3:8">
      <c r="C487" s="17"/>
      <c r="D487" s="17"/>
      <c r="E487" s="17"/>
      <c r="F487" s="17"/>
      <c r="G487" s="17"/>
      <c r="H487" s="17"/>
    </row>
    <row r="488" spans="3:8">
      <c r="C488" s="17"/>
      <c r="D488" s="17"/>
      <c r="E488" s="17"/>
      <c r="F488" s="17"/>
      <c r="G488" s="17"/>
      <c r="H488" s="17"/>
    </row>
    <row r="489" spans="3:8">
      <c r="C489" s="17"/>
      <c r="D489" s="17"/>
      <c r="E489" s="17"/>
      <c r="F489" s="17"/>
      <c r="G489" s="17"/>
      <c r="H489" s="17"/>
    </row>
    <row r="490" spans="3:8">
      <c r="C490" s="17"/>
      <c r="D490" s="17"/>
      <c r="E490" s="17"/>
      <c r="F490" s="17"/>
      <c r="G490" s="17"/>
      <c r="H490" s="17"/>
    </row>
    <row r="491" spans="3:8">
      <c r="C491" s="17"/>
      <c r="D491" s="17"/>
      <c r="E491" s="17"/>
      <c r="F491" s="17"/>
      <c r="G491" s="17"/>
      <c r="H491" s="17"/>
    </row>
    <row r="492" spans="3:8">
      <c r="C492" s="17"/>
      <c r="D492" s="17"/>
      <c r="E492" s="17"/>
      <c r="F492" s="17"/>
      <c r="G492" s="17"/>
      <c r="H492" s="17"/>
    </row>
    <row r="493" spans="3:8">
      <c r="C493" s="17"/>
      <c r="D493" s="17"/>
      <c r="E493" s="17"/>
      <c r="F493" s="17"/>
      <c r="G493" s="17"/>
      <c r="H493" s="17"/>
    </row>
    <row r="494" spans="3:8">
      <c r="C494" s="17"/>
      <c r="D494" s="17"/>
      <c r="E494" s="17"/>
      <c r="F494" s="17"/>
      <c r="G494" s="17"/>
      <c r="H494" s="17"/>
    </row>
    <row r="495" spans="3:8">
      <c r="C495" s="17"/>
      <c r="D495" s="17"/>
      <c r="E495" s="17"/>
      <c r="F495" s="17"/>
      <c r="G495" s="17"/>
      <c r="H495" s="17"/>
    </row>
    <row r="496" spans="3:8">
      <c r="C496" s="17"/>
      <c r="D496" s="17"/>
      <c r="E496" s="17"/>
      <c r="F496" s="17"/>
      <c r="G496" s="17"/>
      <c r="H496" s="17"/>
    </row>
    <row r="497" spans="3:8">
      <c r="C497" s="17"/>
      <c r="D497" s="17"/>
      <c r="E497" s="17"/>
      <c r="F497" s="17"/>
      <c r="G497" s="17"/>
      <c r="H497" s="17"/>
    </row>
    <row r="498" spans="3:8">
      <c r="C498" s="17"/>
      <c r="D498" s="17"/>
      <c r="E498" s="17"/>
      <c r="F498" s="17"/>
      <c r="G498" s="17"/>
      <c r="H498" s="17"/>
    </row>
    <row r="499" spans="3:8">
      <c r="C499" s="17"/>
      <c r="D499" s="17"/>
      <c r="E499" s="17"/>
      <c r="F499" s="17"/>
      <c r="G499" s="17"/>
      <c r="H499" s="17"/>
    </row>
    <row r="500" spans="3:8">
      <c r="C500" s="17"/>
      <c r="D500" s="17"/>
      <c r="E500" s="17"/>
      <c r="F500" s="17"/>
      <c r="G500" s="17"/>
      <c r="H500" s="17"/>
    </row>
    <row r="501" spans="3:8">
      <c r="C501" s="17"/>
      <c r="D501" s="17"/>
      <c r="E501" s="17"/>
      <c r="F501" s="17"/>
      <c r="G501" s="17"/>
      <c r="H501" s="17"/>
    </row>
    <row r="502" spans="3:8">
      <c r="C502" s="17"/>
      <c r="D502" s="17"/>
      <c r="E502" s="17"/>
      <c r="F502" s="17"/>
      <c r="G502" s="17"/>
      <c r="H502" s="17"/>
    </row>
    <row r="503" spans="3:8">
      <c r="C503" s="17"/>
      <c r="D503" s="17"/>
      <c r="E503" s="17"/>
      <c r="F503" s="17"/>
      <c r="G503" s="17"/>
      <c r="H503" s="17"/>
    </row>
    <row r="504" spans="3:8">
      <c r="C504" s="17"/>
      <c r="D504" s="17"/>
      <c r="E504" s="17"/>
      <c r="F504" s="17"/>
      <c r="G504" s="17"/>
      <c r="H504" s="17"/>
    </row>
    <row r="505" spans="3:8">
      <c r="C505" s="17"/>
      <c r="D505" s="17"/>
      <c r="E505" s="17"/>
      <c r="F505" s="17"/>
      <c r="G505" s="17"/>
      <c r="H505" s="17"/>
    </row>
    <row r="506" spans="3:8">
      <c r="C506" s="17"/>
      <c r="D506" s="17"/>
      <c r="E506" s="17"/>
      <c r="F506" s="17"/>
      <c r="G506" s="17"/>
      <c r="H506" s="17"/>
    </row>
    <row r="507" spans="3:8">
      <c r="C507" s="17"/>
      <c r="D507" s="17"/>
      <c r="E507" s="17"/>
      <c r="F507" s="17"/>
      <c r="G507" s="17"/>
      <c r="H507" s="17"/>
    </row>
    <row r="508" spans="3:8">
      <c r="C508" s="17"/>
      <c r="D508" s="17"/>
      <c r="E508" s="17"/>
      <c r="F508" s="17"/>
      <c r="G508" s="17"/>
      <c r="H508" s="17"/>
    </row>
    <row r="509" spans="3:8">
      <c r="C509" s="17"/>
      <c r="D509" s="17"/>
      <c r="E509" s="17"/>
      <c r="F509" s="17"/>
      <c r="G509" s="17"/>
      <c r="H509" s="17"/>
    </row>
    <row r="510" spans="3:8">
      <c r="C510" s="17"/>
      <c r="D510" s="17"/>
      <c r="E510" s="17"/>
      <c r="F510" s="17"/>
      <c r="G510" s="17"/>
      <c r="H510" s="17"/>
    </row>
    <row r="511" spans="3:8">
      <c r="C511" s="17"/>
      <c r="D511" s="17"/>
      <c r="E511" s="17"/>
      <c r="F511" s="17"/>
      <c r="G511" s="17"/>
      <c r="H511" s="17"/>
    </row>
    <row r="512" spans="3:8">
      <c r="C512" s="17"/>
      <c r="D512" s="17"/>
      <c r="E512" s="17"/>
      <c r="F512" s="17"/>
      <c r="G512" s="17"/>
      <c r="H512" s="17"/>
    </row>
    <row r="513" spans="3:8">
      <c r="C513" s="17"/>
      <c r="D513" s="17"/>
      <c r="E513" s="17"/>
      <c r="F513" s="17"/>
      <c r="G513" s="17"/>
      <c r="H513" s="17"/>
    </row>
    <row r="514" spans="3:8">
      <c r="C514" s="17"/>
      <c r="D514" s="17"/>
      <c r="E514" s="17"/>
      <c r="F514" s="17"/>
      <c r="G514" s="17"/>
      <c r="H514" s="17"/>
    </row>
    <row r="515" spans="3:8">
      <c r="C515" s="17"/>
      <c r="D515" s="17"/>
      <c r="E515" s="17"/>
      <c r="F515" s="17"/>
      <c r="G515" s="17"/>
      <c r="H515" s="17"/>
    </row>
    <row r="516" spans="3:8">
      <c r="C516" s="17"/>
      <c r="D516" s="17"/>
      <c r="E516" s="17"/>
      <c r="F516" s="17"/>
      <c r="G516" s="17"/>
      <c r="H516" s="17"/>
    </row>
    <row r="517" spans="3:8">
      <c r="C517" s="17"/>
      <c r="D517" s="17"/>
      <c r="E517" s="17"/>
      <c r="F517" s="17"/>
      <c r="G517" s="17"/>
      <c r="H517" s="17"/>
    </row>
    <row r="518" spans="3:8">
      <c r="C518" s="17"/>
      <c r="D518" s="17"/>
      <c r="E518" s="17"/>
      <c r="F518" s="17"/>
      <c r="G518" s="17"/>
      <c r="H518" s="17"/>
    </row>
    <row r="519" spans="3:8">
      <c r="C519" s="17"/>
      <c r="D519" s="17"/>
      <c r="E519" s="17"/>
      <c r="F519" s="17"/>
      <c r="G519" s="17"/>
      <c r="H519" s="17"/>
    </row>
    <row r="520" spans="3:8">
      <c r="C520" s="17"/>
      <c r="D520" s="17"/>
      <c r="E520" s="17"/>
      <c r="F520" s="17"/>
      <c r="G520" s="17"/>
      <c r="H520" s="17"/>
    </row>
    <row r="521" spans="3:8">
      <c r="C521" s="17"/>
      <c r="D521" s="17"/>
      <c r="E521" s="17"/>
      <c r="F521" s="17"/>
      <c r="G521" s="17"/>
      <c r="H521" s="17"/>
    </row>
    <row r="522" spans="3:8">
      <c r="C522" s="17"/>
      <c r="D522" s="17"/>
      <c r="E522" s="17"/>
      <c r="F522" s="17"/>
      <c r="G522" s="17"/>
      <c r="H522" s="17"/>
    </row>
    <row r="523" spans="3:8">
      <c r="C523" s="17"/>
      <c r="D523" s="17"/>
      <c r="E523" s="17"/>
      <c r="F523" s="17"/>
      <c r="G523" s="17"/>
      <c r="H523" s="17"/>
    </row>
    <row r="524" spans="3:8">
      <c r="C524" s="17"/>
      <c r="D524" s="17"/>
      <c r="E524" s="17"/>
      <c r="F524" s="17"/>
      <c r="G524" s="17"/>
      <c r="H524" s="17"/>
    </row>
    <row r="525" spans="3:8">
      <c r="C525" s="17"/>
      <c r="D525" s="17"/>
      <c r="E525" s="17"/>
      <c r="F525" s="17"/>
      <c r="G525" s="17"/>
      <c r="H525" s="17"/>
    </row>
    <row r="526" spans="3:8">
      <c r="C526" s="17"/>
      <c r="D526" s="17"/>
      <c r="E526" s="17"/>
      <c r="F526" s="17"/>
      <c r="G526" s="17"/>
      <c r="H526" s="17"/>
    </row>
    <row r="527" spans="3:8">
      <c r="C527" s="17"/>
      <c r="D527" s="17"/>
      <c r="E527" s="17"/>
      <c r="F527" s="17"/>
      <c r="G527" s="17"/>
      <c r="H527" s="17"/>
    </row>
    <row r="528" spans="3:8">
      <c r="C528" s="17"/>
      <c r="D528" s="17"/>
      <c r="E528" s="17"/>
      <c r="F528" s="17"/>
      <c r="G528" s="17"/>
      <c r="H528" s="17"/>
    </row>
    <row r="529" spans="3:8">
      <c r="C529" s="17"/>
      <c r="D529" s="17"/>
      <c r="E529" s="17"/>
      <c r="F529" s="17"/>
      <c r="G529" s="17"/>
      <c r="H529" s="17"/>
    </row>
    <row r="530" spans="3:8">
      <c r="C530" s="17"/>
      <c r="D530" s="17"/>
      <c r="E530" s="17"/>
      <c r="F530" s="17"/>
      <c r="G530" s="17"/>
      <c r="H530" s="17"/>
    </row>
    <row r="531" spans="3:8">
      <c r="C531" s="17"/>
      <c r="D531" s="17"/>
      <c r="E531" s="17"/>
      <c r="F531" s="17"/>
      <c r="G531" s="17"/>
      <c r="H531" s="17"/>
    </row>
    <row r="532" spans="3:8">
      <c r="C532" s="17"/>
      <c r="D532" s="17"/>
      <c r="E532" s="17"/>
      <c r="F532" s="17"/>
      <c r="G532" s="17"/>
      <c r="H532" s="17"/>
    </row>
    <row r="533" spans="3:8">
      <c r="C533" s="17"/>
      <c r="D533" s="17"/>
      <c r="E533" s="17"/>
      <c r="F533" s="17"/>
      <c r="G533" s="17"/>
      <c r="H533" s="17"/>
    </row>
    <row r="534" spans="3:8">
      <c r="C534" s="17"/>
      <c r="D534" s="17"/>
      <c r="E534" s="17"/>
      <c r="F534" s="17"/>
      <c r="G534" s="17"/>
      <c r="H534" s="17"/>
    </row>
    <row r="535" spans="3:8">
      <c r="C535" s="17"/>
      <c r="D535" s="17"/>
      <c r="E535" s="17"/>
      <c r="F535" s="17"/>
      <c r="G535" s="17"/>
      <c r="H535" s="17"/>
    </row>
    <row r="536" spans="3:8">
      <c r="C536" s="17"/>
      <c r="D536" s="17"/>
      <c r="E536" s="17"/>
      <c r="F536" s="17"/>
      <c r="G536" s="17"/>
      <c r="H536" s="17"/>
    </row>
    <row r="537" spans="3:8">
      <c r="C537" s="17"/>
      <c r="D537" s="17"/>
      <c r="E537" s="17"/>
      <c r="F537" s="17"/>
      <c r="G537" s="17"/>
      <c r="H537" s="17"/>
    </row>
    <row r="538" spans="3:8">
      <c r="C538" s="17"/>
      <c r="D538" s="17"/>
      <c r="E538" s="17"/>
      <c r="F538" s="17"/>
      <c r="G538" s="17"/>
      <c r="H538" s="17"/>
    </row>
    <row r="539" spans="3:8">
      <c r="C539" s="17"/>
      <c r="D539" s="17"/>
      <c r="E539" s="17"/>
      <c r="F539" s="17"/>
      <c r="G539" s="17"/>
      <c r="H539" s="17"/>
    </row>
    <row r="540" spans="3:8">
      <c r="C540" s="17"/>
      <c r="D540" s="17"/>
      <c r="E540" s="17"/>
      <c r="F540" s="17"/>
      <c r="G540" s="17"/>
      <c r="H540" s="17"/>
    </row>
    <row r="541" spans="3:8">
      <c r="C541" s="17"/>
      <c r="D541" s="17"/>
      <c r="E541" s="17"/>
      <c r="F541" s="17"/>
      <c r="G541" s="17"/>
      <c r="H541" s="17"/>
    </row>
    <row r="542" spans="3:8">
      <c r="C542" s="17"/>
      <c r="D542" s="17"/>
      <c r="E542" s="17"/>
      <c r="F542" s="17"/>
      <c r="G542" s="17"/>
      <c r="H542" s="17"/>
    </row>
    <row r="543" spans="3:8">
      <c r="C543" s="17"/>
      <c r="D543" s="17"/>
      <c r="E543" s="17"/>
      <c r="F543" s="17"/>
      <c r="G543" s="17"/>
      <c r="H543" s="17"/>
    </row>
    <row r="544" spans="3:8">
      <c r="C544" s="17"/>
      <c r="D544" s="17"/>
      <c r="E544" s="17"/>
      <c r="F544" s="17"/>
      <c r="G544" s="17"/>
      <c r="H544" s="17"/>
    </row>
    <row r="545" spans="3:8">
      <c r="C545" s="17"/>
      <c r="D545" s="17"/>
      <c r="E545" s="17"/>
      <c r="F545" s="17"/>
      <c r="G545" s="17"/>
      <c r="H545" s="17"/>
    </row>
    <row r="546" spans="3:8">
      <c r="C546" s="17"/>
      <c r="D546" s="17"/>
      <c r="E546" s="17"/>
      <c r="F546" s="17"/>
      <c r="G546" s="17"/>
      <c r="H546" s="17"/>
    </row>
    <row r="547" spans="3:8">
      <c r="C547" s="17"/>
      <c r="D547" s="17"/>
      <c r="E547" s="17"/>
      <c r="F547" s="17"/>
      <c r="G547" s="17"/>
      <c r="H547" s="17"/>
    </row>
    <row r="548" spans="3:8">
      <c r="C548" s="17"/>
      <c r="D548" s="17"/>
      <c r="E548" s="17"/>
      <c r="F548" s="17"/>
      <c r="G548" s="17"/>
      <c r="H548" s="17"/>
    </row>
    <row r="549" spans="3:8">
      <c r="C549" s="17"/>
      <c r="D549" s="17"/>
      <c r="E549" s="17"/>
      <c r="F549" s="17"/>
      <c r="G549" s="17"/>
      <c r="H549" s="17"/>
    </row>
    <row r="550" spans="3:8">
      <c r="C550" s="17"/>
      <c r="D550" s="17"/>
      <c r="E550" s="17"/>
      <c r="F550" s="17"/>
      <c r="G550" s="17"/>
      <c r="H550" s="17"/>
    </row>
    <row r="551" spans="3:8">
      <c r="C551" s="17"/>
      <c r="D551" s="17"/>
      <c r="E551" s="17"/>
      <c r="F551" s="17"/>
      <c r="G551" s="17"/>
      <c r="H551" s="17"/>
    </row>
    <row r="552" spans="3:8">
      <c r="C552" s="17"/>
      <c r="D552" s="17"/>
      <c r="E552" s="17"/>
      <c r="F552" s="17"/>
      <c r="G552" s="17"/>
      <c r="H552" s="17"/>
    </row>
    <row r="553" spans="3:8">
      <c r="C553" s="17"/>
      <c r="D553" s="17"/>
      <c r="E553" s="17"/>
      <c r="F553" s="17"/>
      <c r="G553" s="17"/>
      <c r="H553" s="17"/>
    </row>
    <row r="554" spans="3:8">
      <c r="C554" s="17"/>
      <c r="D554" s="17"/>
      <c r="E554" s="17"/>
      <c r="F554" s="17"/>
      <c r="G554" s="17"/>
      <c r="H554" s="17"/>
    </row>
    <row r="555" spans="3:8">
      <c r="C555" s="17"/>
      <c r="D555" s="17"/>
      <c r="E555" s="17"/>
      <c r="F555" s="17"/>
      <c r="G555" s="17"/>
      <c r="H555" s="17"/>
    </row>
    <row r="556" spans="3:8">
      <c r="C556" s="17"/>
      <c r="D556" s="17"/>
      <c r="E556" s="17"/>
      <c r="F556" s="17"/>
      <c r="G556" s="17"/>
      <c r="H556" s="17"/>
    </row>
    <row r="557" spans="3:8">
      <c r="C557" s="17"/>
      <c r="D557" s="17"/>
      <c r="E557" s="17"/>
      <c r="F557" s="17"/>
      <c r="G557" s="17"/>
      <c r="H557" s="17"/>
    </row>
    <row r="558" spans="3:8">
      <c r="C558" s="17"/>
      <c r="D558" s="17"/>
      <c r="E558" s="17"/>
      <c r="F558" s="17"/>
      <c r="G558" s="17"/>
      <c r="H558" s="17"/>
    </row>
    <row r="559" spans="3:8">
      <c r="C559" s="17"/>
      <c r="D559" s="17"/>
      <c r="E559" s="17"/>
      <c r="F559" s="17"/>
      <c r="G559" s="17"/>
      <c r="H559" s="17"/>
    </row>
    <row r="560" spans="3:8">
      <c r="C560" s="17"/>
      <c r="D560" s="17"/>
      <c r="E560" s="17"/>
      <c r="F560" s="17"/>
      <c r="G560" s="17"/>
      <c r="H560" s="17"/>
    </row>
    <row r="561" spans="3:8">
      <c r="C561" s="17"/>
      <c r="D561" s="17"/>
      <c r="E561" s="17"/>
      <c r="F561" s="17"/>
      <c r="G561" s="17"/>
      <c r="H561" s="17"/>
    </row>
    <row r="562" spans="3:8">
      <c r="C562" s="17"/>
      <c r="D562" s="17"/>
      <c r="E562" s="17"/>
      <c r="F562" s="17"/>
      <c r="G562" s="17"/>
      <c r="H562" s="17"/>
    </row>
    <row r="563" spans="3:8">
      <c r="C563" s="17"/>
      <c r="D563" s="17"/>
      <c r="E563" s="17"/>
      <c r="F563" s="17"/>
      <c r="G563" s="17"/>
      <c r="H563" s="17"/>
    </row>
    <row r="564" spans="3:8">
      <c r="C564" s="17"/>
      <c r="D564" s="17"/>
      <c r="E564" s="17"/>
      <c r="F564" s="17"/>
      <c r="G564" s="17"/>
      <c r="H564" s="17"/>
    </row>
    <row r="565" spans="3:8">
      <c r="C565" s="17"/>
      <c r="D565" s="17"/>
      <c r="E565" s="17"/>
      <c r="F565" s="17"/>
      <c r="G565" s="17"/>
      <c r="H565" s="17"/>
    </row>
    <row r="566" spans="3:8">
      <c r="C566" s="17"/>
      <c r="D566" s="17"/>
      <c r="E566" s="17"/>
      <c r="F566" s="17"/>
      <c r="G566" s="17"/>
      <c r="H566" s="17"/>
    </row>
    <row r="567" spans="3:8">
      <c r="C567" s="17"/>
      <c r="D567" s="17"/>
      <c r="E567" s="17"/>
      <c r="F567" s="17"/>
      <c r="G567" s="17"/>
      <c r="H567" s="17"/>
    </row>
    <row r="568" spans="3:8">
      <c r="C568" s="17"/>
      <c r="D568" s="17"/>
      <c r="E568" s="17"/>
      <c r="F568" s="17"/>
      <c r="G568" s="17"/>
      <c r="H568" s="17"/>
    </row>
    <row r="569" spans="3:8">
      <c r="C569" s="17"/>
      <c r="D569" s="17"/>
      <c r="E569" s="17"/>
      <c r="F569" s="17"/>
      <c r="G569" s="17"/>
      <c r="H569" s="17"/>
    </row>
    <row r="570" spans="3:8">
      <c r="C570" s="17"/>
      <c r="D570" s="17"/>
      <c r="E570" s="17"/>
      <c r="F570" s="17"/>
      <c r="G570" s="17"/>
      <c r="H570" s="17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4" customWidth="1"/>
    <col min="2" max="2" width="37" style="13" bestFit="1" customWidth="1"/>
    <col min="3" max="4" width="10.7109375" style="13" customWidth="1"/>
    <col min="5" max="11" width="10.7109375" style="14" customWidth="1"/>
    <col min="12" max="12" width="14.7109375" style="14" customWidth="1"/>
    <col min="13" max="13" width="11.7109375" style="14" customWidth="1"/>
    <col min="14" max="14" width="14.7109375" style="14" customWidth="1"/>
    <col min="15" max="17" width="10.7109375" style="14" customWidth="1"/>
    <col min="18" max="18" width="7.5703125" style="14" customWidth="1"/>
    <col min="19" max="19" width="6.7109375" style="14" customWidth="1"/>
    <col min="20" max="20" width="7.7109375" style="14" customWidth="1"/>
    <col min="21" max="21" width="7.140625" style="14" customWidth="1"/>
    <col min="22" max="22" width="6" style="14" customWidth="1"/>
    <col min="23" max="23" width="7.85546875" style="14" customWidth="1"/>
    <col min="24" max="24" width="8.140625" style="14" customWidth="1"/>
    <col min="25" max="25" width="6.28515625" style="14" customWidth="1"/>
    <col min="26" max="26" width="8" style="14" customWidth="1"/>
    <col min="27" max="27" width="8.7109375" style="14" customWidth="1"/>
    <col min="28" max="28" width="10" style="14" customWidth="1"/>
    <col min="29" max="29" width="9.5703125" style="14" customWidth="1"/>
    <col min="30" max="30" width="6.140625" style="14" customWidth="1"/>
    <col min="31" max="32" width="5.7109375" style="14" customWidth="1"/>
    <col min="33" max="33" width="6.85546875" style="14" customWidth="1"/>
    <col min="34" max="34" width="6.42578125" style="14" customWidth="1"/>
    <col min="35" max="35" width="6.7109375" style="14" customWidth="1"/>
    <col min="36" max="36" width="7.28515625" style="14" customWidth="1"/>
    <col min="37" max="48" width="5.7109375" style="14" customWidth="1"/>
    <col min="49" max="16384" width="9.140625" style="14"/>
  </cols>
  <sheetData>
    <row r="1" spans="2:81">
      <c r="B1" s="2" t="s">
        <v>0</v>
      </c>
      <c r="C1" t="s">
        <v>195</v>
      </c>
    </row>
    <row r="2" spans="2:81">
      <c r="B2" s="2" t="s">
        <v>1</v>
      </c>
    </row>
    <row r="3" spans="2:81">
      <c r="B3" s="2" t="s">
        <v>2</v>
      </c>
      <c r="C3" t="s">
        <v>196</v>
      </c>
      <c r="E3" s="13"/>
    </row>
    <row r="4" spans="2:81">
      <c r="B4" s="2" t="s">
        <v>3</v>
      </c>
    </row>
    <row r="6" spans="2:81" ht="26.25" customHeight="1">
      <c r="B6" s="109" t="s">
        <v>66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1"/>
    </row>
    <row r="7" spans="2:81" ht="26.25" customHeight="1">
      <c r="B7" s="109" t="s">
        <v>131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1"/>
    </row>
    <row r="8" spans="2:81" s="17" customFormat="1" ht="63">
      <c r="B8" s="4" t="s">
        <v>94</v>
      </c>
      <c r="C8" s="26" t="s">
        <v>47</v>
      </c>
      <c r="D8" s="16" t="s">
        <v>132</v>
      </c>
      <c r="E8" s="26" t="s">
        <v>49</v>
      </c>
      <c r="F8" s="26" t="s">
        <v>50</v>
      </c>
      <c r="G8" s="26" t="s">
        <v>69</v>
      </c>
      <c r="H8" s="26" t="s">
        <v>70</v>
      </c>
      <c r="I8" s="26" t="s">
        <v>51</v>
      </c>
      <c r="J8" s="26" t="s">
        <v>52</v>
      </c>
      <c r="K8" s="26" t="s">
        <v>53</v>
      </c>
      <c r="L8" s="26" t="s">
        <v>185</v>
      </c>
      <c r="M8" s="26" t="s">
        <v>186</v>
      </c>
      <c r="N8" s="26" t="s">
        <v>54</v>
      </c>
      <c r="O8" s="26" t="s">
        <v>71</v>
      </c>
      <c r="P8" s="26" t="s">
        <v>55</v>
      </c>
      <c r="Q8" s="34" t="s">
        <v>181</v>
      </c>
      <c r="R8" s="14"/>
      <c r="S8" s="14"/>
      <c r="T8" s="14"/>
      <c r="U8" s="14"/>
      <c r="V8" s="14"/>
      <c r="W8" s="14"/>
      <c r="X8" s="14"/>
    </row>
    <row r="9" spans="2:81" s="17" customFormat="1" ht="18" customHeight="1">
      <c r="B9" s="18"/>
      <c r="C9" s="19"/>
      <c r="D9" s="19"/>
      <c r="E9" s="29"/>
      <c r="F9" s="29"/>
      <c r="G9" s="29" t="s">
        <v>72</v>
      </c>
      <c r="H9" s="29" t="s">
        <v>73</v>
      </c>
      <c r="I9" s="29"/>
      <c r="J9" s="29" t="s">
        <v>7</v>
      </c>
      <c r="K9" s="29" t="s">
        <v>7</v>
      </c>
      <c r="L9" s="29" t="s">
        <v>182</v>
      </c>
      <c r="M9" s="29"/>
      <c r="N9" s="29" t="s">
        <v>6</v>
      </c>
      <c r="O9" s="29" t="s">
        <v>7</v>
      </c>
      <c r="P9" s="29" t="s">
        <v>7</v>
      </c>
      <c r="Q9" s="30" t="s">
        <v>7</v>
      </c>
      <c r="R9" s="14"/>
      <c r="S9" s="14"/>
      <c r="T9" s="14"/>
      <c r="U9" s="14"/>
      <c r="V9" s="14"/>
      <c r="W9" s="14"/>
      <c r="X9" s="14"/>
    </row>
    <row r="10" spans="2:81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6" t="s">
        <v>77</v>
      </c>
      <c r="Q10" s="32" t="s">
        <v>78</v>
      </c>
      <c r="R10" s="14"/>
      <c r="S10" s="14"/>
      <c r="T10" s="14"/>
      <c r="U10" s="14"/>
      <c r="V10" s="14"/>
      <c r="W10" s="14"/>
      <c r="X10" s="14"/>
    </row>
    <row r="11" spans="2:81" s="21" customFormat="1" ht="18" customHeight="1">
      <c r="B11" s="22" t="s">
        <v>133</v>
      </c>
      <c r="C11" s="6"/>
      <c r="D11" s="6"/>
      <c r="E11" s="6"/>
      <c r="F11" s="6"/>
      <c r="G11" s="6"/>
      <c r="H11" s="6"/>
      <c r="I11" s="6"/>
      <c r="J11" s="6"/>
      <c r="K11" s="6"/>
      <c r="L11" s="73">
        <v>0</v>
      </c>
      <c r="M11" s="6"/>
      <c r="N11" s="73">
        <v>0</v>
      </c>
      <c r="O11" s="6"/>
      <c r="P11" s="74">
        <v>0</v>
      </c>
      <c r="Q11" s="74">
        <v>0</v>
      </c>
      <c r="R11" s="14"/>
      <c r="S11" s="14"/>
      <c r="T11" s="14"/>
      <c r="U11" s="14"/>
      <c r="V11" s="14"/>
      <c r="W11" s="14"/>
      <c r="X11" s="14"/>
      <c r="CC11" s="14"/>
    </row>
    <row r="12" spans="2:81">
      <c r="B12" s="77" t="s">
        <v>203</v>
      </c>
      <c r="H12" s="79">
        <v>0</v>
      </c>
      <c r="K12" s="78">
        <v>0</v>
      </c>
      <c r="L12" s="79">
        <v>0</v>
      </c>
      <c r="N12" s="79">
        <v>0</v>
      </c>
      <c r="P12" s="78">
        <v>0</v>
      </c>
      <c r="Q12" s="78">
        <v>0</v>
      </c>
    </row>
    <row r="13" spans="2:81">
      <c r="B13" s="77" t="s">
        <v>3051</v>
      </c>
      <c r="H13" s="79">
        <v>0</v>
      </c>
      <c r="K13" s="78">
        <v>0</v>
      </c>
      <c r="L13" s="79">
        <v>0</v>
      </c>
      <c r="N13" s="79">
        <v>0</v>
      </c>
      <c r="P13" s="78">
        <v>0</v>
      </c>
      <c r="Q13" s="78">
        <v>0</v>
      </c>
    </row>
    <row r="14" spans="2:81">
      <c r="B14" t="s">
        <v>251</v>
      </c>
      <c r="C14" t="s">
        <v>251</v>
      </c>
      <c r="E14" t="s">
        <v>251</v>
      </c>
      <c r="H14" s="75">
        <v>0</v>
      </c>
      <c r="I14" t="s">
        <v>251</v>
      </c>
      <c r="J14" s="76">
        <v>0</v>
      </c>
      <c r="K14" s="76">
        <v>0</v>
      </c>
      <c r="L14" s="75">
        <v>0</v>
      </c>
      <c r="M14" s="75">
        <v>0</v>
      </c>
      <c r="N14" s="75">
        <v>0</v>
      </c>
      <c r="O14" s="76">
        <v>0</v>
      </c>
      <c r="P14" s="76">
        <v>0</v>
      </c>
      <c r="Q14" s="76">
        <v>0</v>
      </c>
    </row>
    <row r="15" spans="2:81">
      <c r="B15" s="77" t="s">
        <v>3052</v>
      </c>
      <c r="H15" s="79">
        <v>0</v>
      </c>
      <c r="K15" s="78">
        <v>0</v>
      </c>
      <c r="L15" s="79">
        <v>0</v>
      </c>
      <c r="N15" s="79">
        <v>0</v>
      </c>
      <c r="P15" s="78">
        <v>0</v>
      </c>
      <c r="Q15" s="78">
        <v>0</v>
      </c>
    </row>
    <row r="16" spans="2:81">
      <c r="B16" t="s">
        <v>251</v>
      </c>
      <c r="C16" t="s">
        <v>251</v>
      </c>
      <c r="E16" t="s">
        <v>251</v>
      </c>
      <c r="H16" s="75">
        <v>0</v>
      </c>
      <c r="I16" t="s">
        <v>251</v>
      </c>
      <c r="J16" s="76">
        <v>0</v>
      </c>
      <c r="K16" s="76">
        <v>0</v>
      </c>
      <c r="L16" s="75">
        <v>0</v>
      </c>
      <c r="M16" s="75">
        <v>0</v>
      </c>
      <c r="N16" s="75">
        <v>0</v>
      </c>
      <c r="O16" s="76">
        <v>0</v>
      </c>
      <c r="P16" s="76">
        <v>0</v>
      </c>
      <c r="Q16" s="76">
        <v>0</v>
      </c>
    </row>
    <row r="17" spans="2:17">
      <c r="B17" s="77" t="s">
        <v>3053</v>
      </c>
      <c r="H17" s="79">
        <v>0</v>
      </c>
      <c r="K17" s="78">
        <v>0</v>
      </c>
      <c r="L17" s="79">
        <v>0</v>
      </c>
      <c r="N17" s="79">
        <v>0</v>
      </c>
      <c r="P17" s="78">
        <v>0</v>
      </c>
      <c r="Q17" s="78">
        <v>0</v>
      </c>
    </row>
    <row r="18" spans="2:17">
      <c r="B18" s="77" t="s">
        <v>3054</v>
      </c>
      <c r="H18" s="79">
        <v>0</v>
      </c>
      <c r="K18" s="78">
        <v>0</v>
      </c>
      <c r="L18" s="79">
        <v>0</v>
      </c>
      <c r="N18" s="79">
        <v>0</v>
      </c>
      <c r="P18" s="78">
        <v>0</v>
      </c>
      <c r="Q18" s="78">
        <v>0</v>
      </c>
    </row>
    <row r="19" spans="2:17">
      <c r="B19" t="s">
        <v>251</v>
      </c>
      <c r="C19" t="s">
        <v>251</v>
      </c>
      <c r="E19" t="s">
        <v>251</v>
      </c>
      <c r="H19" s="75">
        <v>0</v>
      </c>
      <c r="I19" t="s">
        <v>251</v>
      </c>
      <c r="J19" s="76">
        <v>0</v>
      </c>
      <c r="K19" s="76">
        <v>0</v>
      </c>
      <c r="L19" s="75">
        <v>0</v>
      </c>
      <c r="M19" s="75">
        <v>0</v>
      </c>
      <c r="N19" s="75">
        <v>0</v>
      </c>
      <c r="O19" s="76">
        <v>0</v>
      </c>
      <c r="P19" s="76">
        <v>0</v>
      </c>
      <c r="Q19" s="76">
        <v>0</v>
      </c>
    </row>
    <row r="20" spans="2:17">
      <c r="B20" s="77" t="s">
        <v>3055</v>
      </c>
      <c r="H20" s="79">
        <v>0</v>
      </c>
      <c r="K20" s="78">
        <v>0</v>
      </c>
      <c r="L20" s="79">
        <v>0</v>
      </c>
      <c r="N20" s="79">
        <v>0</v>
      </c>
      <c r="P20" s="78">
        <v>0</v>
      </c>
      <c r="Q20" s="78">
        <v>0</v>
      </c>
    </row>
    <row r="21" spans="2:17">
      <c r="B21" t="s">
        <v>251</v>
      </c>
      <c r="C21" t="s">
        <v>251</v>
      </c>
      <c r="E21" t="s">
        <v>251</v>
      </c>
      <c r="H21" s="75">
        <v>0</v>
      </c>
      <c r="I21" t="s">
        <v>251</v>
      </c>
      <c r="J21" s="76">
        <v>0</v>
      </c>
      <c r="K21" s="76">
        <v>0</v>
      </c>
      <c r="L21" s="75">
        <v>0</v>
      </c>
      <c r="M21" s="75">
        <v>0</v>
      </c>
      <c r="N21" s="75">
        <v>0</v>
      </c>
      <c r="O21" s="76">
        <v>0</v>
      </c>
      <c r="P21" s="76">
        <v>0</v>
      </c>
      <c r="Q21" s="76">
        <v>0</v>
      </c>
    </row>
    <row r="22" spans="2:17">
      <c r="B22" s="77" t="s">
        <v>3056</v>
      </c>
      <c r="H22" s="79">
        <v>0</v>
      </c>
      <c r="K22" s="78">
        <v>0</v>
      </c>
      <c r="L22" s="79">
        <v>0</v>
      </c>
      <c r="N22" s="79">
        <v>0</v>
      </c>
      <c r="P22" s="78">
        <v>0</v>
      </c>
      <c r="Q22" s="78">
        <v>0</v>
      </c>
    </row>
    <row r="23" spans="2:17">
      <c r="B23" t="s">
        <v>251</v>
      </c>
      <c r="C23" t="s">
        <v>251</v>
      </c>
      <c r="E23" t="s">
        <v>251</v>
      </c>
      <c r="H23" s="75">
        <v>0</v>
      </c>
      <c r="I23" t="s">
        <v>251</v>
      </c>
      <c r="J23" s="76">
        <v>0</v>
      </c>
      <c r="K23" s="76">
        <v>0</v>
      </c>
      <c r="L23" s="75">
        <v>0</v>
      </c>
      <c r="M23" s="75">
        <v>0</v>
      </c>
      <c r="N23" s="75">
        <v>0</v>
      </c>
      <c r="O23" s="76">
        <v>0</v>
      </c>
      <c r="P23" s="76">
        <v>0</v>
      </c>
      <c r="Q23" s="76">
        <v>0</v>
      </c>
    </row>
    <row r="24" spans="2:17">
      <c r="B24" s="77" t="s">
        <v>3057</v>
      </c>
      <c r="H24" s="79">
        <v>0</v>
      </c>
      <c r="K24" s="78">
        <v>0</v>
      </c>
      <c r="L24" s="79">
        <v>0</v>
      </c>
      <c r="N24" s="79">
        <v>0</v>
      </c>
      <c r="P24" s="78">
        <v>0</v>
      </c>
      <c r="Q24" s="78">
        <v>0</v>
      </c>
    </row>
    <row r="25" spans="2:17">
      <c r="B25" t="s">
        <v>251</v>
      </c>
      <c r="C25" t="s">
        <v>251</v>
      </c>
      <c r="E25" t="s">
        <v>251</v>
      </c>
      <c r="H25" s="75">
        <v>0</v>
      </c>
      <c r="I25" t="s">
        <v>251</v>
      </c>
      <c r="J25" s="76">
        <v>0</v>
      </c>
      <c r="K25" s="76">
        <v>0</v>
      </c>
      <c r="L25" s="75">
        <v>0</v>
      </c>
      <c r="M25" s="75">
        <v>0</v>
      </c>
      <c r="N25" s="75">
        <v>0</v>
      </c>
      <c r="O25" s="76">
        <v>0</v>
      </c>
      <c r="P25" s="76">
        <v>0</v>
      </c>
      <c r="Q25" s="76">
        <v>0</v>
      </c>
    </row>
    <row r="26" spans="2:17">
      <c r="B26" s="77" t="s">
        <v>254</v>
      </c>
      <c r="H26" s="79">
        <v>0</v>
      </c>
      <c r="K26" s="78">
        <v>0</v>
      </c>
      <c r="L26" s="79">
        <v>0</v>
      </c>
      <c r="N26" s="79">
        <v>0</v>
      </c>
      <c r="P26" s="78">
        <v>0</v>
      </c>
      <c r="Q26" s="78">
        <v>0</v>
      </c>
    </row>
    <row r="27" spans="2:17">
      <c r="B27" s="77" t="s">
        <v>3051</v>
      </c>
      <c r="H27" s="79">
        <v>0</v>
      </c>
      <c r="K27" s="78">
        <v>0</v>
      </c>
      <c r="L27" s="79">
        <v>0</v>
      </c>
      <c r="N27" s="79">
        <v>0</v>
      </c>
      <c r="P27" s="78">
        <v>0</v>
      </c>
      <c r="Q27" s="78">
        <v>0</v>
      </c>
    </row>
    <row r="28" spans="2:17">
      <c r="B28" t="s">
        <v>251</v>
      </c>
      <c r="C28" t="s">
        <v>251</v>
      </c>
      <c r="E28" t="s">
        <v>251</v>
      </c>
      <c r="H28" s="75">
        <v>0</v>
      </c>
      <c r="I28" t="s">
        <v>251</v>
      </c>
      <c r="J28" s="76">
        <v>0</v>
      </c>
      <c r="K28" s="76">
        <v>0</v>
      </c>
      <c r="L28" s="75">
        <v>0</v>
      </c>
      <c r="M28" s="75">
        <v>0</v>
      </c>
      <c r="N28" s="75">
        <v>0</v>
      </c>
      <c r="O28" s="76">
        <v>0</v>
      </c>
      <c r="P28" s="76">
        <v>0</v>
      </c>
      <c r="Q28" s="76">
        <v>0</v>
      </c>
    </row>
    <row r="29" spans="2:17">
      <c r="B29" s="77" t="s">
        <v>3052</v>
      </c>
      <c r="H29" s="79">
        <v>0</v>
      </c>
      <c r="K29" s="78">
        <v>0</v>
      </c>
      <c r="L29" s="79">
        <v>0</v>
      </c>
      <c r="N29" s="79">
        <v>0</v>
      </c>
      <c r="P29" s="78">
        <v>0</v>
      </c>
      <c r="Q29" s="78">
        <v>0</v>
      </c>
    </row>
    <row r="30" spans="2:17">
      <c r="B30" t="s">
        <v>251</v>
      </c>
      <c r="C30" t="s">
        <v>251</v>
      </c>
      <c r="E30" t="s">
        <v>251</v>
      </c>
      <c r="H30" s="75">
        <v>0</v>
      </c>
      <c r="I30" t="s">
        <v>251</v>
      </c>
      <c r="J30" s="76">
        <v>0</v>
      </c>
      <c r="K30" s="76">
        <v>0</v>
      </c>
      <c r="L30" s="75">
        <v>0</v>
      </c>
      <c r="M30" s="75">
        <v>0</v>
      </c>
      <c r="N30" s="75">
        <v>0</v>
      </c>
      <c r="O30" s="76">
        <v>0</v>
      </c>
      <c r="P30" s="76">
        <v>0</v>
      </c>
      <c r="Q30" s="76">
        <v>0</v>
      </c>
    </row>
    <row r="31" spans="2:17">
      <c r="B31" s="77" t="s">
        <v>3053</v>
      </c>
      <c r="H31" s="79">
        <v>0</v>
      </c>
      <c r="K31" s="78">
        <v>0</v>
      </c>
      <c r="L31" s="79">
        <v>0</v>
      </c>
      <c r="N31" s="79">
        <v>0</v>
      </c>
      <c r="P31" s="78">
        <v>0</v>
      </c>
      <c r="Q31" s="78">
        <v>0</v>
      </c>
    </row>
    <row r="32" spans="2:17">
      <c r="B32" s="77" t="s">
        <v>3054</v>
      </c>
      <c r="H32" s="79">
        <v>0</v>
      </c>
      <c r="K32" s="78">
        <v>0</v>
      </c>
      <c r="L32" s="79">
        <v>0</v>
      </c>
      <c r="N32" s="79">
        <v>0</v>
      </c>
      <c r="P32" s="78">
        <v>0</v>
      </c>
      <c r="Q32" s="78">
        <v>0</v>
      </c>
    </row>
    <row r="33" spans="2:17">
      <c r="B33" t="s">
        <v>251</v>
      </c>
      <c r="C33" t="s">
        <v>251</v>
      </c>
      <c r="E33" t="s">
        <v>251</v>
      </c>
      <c r="H33" s="75">
        <v>0</v>
      </c>
      <c r="I33" t="s">
        <v>251</v>
      </c>
      <c r="J33" s="76">
        <v>0</v>
      </c>
      <c r="K33" s="76">
        <v>0</v>
      </c>
      <c r="L33" s="75">
        <v>0</v>
      </c>
      <c r="M33" s="75">
        <v>0</v>
      </c>
      <c r="N33" s="75">
        <v>0</v>
      </c>
      <c r="O33" s="76">
        <v>0</v>
      </c>
      <c r="P33" s="76">
        <v>0</v>
      </c>
      <c r="Q33" s="76">
        <v>0</v>
      </c>
    </row>
    <row r="34" spans="2:17">
      <c r="B34" s="77" t="s">
        <v>3055</v>
      </c>
      <c r="H34" s="79">
        <v>0</v>
      </c>
      <c r="K34" s="78">
        <v>0</v>
      </c>
      <c r="L34" s="79">
        <v>0</v>
      </c>
      <c r="N34" s="79">
        <v>0</v>
      </c>
      <c r="P34" s="78">
        <v>0</v>
      </c>
      <c r="Q34" s="78">
        <v>0</v>
      </c>
    </row>
    <row r="35" spans="2:17">
      <c r="B35" t="s">
        <v>251</v>
      </c>
      <c r="C35" t="s">
        <v>251</v>
      </c>
      <c r="E35" t="s">
        <v>251</v>
      </c>
      <c r="H35" s="75">
        <v>0</v>
      </c>
      <c r="I35" t="s">
        <v>251</v>
      </c>
      <c r="J35" s="76">
        <v>0</v>
      </c>
      <c r="K35" s="76">
        <v>0</v>
      </c>
      <c r="L35" s="75">
        <v>0</v>
      </c>
      <c r="M35" s="75">
        <v>0</v>
      </c>
      <c r="N35" s="75">
        <v>0</v>
      </c>
      <c r="O35" s="76">
        <v>0</v>
      </c>
      <c r="P35" s="76">
        <v>0</v>
      </c>
      <c r="Q35" s="76">
        <v>0</v>
      </c>
    </row>
    <row r="36" spans="2:17">
      <c r="B36" s="77" t="s">
        <v>3056</v>
      </c>
      <c r="H36" s="79">
        <v>0</v>
      </c>
      <c r="K36" s="78">
        <v>0</v>
      </c>
      <c r="L36" s="79">
        <v>0</v>
      </c>
      <c r="N36" s="79">
        <v>0</v>
      </c>
      <c r="P36" s="78">
        <v>0</v>
      </c>
      <c r="Q36" s="78">
        <v>0</v>
      </c>
    </row>
    <row r="37" spans="2:17">
      <c r="B37" t="s">
        <v>251</v>
      </c>
      <c r="C37" t="s">
        <v>251</v>
      </c>
      <c r="E37" t="s">
        <v>251</v>
      </c>
      <c r="H37" s="75">
        <v>0</v>
      </c>
      <c r="I37" t="s">
        <v>251</v>
      </c>
      <c r="J37" s="76">
        <v>0</v>
      </c>
      <c r="K37" s="76">
        <v>0</v>
      </c>
      <c r="L37" s="75">
        <v>0</v>
      </c>
      <c r="M37" s="75">
        <v>0</v>
      </c>
      <c r="N37" s="75">
        <v>0</v>
      </c>
      <c r="O37" s="76">
        <v>0</v>
      </c>
      <c r="P37" s="76">
        <v>0</v>
      </c>
      <c r="Q37" s="76">
        <v>0</v>
      </c>
    </row>
    <row r="38" spans="2:17">
      <c r="B38" s="77" t="s">
        <v>3057</v>
      </c>
      <c r="H38" s="79">
        <v>0</v>
      </c>
      <c r="K38" s="78">
        <v>0</v>
      </c>
      <c r="L38" s="79">
        <v>0</v>
      </c>
      <c r="N38" s="79">
        <v>0</v>
      </c>
      <c r="P38" s="78">
        <v>0</v>
      </c>
      <c r="Q38" s="78">
        <v>0</v>
      </c>
    </row>
    <row r="39" spans="2:17">
      <c r="B39" t="s">
        <v>251</v>
      </c>
      <c r="C39" t="s">
        <v>251</v>
      </c>
      <c r="E39" t="s">
        <v>251</v>
      </c>
      <c r="H39" s="75">
        <v>0</v>
      </c>
      <c r="I39" t="s">
        <v>251</v>
      </c>
      <c r="J39" s="76">
        <v>0</v>
      </c>
      <c r="K39" s="76">
        <v>0</v>
      </c>
      <c r="L39" s="75">
        <v>0</v>
      </c>
      <c r="M39" s="75">
        <v>0</v>
      </c>
      <c r="N39" s="75">
        <v>0</v>
      </c>
      <c r="O39" s="76">
        <v>0</v>
      </c>
      <c r="P39" s="76">
        <v>0</v>
      </c>
      <c r="Q39" s="76">
        <v>0</v>
      </c>
    </row>
    <row r="40" spans="2:17">
      <c r="B40" t="s">
        <v>256</v>
      </c>
    </row>
    <row r="41" spans="2:17">
      <c r="B41" t="s">
        <v>393</v>
      </c>
    </row>
    <row r="42" spans="2:17">
      <c r="B42" t="s">
        <v>394</v>
      </c>
    </row>
    <row r="43" spans="2:17">
      <c r="B43" t="s">
        <v>395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9"/>
  <sheetViews>
    <sheetView rightToLeft="1" workbookViewId="0">
      <selection activeCell="B8" sqref="B8:P8"/>
    </sheetView>
  </sheetViews>
  <sheetFormatPr defaultColWidth="9.140625" defaultRowHeight="18"/>
  <cols>
    <col min="1" max="1" width="3" style="14" customWidth="1"/>
    <col min="2" max="2" width="42.85546875" style="13" customWidth="1"/>
    <col min="3" max="3" width="10.7109375" style="13" customWidth="1"/>
    <col min="4" max="10" width="10.7109375" style="14" customWidth="1"/>
    <col min="11" max="11" width="14.7109375" style="14" customWidth="1"/>
    <col min="12" max="12" width="11.7109375" style="14" customWidth="1"/>
    <col min="13" max="13" width="14.7109375" style="14" customWidth="1"/>
    <col min="14" max="16" width="10.7109375" style="14" customWidth="1"/>
    <col min="17" max="17" width="7.5703125" style="17" customWidth="1"/>
    <col min="18" max="18" width="6.7109375" style="17" customWidth="1"/>
    <col min="19" max="19" width="7.7109375" style="17" customWidth="1"/>
    <col min="20" max="20" width="7.140625" style="17" customWidth="1"/>
    <col min="21" max="21" width="6" style="17" customWidth="1"/>
    <col min="22" max="22" width="7.85546875" style="17" customWidth="1"/>
    <col min="23" max="23" width="8.140625" style="17" customWidth="1"/>
    <col min="24" max="24" width="6.28515625" style="17" customWidth="1"/>
    <col min="25" max="25" width="8" style="17" customWidth="1"/>
    <col min="26" max="26" width="8.7109375" style="17" customWidth="1"/>
    <col min="27" max="27" width="10" style="17" customWidth="1"/>
    <col min="28" max="28" width="9.5703125" style="17" customWidth="1"/>
    <col min="29" max="29" width="6.140625" style="17" customWidth="1"/>
    <col min="30" max="31" width="5.7109375" style="17" customWidth="1"/>
    <col min="32" max="32" width="6.85546875" style="17" customWidth="1"/>
    <col min="33" max="33" width="6.42578125" style="17" customWidth="1"/>
    <col min="34" max="34" width="6.7109375" style="17" customWidth="1"/>
    <col min="35" max="35" width="7.28515625" style="17" customWidth="1"/>
    <col min="36" max="39" width="5.7109375" style="17" customWidth="1"/>
    <col min="40" max="47" width="5.7109375" style="14" customWidth="1"/>
    <col min="48" max="16384" width="9.140625" style="14"/>
  </cols>
  <sheetData>
    <row r="1" spans="2:72">
      <c r="B1" s="2" t="s">
        <v>0</v>
      </c>
      <c r="C1" t="s">
        <v>195</v>
      </c>
    </row>
    <row r="2" spans="2:72">
      <c r="B2" s="2" t="s">
        <v>1</v>
      </c>
    </row>
    <row r="3" spans="2:72">
      <c r="B3" s="2" t="s">
        <v>2</v>
      </c>
      <c r="C3" t="s">
        <v>196</v>
      </c>
    </row>
    <row r="4" spans="2:72">
      <c r="B4" s="2" t="s">
        <v>3</v>
      </c>
    </row>
    <row r="6" spans="2:72" ht="26.25" customHeight="1">
      <c r="B6" s="109" t="s">
        <v>134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1"/>
    </row>
    <row r="7" spans="2:72" ht="26.25" customHeight="1">
      <c r="B7" s="109" t="s">
        <v>67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1"/>
    </row>
    <row r="8" spans="2:72" s="17" customFormat="1" ht="63">
      <c r="B8" s="4" t="s">
        <v>94</v>
      </c>
      <c r="C8" s="26" t="s">
        <v>47</v>
      </c>
      <c r="D8" s="26" t="s">
        <v>49</v>
      </c>
      <c r="E8" s="26" t="s">
        <v>50</v>
      </c>
      <c r="F8" s="26" t="s">
        <v>69</v>
      </c>
      <c r="G8" s="26" t="s">
        <v>70</v>
      </c>
      <c r="H8" s="26" t="s">
        <v>51</v>
      </c>
      <c r="I8" s="26" t="s">
        <v>52</v>
      </c>
      <c r="J8" s="26" t="s">
        <v>53</v>
      </c>
      <c r="K8" s="26" t="s">
        <v>185</v>
      </c>
      <c r="L8" s="26" t="s">
        <v>186</v>
      </c>
      <c r="M8" s="26" t="s">
        <v>5</v>
      </c>
      <c r="N8" s="26" t="s">
        <v>71</v>
      </c>
      <c r="O8" s="26" t="s">
        <v>55</v>
      </c>
      <c r="P8" s="34" t="s">
        <v>181</v>
      </c>
    </row>
    <row r="9" spans="2:72" s="17" customFormat="1" ht="25.5" customHeight="1">
      <c r="B9" s="18"/>
      <c r="C9" s="29"/>
      <c r="D9" s="29"/>
      <c r="E9" s="29"/>
      <c r="F9" s="29" t="s">
        <v>72</v>
      </c>
      <c r="G9" s="29" t="s">
        <v>73</v>
      </c>
      <c r="H9" s="29"/>
      <c r="I9" s="29" t="s">
        <v>7</v>
      </c>
      <c r="J9" s="29" t="s">
        <v>7</v>
      </c>
      <c r="K9" s="29" t="s">
        <v>182</v>
      </c>
      <c r="L9" s="29"/>
      <c r="M9" s="29" t="s">
        <v>6</v>
      </c>
      <c r="N9" s="29" t="s">
        <v>7</v>
      </c>
      <c r="O9" s="29" t="s">
        <v>7</v>
      </c>
      <c r="P9" s="30" t="s">
        <v>7</v>
      </c>
    </row>
    <row r="10" spans="2:72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32" t="s">
        <v>76</v>
      </c>
      <c r="P10" s="32" t="s">
        <v>77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2:72" s="21" customFormat="1" ht="18" customHeight="1">
      <c r="B11" s="22" t="s">
        <v>79</v>
      </c>
      <c r="C11" s="6"/>
      <c r="D11" s="6"/>
      <c r="E11" s="6"/>
      <c r="F11" s="6"/>
      <c r="G11" s="73">
        <v>8.02</v>
      </c>
      <c r="H11" s="6"/>
      <c r="I11" s="6"/>
      <c r="J11" s="74">
        <v>1.2E-2</v>
      </c>
      <c r="K11" s="73">
        <v>15622539.23</v>
      </c>
      <c r="L11" s="6"/>
      <c r="M11" s="73">
        <v>25945.930779940107</v>
      </c>
      <c r="N11" s="6"/>
      <c r="O11" s="74">
        <v>1</v>
      </c>
      <c r="P11" s="74">
        <v>1.2999999999999999E-3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BT11" s="14"/>
    </row>
    <row r="12" spans="2:72">
      <c r="B12" s="77" t="s">
        <v>203</v>
      </c>
      <c r="G12" s="79">
        <v>8.02</v>
      </c>
      <c r="J12" s="78">
        <v>1.2E-2</v>
      </c>
      <c r="K12" s="79">
        <v>15622539.23</v>
      </c>
      <c r="M12" s="79">
        <v>25945.930779940107</v>
      </c>
      <c r="O12" s="78">
        <v>1</v>
      </c>
      <c r="P12" s="78">
        <v>1.2999999999999999E-3</v>
      </c>
    </row>
    <row r="13" spans="2:72">
      <c r="B13" s="77" t="s">
        <v>3058</v>
      </c>
      <c r="G13" s="79">
        <v>8.02</v>
      </c>
      <c r="J13" s="78">
        <v>1.2E-2</v>
      </c>
      <c r="K13" s="79">
        <v>15622539.23</v>
      </c>
      <c r="M13" s="79">
        <v>25945.930779940107</v>
      </c>
      <c r="O13" s="78">
        <v>1</v>
      </c>
      <c r="P13" s="78">
        <v>1.2999999999999999E-3</v>
      </c>
    </row>
    <row r="14" spans="2:72">
      <c r="B14" t="s">
        <v>3059</v>
      </c>
      <c r="C14" t="s">
        <v>3060</v>
      </c>
      <c r="D14" t="s">
        <v>261</v>
      </c>
      <c r="F14" t="s">
        <v>3061</v>
      </c>
      <c r="H14" t="s">
        <v>100</v>
      </c>
      <c r="I14" s="76">
        <v>0</v>
      </c>
      <c r="J14" s="76">
        <v>0</v>
      </c>
      <c r="K14" s="75">
        <v>-1253391.97</v>
      </c>
      <c r="L14" s="75">
        <v>83.72324539571926</v>
      </c>
      <c r="M14" s="75">
        <v>-1049.3804348133399</v>
      </c>
      <c r="N14" s="76">
        <v>0</v>
      </c>
      <c r="O14" s="76">
        <v>-4.0399999999999998E-2</v>
      </c>
      <c r="P14" s="76">
        <v>-1E-4</v>
      </c>
    </row>
    <row r="15" spans="2:72">
      <c r="B15" t="s">
        <v>3062</v>
      </c>
      <c r="C15" t="s">
        <v>3063</v>
      </c>
      <c r="D15" t="s">
        <v>261</v>
      </c>
      <c r="F15" t="s">
        <v>3064</v>
      </c>
      <c r="H15" t="s">
        <v>100</v>
      </c>
      <c r="I15" s="76">
        <v>0.04</v>
      </c>
      <c r="J15" s="76">
        <v>0</v>
      </c>
      <c r="K15" s="75">
        <v>-909362</v>
      </c>
      <c r="L15" s="75">
        <v>77.686516084868288</v>
      </c>
      <c r="M15" s="75">
        <v>-706.45165639968002</v>
      </c>
      <c r="N15" s="76">
        <v>0</v>
      </c>
      <c r="O15" s="76">
        <v>-2.7199999999999998E-2</v>
      </c>
      <c r="P15" s="76">
        <v>0</v>
      </c>
    </row>
    <row r="16" spans="2:72">
      <c r="B16" t="s">
        <v>3065</v>
      </c>
      <c r="C16" t="s">
        <v>3066</v>
      </c>
      <c r="D16" t="s">
        <v>261</v>
      </c>
      <c r="F16" t="s">
        <v>3067</v>
      </c>
      <c r="H16" t="s">
        <v>100</v>
      </c>
      <c r="I16" s="76">
        <v>0</v>
      </c>
      <c r="J16" s="76">
        <v>0</v>
      </c>
      <c r="K16" s="75">
        <v>-2022244</v>
      </c>
      <c r="L16" s="75">
        <v>86.014145562398497</v>
      </c>
      <c r="M16" s="75">
        <v>-1739.4158977868699</v>
      </c>
      <c r="N16" s="76">
        <v>0</v>
      </c>
      <c r="O16" s="76">
        <v>-6.7000000000000004E-2</v>
      </c>
      <c r="P16" s="76">
        <v>-1E-4</v>
      </c>
    </row>
    <row r="17" spans="2:16">
      <c r="B17" t="s">
        <v>3068</v>
      </c>
      <c r="C17" t="s">
        <v>3069</v>
      </c>
      <c r="D17" t="s">
        <v>261</v>
      </c>
      <c r="F17" t="s">
        <v>3061</v>
      </c>
      <c r="G17" s="75">
        <v>8.01</v>
      </c>
      <c r="H17" t="s">
        <v>100</v>
      </c>
      <c r="I17" s="76">
        <v>0.04</v>
      </c>
      <c r="J17" s="76">
        <v>9.9000000000000008E-3</v>
      </c>
      <c r="K17" s="75">
        <v>3865870.73</v>
      </c>
      <c r="L17" s="75">
        <v>139.24736800867706</v>
      </c>
      <c r="M17" s="75">
        <v>5383.1232421428303</v>
      </c>
      <c r="N17" s="76">
        <v>0</v>
      </c>
      <c r="O17" s="76">
        <v>0.20749999999999999</v>
      </c>
      <c r="P17" s="76">
        <v>2.9999999999999997E-4</v>
      </c>
    </row>
    <row r="18" spans="2:16">
      <c r="B18" t="s">
        <v>3070</v>
      </c>
      <c r="C18" t="s">
        <v>3071</v>
      </c>
      <c r="D18" t="s">
        <v>261</v>
      </c>
      <c r="F18" t="s">
        <v>3067</v>
      </c>
      <c r="G18" s="75">
        <v>8.75</v>
      </c>
      <c r="H18" t="s">
        <v>100</v>
      </c>
      <c r="I18" s="76">
        <v>0.04</v>
      </c>
      <c r="J18" s="76">
        <v>0.01</v>
      </c>
      <c r="K18" s="75">
        <v>3638438.69</v>
      </c>
      <c r="L18" s="75">
        <v>139.41209538757874</v>
      </c>
      <c r="M18" s="75">
        <v>5072.4236171213697</v>
      </c>
      <c r="N18" s="76">
        <v>0</v>
      </c>
      <c r="O18" s="76">
        <v>0.19550000000000001</v>
      </c>
      <c r="P18" s="76">
        <v>2.9999999999999997E-4</v>
      </c>
    </row>
    <row r="19" spans="2:16">
      <c r="B19" t="s">
        <v>3072</v>
      </c>
      <c r="C19" t="s">
        <v>3073</v>
      </c>
      <c r="D19" t="s">
        <v>261</v>
      </c>
      <c r="F19" t="s">
        <v>1358</v>
      </c>
      <c r="G19" s="75">
        <v>9.4700000000000006</v>
      </c>
      <c r="H19" t="s">
        <v>100</v>
      </c>
      <c r="I19" s="76">
        <v>0.04</v>
      </c>
      <c r="J19" s="76">
        <v>1.01E-2</v>
      </c>
      <c r="K19" s="75">
        <v>1474320.55</v>
      </c>
      <c r="L19" s="75">
        <v>135.06430489270124</v>
      </c>
      <c r="M19" s="75">
        <v>1991.2808027477499</v>
      </c>
      <c r="N19" s="76">
        <v>0</v>
      </c>
      <c r="O19" s="76">
        <v>7.6700000000000004E-2</v>
      </c>
      <c r="P19" s="76">
        <v>1E-4</v>
      </c>
    </row>
    <row r="20" spans="2:16">
      <c r="B20" t="s">
        <v>3074</v>
      </c>
      <c r="C20" t="s">
        <v>3075</v>
      </c>
      <c r="D20" t="s">
        <v>261</v>
      </c>
      <c r="F20" t="s">
        <v>1358</v>
      </c>
      <c r="H20" t="s">
        <v>100</v>
      </c>
      <c r="I20" s="76">
        <v>0.04</v>
      </c>
      <c r="J20" s="76">
        <v>0</v>
      </c>
      <c r="K20" s="75">
        <v>-646932</v>
      </c>
      <c r="L20" s="75">
        <v>94.341775039925992</v>
      </c>
      <c r="M20" s="75">
        <v>-610.32713210129396</v>
      </c>
      <c r="N20" s="76">
        <v>0</v>
      </c>
      <c r="O20" s="76">
        <v>-2.35E-2</v>
      </c>
      <c r="P20" s="76">
        <v>0</v>
      </c>
    </row>
    <row r="21" spans="2:16">
      <c r="B21" t="s">
        <v>3076</v>
      </c>
      <c r="C21" t="s">
        <v>3077</v>
      </c>
      <c r="D21" t="s">
        <v>261</v>
      </c>
      <c r="F21" t="s">
        <v>1749</v>
      </c>
      <c r="G21" s="75">
        <v>0.32</v>
      </c>
      <c r="H21" t="s">
        <v>100</v>
      </c>
      <c r="I21" s="76">
        <v>0.04</v>
      </c>
      <c r="J21" s="76">
        <v>-4.0000000000000002E-4</v>
      </c>
      <c r="K21" s="75">
        <v>1053078.2</v>
      </c>
      <c r="L21" s="75">
        <v>115.45825615736894</v>
      </c>
      <c r="M21" s="75">
        <v>1215.86572569341</v>
      </c>
      <c r="N21" s="76">
        <v>0</v>
      </c>
      <c r="O21" s="76">
        <v>4.6899999999999997E-2</v>
      </c>
      <c r="P21" s="76">
        <v>1E-4</v>
      </c>
    </row>
    <row r="22" spans="2:16">
      <c r="B22" t="s">
        <v>3078</v>
      </c>
      <c r="C22" t="s">
        <v>3079</v>
      </c>
      <c r="D22" t="s">
        <v>261</v>
      </c>
      <c r="F22" t="s">
        <v>1749</v>
      </c>
      <c r="G22" s="75">
        <v>0.81</v>
      </c>
      <c r="H22" t="s">
        <v>100</v>
      </c>
      <c r="I22" s="76">
        <v>0.04</v>
      </c>
      <c r="J22" s="76">
        <v>1.2200000000000001E-2</v>
      </c>
      <c r="K22" s="75">
        <v>826749</v>
      </c>
      <c r="L22" s="75">
        <v>114.83681960866465</v>
      </c>
      <c r="M22" s="75">
        <v>949.41225774643897</v>
      </c>
      <c r="N22" s="76">
        <v>0</v>
      </c>
      <c r="O22" s="76">
        <v>3.6600000000000001E-2</v>
      </c>
      <c r="P22" s="76">
        <v>0</v>
      </c>
    </row>
    <row r="23" spans="2:16">
      <c r="B23" t="s">
        <v>3080</v>
      </c>
      <c r="C23" t="s">
        <v>3081</v>
      </c>
      <c r="D23" t="s">
        <v>261</v>
      </c>
      <c r="F23" t="s">
        <v>1749</v>
      </c>
      <c r="G23" s="75">
        <v>2.2200000000000002</v>
      </c>
      <c r="H23" t="s">
        <v>100</v>
      </c>
      <c r="I23" s="76">
        <v>0.04</v>
      </c>
      <c r="J23" s="76">
        <v>1.11E-2</v>
      </c>
      <c r="K23" s="75">
        <v>1212912</v>
      </c>
      <c r="L23" s="75">
        <v>117.26043728479642</v>
      </c>
      <c r="M23" s="75">
        <v>1422.2659150797699</v>
      </c>
      <c r="N23" s="76">
        <v>0</v>
      </c>
      <c r="O23" s="76">
        <v>5.4800000000000001E-2</v>
      </c>
      <c r="P23" s="76">
        <v>1E-4</v>
      </c>
    </row>
    <row r="24" spans="2:16">
      <c r="B24" t="s">
        <v>3082</v>
      </c>
      <c r="C24" t="s">
        <v>3083</v>
      </c>
      <c r="D24" t="s">
        <v>261</v>
      </c>
      <c r="F24" t="s">
        <v>1749</v>
      </c>
      <c r="G24" s="75">
        <v>3.13</v>
      </c>
      <c r="H24" t="s">
        <v>100</v>
      </c>
      <c r="I24" s="76">
        <v>0.04</v>
      </c>
      <c r="J24" s="76">
        <v>1.01E-2</v>
      </c>
      <c r="K24" s="75">
        <v>131255</v>
      </c>
      <c r="L24" s="75">
        <v>120.32930543371072</v>
      </c>
      <c r="M24" s="75">
        <v>157.938229847017</v>
      </c>
      <c r="N24" s="76">
        <v>0</v>
      </c>
      <c r="O24" s="76">
        <v>6.1000000000000004E-3</v>
      </c>
      <c r="P24" s="76">
        <v>0</v>
      </c>
    </row>
    <row r="25" spans="2:16">
      <c r="B25" t="s">
        <v>3084</v>
      </c>
      <c r="C25" t="s">
        <v>3085</v>
      </c>
      <c r="D25" t="s">
        <v>261</v>
      </c>
      <c r="F25" t="s">
        <v>1749</v>
      </c>
      <c r="G25" s="75">
        <v>4</v>
      </c>
      <c r="H25" t="s">
        <v>100</v>
      </c>
      <c r="I25" s="76">
        <v>0.04</v>
      </c>
      <c r="J25" s="76">
        <v>9.7000000000000003E-3</v>
      </c>
      <c r="K25" s="75">
        <v>970017.61</v>
      </c>
      <c r="L25" s="75">
        <v>123.98378215097559</v>
      </c>
      <c r="M25" s="75">
        <v>1202.6645204085</v>
      </c>
      <c r="N25" s="76">
        <v>0</v>
      </c>
      <c r="O25" s="76">
        <v>4.6399999999999997E-2</v>
      </c>
      <c r="P25" s="76">
        <v>1E-4</v>
      </c>
    </row>
    <row r="26" spans="2:16">
      <c r="B26" t="s">
        <v>3086</v>
      </c>
      <c r="C26" t="s">
        <v>3087</v>
      </c>
      <c r="D26" t="s">
        <v>261</v>
      </c>
      <c r="F26" t="s">
        <v>1749</v>
      </c>
      <c r="G26" s="75">
        <v>4.8499999999999996</v>
      </c>
      <c r="H26" t="s">
        <v>100</v>
      </c>
      <c r="I26" s="76">
        <v>0.04</v>
      </c>
      <c r="J26" s="76">
        <v>9.5999999999999992E-3</v>
      </c>
      <c r="K26" s="75">
        <v>1347294.69</v>
      </c>
      <c r="L26" s="75">
        <v>127.98795646902609</v>
      </c>
      <c r="M26" s="75">
        <v>1724.3749413467001</v>
      </c>
      <c r="N26" s="76">
        <v>0</v>
      </c>
      <c r="O26" s="76">
        <v>6.6500000000000004E-2</v>
      </c>
      <c r="P26" s="76">
        <v>1E-4</v>
      </c>
    </row>
    <row r="27" spans="2:16">
      <c r="B27" t="s">
        <v>3088</v>
      </c>
      <c r="C27" t="s">
        <v>3089</v>
      </c>
      <c r="D27" t="s">
        <v>261</v>
      </c>
      <c r="F27" t="s">
        <v>1749</v>
      </c>
      <c r="G27" s="75">
        <v>5.67</v>
      </c>
      <c r="H27" t="s">
        <v>100</v>
      </c>
      <c r="I27" s="76">
        <v>0.04</v>
      </c>
      <c r="J27" s="76">
        <v>9.5999999999999992E-3</v>
      </c>
      <c r="K27" s="75">
        <v>6089029.9100000001</v>
      </c>
      <c r="L27" s="75">
        <v>132.06814119009985</v>
      </c>
      <c r="M27" s="75">
        <v>8041.6686186462102</v>
      </c>
      <c r="N27" s="76">
        <v>0</v>
      </c>
      <c r="O27" s="76">
        <v>0.30990000000000001</v>
      </c>
      <c r="P27" s="76">
        <v>4.0000000000000002E-4</v>
      </c>
    </row>
    <row r="28" spans="2:16">
      <c r="B28" t="s">
        <v>3090</v>
      </c>
      <c r="C28" t="s">
        <v>3091</v>
      </c>
      <c r="D28" t="s">
        <v>261</v>
      </c>
      <c r="F28" t="s">
        <v>1749</v>
      </c>
      <c r="H28" t="s">
        <v>100</v>
      </c>
      <c r="I28" s="76">
        <v>0</v>
      </c>
      <c r="J28" s="76">
        <v>0</v>
      </c>
      <c r="K28" s="75">
        <v>-674465.9</v>
      </c>
      <c r="L28" s="75">
        <v>60.018256999999998</v>
      </c>
      <c r="M28" s="75">
        <v>-404.80267723936299</v>
      </c>
      <c r="N28" s="76">
        <v>0</v>
      </c>
      <c r="O28" s="76">
        <v>-1.5599999999999999E-2</v>
      </c>
      <c r="P28" s="76">
        <v>0</v>
      </c>
    </row>
    <row r="29" spans="2:16">
      <c r="B29" t="s">
        <v>3092</v>
      </c>
      <c r="C29" t="s">
        <v>3093</v>
      </c>
      <c r="D29" t="s">
        <v>261</v>
      </c>
      <c r="F29" t="s">
        <v>1749</v>
      </c>
      <c r="H29" t="s">
        <v>100</v>
      </c>
      <c r="I29" s="76">
        <v>0</v>
      </c>
      <c r="J29" s="76">
        <v>0</v>
      </c>
      <c r="K29" s="75">
        <v>-1708542</v>
      </c>
      <c r="L29" s="75">
        <v>52.67</v>
      </c>
      <c r="M29" s="75">
        <v>-899.88907140000003</v>
      </c>
      <c r="N29" s="76">
        <v>0</v>
      </c>
      <c r="O29" s="76">
        <v>-3.4700000000000002E-2</v>
      </c>
      <c r="P29" s="76">
        <v>0</v>
      </c>
    </row>
    <row r="30" spans="2:16">
      <c r="B30" t="s">
        <v>3094</v>
      </c>
      <c r="C30" t="s">
        <v>3095</v>
      </c>
      <c r="D30" t="s">
        <v>261</v>
      </c>
      <c r="F30" t="s">
        <v>1749</v>
      </c>
      <c r="G30" s="75">
        <v>6.47</v>
      </c>
      <c r="H30" t="s">
        <v>100</v>
      </c>
      <c r="I30" s="76">
        <v>0.04</v>
      </c>
      <c r="J30" s="76">
        <v>9.5999999999999992E-3</v>
      </c>
      <c r="K30" s="75">
        <v>1672399.28</v>
      </c>
      <c r="L30" s="75">
        <v>133.28983872861869</v>
      </c>
      <c r="M30" s="75">
        <v>2229.13830321058</v>
      </c>
      <c r="N30" s="76">
        <v>0</v>
      </c>
      <c r="O30" s="76">
        <v>8.5900000000000004E-2</v>
      </c>
      <c r="P30" s="76">
        <v>1E-4</v>
      </c>
    </row>
    <row r="31" spans="2:16">
      <c r="B31" t="s">
        <v>3096</v>
      </c>
      <c r="C31" t="s">
        <v>3097</v>
      </c>
      <c r="D31" t="s">
        <v>261</v>
      </c>
      <c r="F31" t="s">
        <v>1749</v>
      </c>
      <c r="H31" t="s">
        <v>100</v>
      </c>
      <c r="I31" s="76">
        <v>0.04</v>
      </c>
      <c r="J31" s="76">
        <v>0</v>
      </c>
      <c r="K31" s="75">
        <v>-632841.56000000006</v>
      </c>
      <c r="L31" s="75">
        <v>61.008441999999967</v>
      </c>
      <c r="M31" s="75">
        <v>-386.086776084495</v>
      </c>
      <c r="N31" s="76">
        <v>0</v>
      </c>
      <c r="O31" s="76">
        <v>-1.49E-2</v>
      </c>
      <c r="P31" s="76">
        <v>0</v>
      </c>
    </row>
    <row r="32" spans="2:16">
      <c r="B32" t="s">
        <v>3098</v>
      </c>
      <c r="C32" t="s">
        <v>3099</v>
      </c>
      <c r="D32" t="s">
        <v>261</v>
      </c>
      <c r="F32" t="s">
        <v>1749</v>
      </c>
      <c r="G32" s="75">
        <v>7.25</v>
      </c>
      <c r="H32" t="s">
        <v>100</v>
      </c>
      <c r="I32" s="76">
        <v>0.04</v>
      </c>
      <c r="J32" s="76">
        <v>9.7000000000000003E-3</v>
      </c>
      <c r="K32" s="75">
        <v>2408123</v>
      </c>
      <c r="L32" s="75">
        <v>135.55182602123688</v>
      </c>
      <c r="M32" s="75">
        <v>3264.2546993373899</v>
      </c>
      <c r="N32" s="76">
        <v>0</v>
      </c>
      <c r="O32" s="76">
        <v>0.1258</v>
      </c>
      <c r="P32" s="76">
        <v>2.0000000000000001E-4</v>
      </c>
    </row>
    <row r="33" spans="2:16">
      <c r="B33" t="s">
        <v>3100</v>
      </c>
      <c r="C33" t="s">
        <v>3101</v>
      </c>
      <c r="D33" t="s">
        <v>261</v>
      </c>
      <c r="F33" t="s">
        <v>1749</v>
      </c>
      <c r="H33" t="s">
        <v>100</v>
      </c>
      <c r="I33" s="76">
        <v>0</v>
      </c>
      <c r="J33" s="76">
        <v>0</v>
      </c>
      <c r="K33" s="75">
        <v>-1219170</v>
      </c>
      <c r="L33" s="75">
        <v>74.815361890697517</v>
      </c>
      <c r="M33" s="75">
        <v>-912.12644756281702</v>
      </c>
      <c r="N33" s="76">
        <v>0</v>
      </c>
      <c r="O33" s="76">
        <v>-3.5200000000000002E-2</v>
      </c>
      <c r="P33" s="76">
        <v>0</v>
      </c>
    </row>
    <row r="34" spans="2:16">
      <c r="B34" s="77" t="s">
        <v>3102</v>
      </c>
      <c r="G34" s="79">
        <v>0</v>
      </c>
      <c r="J34" s="78">
        <v>0</v>
      </c>
      <c r="K34" s="79">
        <v>0</v>
      </c>
      <c r="M34" s="79">
        <v>0</v>
      </c>
      <c r="O34" s="78">
        <v>0</v>
      </c>
      <c r="P34" s="78">
        <v>0</v>
      </c>
    </row>
    <row r="35" spans="2:16">
      <c r="B35" t="s">
        <v>251</v>
      </c>
      <c r="C35" t="s">
        <v>251</v>
      </c>
      <c r="D35" t="s">
        <v>251</v>
      </c>
      <c r="G35" s="75">
        <v>0</v>
      </c>
      <c r="H35" t="s">
        <v>251</v>
      </c>
      <c r="I35" s="76">
        <v>0</v>
      </c>
      <c r="J35" s="76">
        <v>0</v>
      </c>
      <c r="K35" s="75">
        <v>0</v>
      </c>
      <c r="L35" s="75">
        <v>0</v>
      </c>
      <c r="M35" s="75">
        <v>0</v>
      </c>
      <c r="N35" s="76">
        <v>0</v>
      </c>
      <c r="O35" s="76">
        <v>0</v>
      </c>
      <c r="P35" s="76">
        <v>0</v>
      </c>
    </row>
    <row r="36" spans="2:16">
      <c r="B36" s="77" t="s">
        <v>3103</v>
      </c>
      <c r="G36" s="79">
        <v>0</v>
      </c>
      <c r="J36" s="78">
        <v>0</v>
      </c>
      <c r="K36" s="79">
        <v>0</v>
      </c>
      <c r="M36" s="79">
        <v>0</v>
      </c>
      <c r="O36" s="78">
        <v>0</v>
      </c>
      <c r="P36" s="78">
        <v>0</v>
      </c>
    </row>
    <row r="37" spans="2:16">
      <c r="B37" t="s">
        <v>251</v>
      </c>
      <c r="C37" t="s">
        <v>251</v>
      </c>
      <c r="D37" t="s">
        <v>251</v>
      </c>
      <c r="G37" s="75">
        <v>0</v>
      </c>
      <c r="H37" t="s">
        <v>251</v>
      </c>
      <c r="I37" s="76">
        <v>0</v>
      </c>
      <c r="J37" s="76">
        <v>0</v>
      </c>
      <c r="K37" s="75">
        <v>0</v>
      </c>
      <c r="L37" s="75">
        <v>0</v>
      </c>
      <c r="M37" s="75">
        <v>0</v>
      </c>
      <c r="N37" s="76">
        <v>0</v>
      </c>
      <c r="O37" s="76">
        <v>0</v>
      </c>
      <c r="P37" s="76">
        <v>0</v>
      </c>
    </row>
    <row r="38" spans="2:16">
      <c r="B38" s="77" t="s">
        <v>3104</v>
      </c>
      <c r="G38" s="79">
        <v>0</v>
      </c>
      <c r="J38" s="78">
        <v>0</v>
      </c>
      <c r="K38" s="79">
        <v>0</v>
      </c>
      <c r="M38" s="79">
        <v>0</v>
      </c>
      <c r="O38" s="78">
        <v>0</v>
      </c>
      <c r="P38" s="78">
        <v>0</v>
      </c>
    </row>
    <row r="39" spans="2:16">
      <c r="B39" t="s">
        <v>251</v>
      </c>
      <c r="C39" t="s">
        <v>251</v>
      </c>
      <c r="D39" t="s">
        <v>251</v>
      </c>
      <c r="G39" s="75">
        <v>0</v>
      </c>
      <c r="H39" t="s">
        <v>251</v>
      </c>
      <c r="I39" s="76">
        <v>0</v>
      </c>
      <c r="J39" s="76">
        <v>0</v>
      </c>
      <c r="K39" s="75">
        <v>0</v>
      </c>
      <c r="L39" s="75">
        <v>0</v>
      </c>
      <c r="M39" s="75">
        <v>0</v>
      </c>
      <c r="N39" s="76">
        <v>0</v>
      </c>
      <c r="O39" s="76">
        <v>0</v>
      </c>
      <c r="P39" s="76">
        <v>0</v>
      </c>
    </row>
    <row r="40" spans="2:16">
      <c r="B40" s="77" t="s">
        <v>1650</v>
      </c>
      <c r="G40" s="79">
        <v>0</v>
      </c>
      <c r="J40" s="78">
        <v>0</v>
      </c>
      <c r="K40" s="79">
        <v>0</v>
      </c>
      <c r="M40" s="79">
        <v>0</v>
      </c>
      <c r="O40" s="78">
        <v>0</v>
      </c>
      <c r="P40" s="78">
        <v>0</v>
      </c>
    </row>
    <row r="41" spans="2:16">
      <c r="B41" t="s">
        <v>251</v>
      </c>
      <c r="C41" t="s">
        <v>251</v>
      </c>
      <c r="D41" t="s">
        <v>251</v>
      </c>
      <c r="G41" s="75">
        <v>0</v>
      </c>
      <c r="H41" t="s">
        <v>251</v>
      </c>
      <c r="I41" s="76">
        <v>0</v>
      </c>
      <c r="J41" s="76">
        <v>0</v>
      </c>
      <c r="K41" s="75">
        <v>0</v>
      </c>
      <c r="L41" s="75">
        <v>0</v>
      </c>
      <c r="M41" s="75">
        <v>0</v>
      </c>
      <c r="N41" s="76">
        <v>0</v>
      </c>
      <c r="O41" s="76">
        <v>0</v>
      </c>
      <c r="P41" s="76">
        <v>0</v>
      </c>
    </row>
    <row r="42" spans="2:16">
      <c r="B42" s="77" t="s">
        <v>254</v>
      </c>
      <c r="G42" s="79">
        <v>0</v>
      </c>
      <c r="J42" s="78">
        <v>0</v>
      </c>
      <c r="K42" s="79">
        <v>0</v>
      </c>
      <c r="M42" s="79">
        <v>0</v>
      </c>
      <c r="O42" s="78">
        <v>0</v>
      </c>
      <c r="P42" s="78">
        <v>0</v>
      </c>
    </row>
    <row r="43" spans="2:16">
      <c r="B43" s="77" t="s">
        <v>358</v>
      </c>
      <c r="G43" s="79">
        <v>0</v>
      </c>
      <c r="J43" s="78">
        <v>0</v>
      </c>
      <c r="K43" s="79">
        <v>0</v>
      </c>
      <c r="M43" s="79">
        <v>0</v>
      </c>
      <c r="O43" s="78">
        <v>0</v>
      </c>
      <c r="P43" s="78">
        <v>0</v>
      </c>
    </row>
    <row r="44" spans="2:16">
      <c r="B44" t="s">
        <v>251</v>
      </c>
      <c r="C44" t="s">
        <v>251</v>
      </c>
      <c r="D44" t="s">
        <v>251</v>
      </c>
      <c r="G44" s="75">
        <v>0</v>
      </c>
      <c r="H44" t="s">
        <v>251</v>
      </c>
      <c r="I44" s="76">
        <v>0</v>
      </c>
      <c r="J44" s="76">
        <v>0</v>
      </c>
      <c r="K44" s="75">
        <v>0</v>
      </c>
      <c r="L44" s="75">
        <v>0</v>
      </c>
      <c r="M44" s="75">
        <v>0</v>
      </c>
      <c r="N44" s="76">
        <v>0</v>
      </c>
      <c r="O44" s="76">
        <v>0</v>
      </c>
      <c r="P44" s="76">
        <v>0</v>
      </c>
    </row>
    <row r="45" spans="2:16">
      <c r="B45" s="77" t="s">
        <v>3105</v>
      </c>
      <c r="G45" s="79">
        <v>0</v>
      </c>
      <c r="J45" s="78">
        <v>0</v>
      </c>
      <c r="K45" s="79">
        <v>0</v>
      </c>
      <c r="M45" s="79">
        <v>0</v>
      </c>
      <c r="O45" s="78">
        <v>0</v>
      </c>
      <c r="P45" s="78">
        <v>0</v>
      </c>
    </row>
    <row r="46" spans="2:16">
      <c r="B46" t="s">
        <v>251</v>
      </c>
      <c r="C46" t="s">
        <v>251</v>
      </c>
      <c r="D46" t="s">
        <v>251</v>
      </c>
      <c r="G46" s="75">
        <v>0</v>
      </c>
      <c r="H46" t="s">
        <v>251</v>
      </c>
      <c r="I46" s="76">
        <v>0</v>
      </c>
      <c r="J46" s="76">
        <v>0</v>
      </c>
      <c r="K46" s="75">
        <v>0</v>
      </c>
      <c r="L46" s="75">
        <v>0</v>
      </c>
      <c r="M46" s="75">
        <v>0</v>
      </c>
      <c r="N46" s="76">
        <v>0</v>
      </c>
      <c r="O46" s="76">
        <v>0</v>
      </c>
      <c r="P46" s="76">
        <v>0</v>
      </c>
    </row>
    <row r="47" spans="2:16">
      <c r="B47" t="s">
        <v>393</v>
      </c>
    </row>
    <row r="48" spans="2:16">
      <c r="B48" t="s">
        <v>394</v>
      </c>
    </row>
    <row r="49" spans="2:2">
      <c r="B49" t="s">
        <v>395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4" customWidth="1"/>
    <col min="2" max="2" width="48.28515625" style="13" bestFit="1" customWidth="1"/>
    <col min="3" max="6" width="10.7109375" style="13" customWidth="1"/>
    <col min="7" max="13" width="10.7109375" style="14" customWidth="1"/>
    <col min="14" max="14" width="14.7109375" style="14" customWidth="1"/>
    <col min="15" max="15" width="11.7109375" style="14" customWidth="1"/>
    <col min="16" max="16" width="14.7109375" style="14" customWidth="1"/>
    <col min="17" max="19" width="10.7109375" style="14" customWidth="1"/>
    <col min="20" max="20" width="7.5703125" style="14" customWidth="1"/>
    <col min="21" max="21" width="6.7109375" style="14" customWidth="1"/>
    <col min="22" max="22" width="7.7109375" style="14" customWidth="1"/>
    <col min="23" max="23" width="7.140625" style="14" customWidth="1"/>
    <col min="24" max="24" width="6" style="14" customWidth="1"/>
    <col min="25" max="25" width="7.85546875" style="14" customWidth="1"/>
    <col min="26" max="26" width="8.140625" style="14" customWidth="1"/>
    <col min="27" max="27" width="6.28515625" style="14" customWidth="1"/>
    <col min="28" max="28" width="8" style="14" customWidth="1"/>
    <col min="29" max="29" width="8.7109375" style="14" customWidth="1"/>
    <col min="30" max="30" width="10" style="14" customWidth="1"/>
    <col min="31" max="31" width="9.5703125" style="14" customWidth="1"/>
    <col min="32" max="32" width="6.140625" style="14" customWidth="1"/>
    <col min="33" max="34" width="5.7109375" style="14" customWidth="1"/>
    <col min="35" max="35" width="6.85546875" style="14" customWidth="1"/>
    <col min="36" max="36" width="6.42578125" style="14" customWidth="1"/>
    <col min="37" max="37" width="6.7109375" style="14" customWidth="1"/>
    <col min="38" max="38" width="7.28515625" style="14" customWidth="1"/>
    <col min="39" max="50" width="5.7109375" style="14" customWidth="1"/>
    <col min="51" max="16384" width="9.140625" style="14"/>
  </cols>
  <sheetData>
    <row r="1" spans="2:65">
      <c r="B1" s="2" t="s">
        <v>0</v>
      </c>
      <c r="C1" t="s">
        <v>195</v>
      </c>
    </row>
    <row r="2" spans="2:65">
      <c r="B2" s="2" t="s">
        <v>1</v>
      </c>
    </row>
    <row r="3" spans="2:65">
      <c r="B3" s="2" t="s">
        <v>2</v>
      </c>
      <c r="C3" t="s">
        <v>196</v>
      </c>
    </row>
    <row r="4" spans="2:65">
      <c r="B4" s="2" t="s">
        <v>3</v>
      </c>
    </row>
    <row r="6" spans="2:65" ht="26.25" customHeight="1">
      <c r="B6" s="109" t="s">
        <v>134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1"/>
    </row>
    <row r="7" spans="2:65" ht="26.25" customHeight="1">
      <c r="B7" s="109" t="s">
        <v>80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1"/>
    </row>
    <row r="8" spans="2:65" s="17" customFormat="1" ht="63">
      <c r="B8" s="4" t="s">
        <v>94</v>
      </c>
      <c r="C8" s="26" t="s">
        <v>47</v>
      </c>
      <c r="D8" s="26" t="s">
        <v>135</v>
      </c>
      <c r="E8" s="26" t="s">
        <v>48</v>
      </c>
      <c r="F8" s="26" t="s">
        <v>82</v>
      </c>
      <c r="G8" s="26" t="s">
        <v>49</v>
      </c>
      <c r="H8" s="26" t="s">
        <v>50</v>
      </c>
      <c r="I8" s="26" t="s">
        <v>69</v>
      </c>
      <c r="J8" s="26" t="s">
        <v>70</v>
      </c>
      <c r="K8" s="26" t="s">
        <v>51</v>
      </c>
      <c r="L8" s="26" t="s">
        <v>52</v>
      </c>
      <c r="M8" s="27" t="s">
        <v>53</v>
      </c>
      <c r="N8" s="26" t="s">
        <v>185</v>
      </c>
      <c r="O8" s="26" t="s">
        <v>186</v>
      </c>
      <c r="P8" s="26" t="s">
        <v>5</v>
      </c>
      <c r="Q8" s="26" t="s">
        <v>71</v>
      </c>
      <c r="R8" s="26" t="s">
        <v>55</v>
      </c>
      <c r="S8" s="34" t="s">
        <v>181</v>
      </c>
      <c r="U8" s="14"/>
      <c r="BJ8" s="14"/>
    </row>
    <row r="9" spans="2:65" s="17" customFormat="1" ht="17.25" customHeight="1">
      <c r="B9" s="18"/>
      <c r="C9" s="29"/>
      <c r="D9" s="19"/>
      <c r="E9" s="19"/>
      <c r="F9" s="29"/>
      <c r="G9" s="29"/>
      <c r="H9" s="29"/>
      <c r="I9" s="29" t="s">
        <v>72</v>
      </c>
      <c r="J9" s="29" t="s">
        <v>73</v>
      </c>
      <c r="K9" s="29"/>
      <c r="L9" s="29" t="s">
        <v>7</v>
      </c>
      <c r="M9" s="29" t="s">
        <v>7</v>
      </c>
      <c r="N9" s="29" t="s">
        <v>182</v>
      </c>
      <c r="O9" s="29"/>
      <c r="P9" s="29" t="s">
        <v>6</v>
      </c>
      <c r="Q9" s="29" t="s">
        <v>7</v>
      </c>
      <c r="R9" s="29" t="s">
        <v>7</v>
      </c>
      <c r="S9" s="30" t="s">
        <v>7</v>
      </c>
      <c r="BJ9" s="14"/>
    </row>
    <row r="10" spans="2:65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6" t="s">
        <v>77</v>
      </c>
      <c r="Q10" s="6" t="s">
        <v>78</v>
      </c>
      <c r="R10" s="32" t="s">
        <v>83</v>
      </c>
      <c r="S10" s="32" t="s">
        <v>84</v>
      </c>
      <c r="T10" s="33"/>
      <c r="BJ10" s="14"/>
    </row>
    <row r="11" spans="2:65" s="21" customFormat="1" ht="18" customHeight="1">
      <c r="B11" s="22" t="s">
        <v>86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73">
        <v>0</v>
      </c>
      <c r="O11" s="6"/>
      <c r="P11" s="73">
        <v>0</v>
      </c>
      <c r="Q11" s="6"/>
      <c r="R11" s="74">
        <v>0</v>
      </c>
      <c r="S11" s="74">
        <v>0</v>
      </c>
      <c r="T11" s="33"/>
      <c r="BJ11" s="14"/>
      <c r="BM11" s="14"/>
    </row>
    <row r="12" spans="2:65">
      <c r="B12" s="77" t="s">
        <v>203</v>
      </c>
      <c r="D12" s="14"/>
      <c r="E12" s="14"/>
      <c r="F12" s="14"/>
      <c r="J12" s="79">
        <v>0</v>
      </c>
      <c r="M12" s="78">
        <v>0</v>
      </c>
      <c r="N12" s="79">
        <v>0</v>
      </c>
      <c r="P12" s="79">
        <v>0</v>
      </c>
      <c r="R12" s="78">
        <v>0</v>
      </c>
      <c r="S12" s="78">
        <v>0</v>
      </c>
    </row>
    <row r="13" spans="2:65">
      <c r="B13" s="77" t="s">
        <v>3106</v>
      </c>
      <c r="D13" s="14"/>
      <c r="E13" s="14"/>
      <c r="F13" s="14"/>
      <c r="J13" s="79">
        <v>0</v>
      </c>
      <c r="M13" s="78">
        <v>0</v>
      </c>
      <c r="N13" s="79">
        <v>0</v>
      </c>
      <c r="P13" s="79">
        <v>0</v>
      </c>
      <c r="R13" s="78">
        <v>0</v>
      </c>
      <c r="S13" s="78">
        <v>0</v>
      </c>
    </row>
    <row r="14" spans="2:65">
      <c r="B14" t="s">
        <v>251</v>
      </c>
      <c r="C14" t="s">
        <v>251</v>
      </c>
      <c r="D14" s="14"/>
      <c r="E14" s="14"/>
      <c r="F14" t="s">
        <v>251</v>
      </c>
      <c r="G14" t="s">
        <v>251</v>
      </c>
      <c r="J14" s="75">
        <v>0</v>
      </c>
      <c r="K14" t="s">
        <v>251</v>
      </c>
      <c r="L14" s="76">
        <v>0</v>
      </c>
      <c r="M14" s="76">
        <v>0</v>
      </c>
      <c r="N14" s="75">
        <v>0</v>
      </c>
      <c r="O14" s="75">
        <v>0</v>
      </c>
      <c r="P14" s="75">
        <v>0</v>
      </c>
      <c r="Q14" s="76">
        <v>0</v>
      </c>
      <c r="R14" s="76">
        <v>0</v>
      </c>
      <c r="S14" s="76">
        <v>0</v>
      </c>
    </row>
    <row r="15" spans="2:65">
      <c r="B15" s="77" t="s">
        <v>3107</v>
      </c>
      <c r="D15" s="14"/>
      <c r="E15" s="14"/>
      <c r="F15" s="14"/>
      <c r="J15" s="79">
        <v>0</v>
      </c>
      <c r="M15" s="78">
        <v>0</v>
      </c>
      <c r="N15" s="79">
        <v>0</v>
      </c>
      <c r="P15" s="79">
        <v>0</v>
      </c>
      <c r="R15" s="78">
        <v>0</v>
      </c>
      <c r="S15" s="78">
        <v>0</v>
      </c>
    </row>
    <row r="16" spans="2:65">
      <c r="B16" t="s">
        <v>251</v>
      </c>
      <c r="C16" t="s">
        <v>251</v>
      </c>
      <c r="D16" s="14"/>
      <c r="E16" s="14"/>
      <c r="F16" t="s">
        <v>251</v>
      </c>
      <c r="G16" t="s">
        <v>251</v>
      </c>
      <c r="J16" s="75">
        <v>0</v>
      </c>
      <c r="K16" t="s">
        <v>251</v>
      </c>
      <c r="L16" s="76">
        <v>0</v>
      </c>
      <c r="M16" s="76">
        <v>0</v>
      </c>
      <c r="N16" s="75">
        <v>0</v>
      </c>
      <c r="O16" s="75">
        <v>0</v>
      </c>
      <c r="P16" s="75">
        <v>0</v>
      </c>
      <c r="Q16" s="76">
        <v>0</v>
      </c>
      <c r="R16" s="76">
        <v>0</v>
      </c>
      <c r="S16" s="76">
        <v>0</v>
      </c>
    </row>
    <row r="17" spans="2:19">
      <c r="B17" s="77" t="s">
        <v>398</v>
      </c>
      <c r="D17" s="14"/>
      <c r="E17" s="14"/>
      <c r="F17" s="14"/>
      <c r="J17" s="79">
        <v>0</v>
      </c>
      <c r="M17" s="78">
        <v>0</v>
      </c>
      <c r="N17" s="79">
        <v>0</v>
      </c>
      <c r="P17" s="79">
        <v>0</v>
      </c>
      <c r="R17" s="78">
        <v>0</v>
      </c>
      <c r="S17" s="78">
        <v>0</v>
      </c>
    </row>
    <row r="18" spans="2:19">
      <c r="B18" t="s">
        <v>251</v>
      </c>
      <c r="C18" t="s">
        <v>251</v>
      </c>
      <c r="D18" s="14"/>
      <c r="E18" s="14"/>
      <c r="F18" t="s">
        <v>251</v>
      </c>
      <c r="G18" t="s">
        <v>251</v>
      </c>
      <c r="J18" s="75">
        <v>0</v>
      </c>
      <c r="K18" t="s">
        <v>251</v>
      </c>
      <c r="L18" s="76">
        <v>0</v>
      </c>
      <c r="M18" s="76">
        <v>0</v>
      </c>
      <c r="N18" s="75">
        <v>0</v>
      </c>
      <c r="O18" s="75">
        <v>0</v>
      </c>
      <c r="P18" s="75">
        <v>0</v>
      </c>
      <c r="Q18" s="76">
        <v>0</v>
      </c>
      <c r="R18" s="76">
        <v>0</v>
      </c>
      <c r="S18" s="76">
        <v>0</v>
      </c>
    </row>
    <row r="19" spans="2:19">
      <c r="B19" s="77" t="s">
        <v>1650</v>
      </c>
      <c r="D19" s="14"/>
      <c r="E19" s="14"/>
      <c r="F19" s="14"/>
      <c r="J19" s="79">
        <v>0</v>
      </c>
      <c r="M19" s="78">
        <v>0</v>
      </c>
      <c r="N19" s="79">
        <v>0</v>
      </c>
      <c r="P19" s="79">
        <v>0</v>
      </c>
      <c r="R19" s="78">
        <v>0</v>
      </c>
      <c r="S19" s="78">
        <v>0</v>
      </c>
    </row>
    <row r="20" spans="2:19">
      <c r="B20" t="s">
        <v>251</v>
      </c>
      <c r="C20" t="s">
        <v>251</v>
      </c>
      <c r="D20" s="14"/>
      <c r="E20" s="14"/>
      <c r="F20" t="s">
        <v>251</v>
      </c>
      <c r="G20" t="s">
        <v>251</v>
      </c>
      <c r="J20" s="75">
        <v>0</v>
      </c>
      <c r="K20" t="s">
        <v>251</v>
      </c>
      <c r="L20" s="76">
        <v>0</v>
      </c>
      <c r="M20" s="76">
        <v>0</v>
      </c>
      <c r="N20" s="75">
        <v>0</v>
      </c>
      <c r="O20" s="75">
        <v>0</v>
      </c>
      <c r="P20" s="75">
        <v>0</v>
      </c>
      <c r="Q20" s="76">
        <v>0</v>
      </c>
      <c r="R20" s="76">
        <v>0</v>
      </c>
      <c r="S20" s="76">
        <v>0</v>
      </c>
    </row>
    <row r="21" spans="2:19">
      <c r="B21" s="77" t="s">
        <v>254</v>
      </c>
      <c r="D21" s="14"/>
      <c r="E21" s="14"/>
      <c r="F21" s="14"/>
      <c r="J21" s="79">
        <v>0</v>
      </c>
      <c r="M21" s="78">
        <v>0</v>
      </c>
      <c r="N21" s="79">
        <v>0</v>
      </c>
      <c r="P21" s="79">
        <v>0</v>
      </c>
      <c r="R21" s="78">
        <v>0</v>
      </c>
      <c r="S21" s="78">
        <v>0</v>
      </c>
    </row>
    <row r="22" spans="2:19">
      <c r="B22" s="77" t="s">
        <v>3108</v>
      </c>
      <c r="D22" s="14"/>
      <c r="E22" s="14"/>
      <c r="F22" s="14"/>
      <c r="J22" s="79">
        <v>0</v>
      </c>
      <c r="M22" s="78">
        <v>0</v>
      </c>
      <c r="N22" s="79">
        <v>0</v>
      </c>
      <c r="P22" s="79">
        <v>0</v>
      </c>
      <c r="R22" s="78">
        <v>0</v>
      </c>
      <c r="S22" s="78">
        <v>0</v>
      </c>
    </row>
    <row r="23" spans="2:19">
      <c r="B23" t="s">
        <v>251</v>
      </c>
      <c r="C23" t="s">
        <v>251</v>
      </c>
      <c r="D23" s="14"/>
      <c r="E23" s="14"/>
      <c r="F23" t="s">
        <v>251</v>
      </c>
      <c r="G23" t="s">
        <v>251</v>
      </c>
      <c r="J23" s="75">
        <v>0</v>
      </c>
      <c r="K23" t="s">
        <v>251</v>
      </c>
      <c r="L23" s="76">
        <v>0</v>
      </c>
      <c r="M23" s="76">
        <v>0</v>
      </c>
      <c r="N23" s="75">
        <v>0</v>
      </c>
      <c r="O23" s="75">
        <v>0</v>
      </c>
      <c r="P23" s="75">
        <v>0</v>
      </c>
      <c r="Q23" s="76">
        <v>0</v>
      </c>
      <c r="R23" s="76">
        <v>0</v>
      </c>
      <c r="S23" s="76">
        <v>0</v>
      </c>
    </row>
    <row r="24" spans="2:19">
      <c r="B24" s="77" t="s">
        <v>3109</v>
      </c>
      <c r="D24" s="14"/>
      <c r="E24" s="14"/>
      <c r="F24" s="14"/>
      <c r="J24" s="79">
        <v>0</v>
      </c>
      <c r="M24" s="78">
        <v>0</v>
      </c>
      <c r="N24" s="79">
        <v>0</v>
      </c>
      <c r="P24" s="79">
        <v>0</v>
      </c>
      <c r="R24" s="78">
        <v>0</v>
      </c>
      <c r="S24" s="78">
        <v>0</v>
      </c>
    </row>
    <row r="25" spans="2:19">
      <c r="B25" t="s">
        <v>251</v>
      </c>
      <c r="C25" t="s">
        <v>251</v>
      </c>
      <c r="D25" s="14"/>
      <c r="E25" s="14"/>
      <c r="F25" t="s">
        <v>251</v>
      </c>
      <c r="G25" t="s">
        <v>251</v>
      </c>
      <c r="J25" s="75">
        <v>0</v>
      </c>
      <c r="K25" t="s">
        <v>251</v>
      </c>
      <c r="L25" s="76">
        <v>0</v>
      </c>
      <c r="M25" s="76">
        <v>0</v>
      </c>
      <c r="N25" s="75">
        <v>0</v>
      </c>
      <c r="O25" s="75">
        <v>0</v>
      </c>
      <c r="P25" s="75">
        <v>0</v>
      </c>
      <c r="Q25" s="76">
        <v>0</v>
      </c>
      <c r="R25" s="76">
        <v>0</v>
      </c>
      <c r="S25" s="76">
        <v>0</v>
      </c>
    </row>
    <row r="26" spans="2:19">
      <c r="B26" t="s">
        <v>256</v>
      </c>
      <c r="D26" s="14"/>
      <c r="E26" s="14"/>
      <c r="F26" s="14"/>
    </row>
    <row r="27" spans="2:19">
      <c r="B27" t="s">
        <v>393</v>
      </c>
      <c r="D27" s="14"/>
      <c r="E27" s="14"/>
      <c r="F27" s="14"/>
    </row>
    <row r="28" spans="2:19">
      <c r="B28" t="s">
        <v>394</v>
      </c>
      <c r="D28" s="14"/>
      <c r="E28" s="14"/>
      <c r="F28" s="14"/>
    </row>
    <row r="29" spans="2:19">
      <c r="B29" t="s">
        <v>395</v>
      </c>
      <c r="D29" s="14"/>
      <c r="E29" s="14"/>
      <c r="F29" s="14"/>
    </row>
    <row r="30" spans="2:19">
      <c r="D30" s="14"/>
      <c r="E30" s="14"/>
      <c r="F30" s="14"/>
    </row>
    <row r="31" spans="2:19">
      <c r="D31" s="14"/>
      <c r="E31" s="14"/>
      <c r="F31" s="14"/>
    </row>
    <row r="32" spans="2:19">
      <c r="D32" s="14"/>
      <c r="E32" s="14"/>
      <c r="F32" s="14"/>
    </row>
    <row r="33" spans="4:6">
      <c r="D33" s="14"/>
      <c r="E33" s="14"/>
      <c r="F33" s="14"/>
    </row>
    <row r="34" spans="4:6">
      <c r="D34" s="14"/>
      <c r="E34" s="14"/>
      <c r="F34" s="14"/>
    </row>
    <row r="35" spans="4:6">
      <c r="D35" s="14"/>
      <c r="E35" s="14"/>
      <c r="F35" s="14"/>
    </row>
    <row r="36" spans="4:6">
      <c r="D36" s="14"/>
      <c r="E36" s="14"/>
      <c r="F36" s="14"/>
    </row>
    <row r="37" spans="4:6">
      <c r="D37" s="14"/>
      <c r="E37" s="14"/>
      <c r="F37" s="14"/>
    </row>
    <row r="38" spans="4:6">
      <c r="D38" s="14"/>
      <c r="E38" s="14"/>
      <c r="F38" s="14"/>
    </row>
    <row r="39" spans="4:6">
      <c r="D39" s="14"/>
      <c r="E39" s="14"/>
      <c r="F39" s="14"/>
    </row>
    <row r="40" spans="4:6">
      <c r="D40" s="14"/>
      <c r="E40" s="14"/>
      <c r="F40" s="14"/>
    </row>
    <row r="41" spans="4:6">
      <c r="D41" s="14"/>
      <c r="E41" s="14"/>
      <c r="F41" s="14"/>
    </row>
    <row r="42" spans="4:6">
      <c r="D42" s="14"/>
      <c r="E42" s="14"/>
      <c r="F42" s="14"/>
    </row>
    <row r="43" spans="4:6">
      <c r="D43" s="14"/>
      <c r="E43" s="14"/>
      <c r="F43" s="14"/>
    </row>
    <row r="44" spans="4:6">
      <c r="D44" s="14"/>
      <c r="E44" s="14"/>
      <c r="F44" s="14"/>
    </row>
    <row r="45" spans="4:6">
      <c r="D45" s="14"/>
      <c r="E45" s="14"/>
      <c r="F45" s="14"/>
    </row>
    <row r="46" spans="4:6">
      <c r="D46" s="14"/>
      <c r="E46" s="14"/>
      <c r="F46" s="14"/>
    </row>
    <row r="47" spans="4:6">
      <c r="D47" s="14"/>
      <c r="E47" s="14"/>
      <c r="F47" s="14"/>
    </row>
    <row r="48" spans="4:6">
      <c r="D48" s="14"/>
      <c r="E48" s="14"/>
      <c r="F48" s="14"/>
    </row>
    <row r="49" spans="4:6">
      <c r="D49" s="14"/>
      <c r="E49" s="14"/>
      <c r="F49" s="14"/>
    </row>
    <row r="50" spans="4:6">
      <c r="D50" s="14"/>
      <c r="E50" s="14"/>
      <c r="F50" s="14"/>
    </row>
    <row r="51" spans="4:6">
      <c r="D51" s="14"/>
      <c r="E51" s="14"/>
      <c r="F51" s="14"/>
    </row>
    <row r="52" spans="4:6">
      <c r="D52" s="14"/>
      <c r="E52" s="14"/>
      <c r="F52" s="14"/>
    </row>
    <row r="53" spans="4:6">
      <c r="D53" s="14"/>
      <c r="E53" s="14"/>
      <c r="F53" s="14"/>
    </row>
    <row r="54" spans="4:6">
      <c r="D54" s="14"/>
      <c r="E54" s="14"/>
      <c r="F54" s="14"/>
    </row>
    <row r="55" spans="4:6">
      <c r="D55" s="14"/>
      <c r="E55" s="14"/>
      <c r="F55" s="14"/>
    </row>
    <row r="56" spans="4:6">
      <c r="D56" s="14"/>
      <c r="E56" s="14"/>
      <c r="F56" s="14"/>
    </row>
    <row r="57" spans="4:6">
      <c r="D57" s="14"/>
      <c r="E57" s="14"/>
      <c r="F57" s="14"/>
    </row>
    <row r="58" spans="4:6">
      <c r="D58" s="14"/>
      <c r="E58" s="14"/>
      <c r="F58" s="14"/>
    </row>
    <row r="59" spans="4:6">
      <c r="D59" s="14"/>
      <c r="E59" s="14"/>
      <c r="F59" s="14"/>
    </row>
    <row r="60" spans="4:6">
      <c r="D60" s="14"/>
      <c r="E60" s="14"/>
      <c r="F60" s="14"/>
    </row>
    <row r="61" spans="4:6">
      <c r="D61" s="14"/>
      <c r="E61" s="14"/>
      <c r="F61" s="14"/>
    </row>
    <row r="62" spans="4:6">
      <c r="D62" s="14"/>
      <c r="E62" s="14"/>
      <c r="F62" s="14"/>
    </row>
    <row r="63" spans="4:6">
      <c r="D63" s="14"/>
      <c r="E63" s="14"/>
      <c r="F63" s="14"/>
    </row>
    <row r="64" spans="4:6">
      <c r="D64" s="14"/>
      <c r="E64" s="14"/>
      <c r="F64" s="14"/>
    </row>
    <row r="65" spans="4:6">
      <c r="D65" s="14"/>
      <c r="E65" s="14"/>
      <c r="F65" s="14"/>
    </row>
    <row r="66" spans="4:6">
      <c r="D66" s="14"/>
      <c r="E66" s="14"/>
      <c r="F66" s="14"/>
    </row>
    <row r="67" spans="4:6">
      <c r="D67" s="14"/>
      <c r="E67" s="14"/>
      <c r="F67" s="14"/>
    </row>
    <row r="68" spans="4:6">
      <c r="D68" s="14"/>
      <c r="E68" s="14"/>
      <c r="F68" s="14"/>
    </row>
    <row r="69" spans="4:6">
      <c r="D69" s="14"/>
      <c r="E69" s="14"/>
      <c r="F69" s="14"/>
    </row>
    <row r="70" spans="4:6">
      <c r="D70" s="14"/>
      <c r="E70" s="14"/>
      <c r="F70" s="14"/>
    </row>
    <row r="71" spans="4:6">
      <c r="D71" s="14"/>
      <c r="E71" s="14"/>
      <c r="F71" s="14"/>
    </row>
    <row r="72" spans="4:6">
      <c r="D72" s="14"/>
      <c r="E72" s="14"/>
      <c r="F72" s="14"/>
    </row>
    <row r="73" spans="4:6">
      <c r="D73" s="14"/>
      <c r="E73" s="14"/>
      <c r="F73" s="14"/>
    </row>
    <row r="74" spans="4:6">
      <c r="D74" s="14"/>
      <c r="E74" s="14"/>
      <c r="F74" s="14"/>
    </row>
    <row r="75" spans="4:6">
      <c r="D75" s="14"/>
      <c r="E75" s="14"/>
      <c r="F75" s="14"/>
    </row>
    <row r="76" spans="4:6">
      <c r="D76" s="14"/>
      <c r="E76" s="14"/>
      <c r="F76" s="14"/>
    </row>
    <row r="77" spans="4:6">
      <c r="D77" s="14"/>
      <c r="E77" s="14"/>
      <c r="F77" s="14"/>
    </row>
    <row r="78" spans="4:6">
      <c r="D78" s="14"/>
      <c r="E78" s="14"/>
      <c r="F78" s="14"/>
    </row>
    <row r="79" spans="4:6">
      <c r="D79" s="14"/>
      <c r="E79" s="14"/>
      <c r="F79" s="14"/>
    </row>
    <row r="80" spans="4:6">
      <c r="D80" s="14"/>
      <c r="E80" s="14"/>
      <c r="F80" s="14"/>
    </row>
    <row r="81" spans="4:6">
      <c r="D81" s="14"/>
      <c r="E81" s="14"/>
      <c r="F81" s="14"/>
    </row>
    <row r="82" spans="4:6">
      <c r="D82" s="14"/>
      <c r="E82" s="14"/>
      <c r="F82" s="14"/>
    </row>
    <row r="83" spans="4:6">
      <c r="D83" s="14"/>
      <c r="E83" s="14"/>
      <c r="F83" s="14"/>
    </row>
    <row r="84" spans="4:6">
      <c r="D84" s="14"/>
      <c r="E84" s="14"/>
      <c r="F84" s="14"/>
    </row>
    <row r="85" spans="4:6">
      <c r="D85" s="14"/>
      <c r="E85" s="14"/>
      <c r="F85" s="14"/>
    </row>
    <row r="86" spans="4:6">
      <c r="D86" s="14"/>
      <c r="E86" s="14"/>
      <c r="F86" s="14"/>
    </row>
    <row r="87" spans="4:6">
      <c r="D87" s="14"/>
      <c r="E87" s="14"/>
      <c r="F87" s="14"/>
    </row>
    <row r="88" spans="4:6">
      <c r="D88" s="14"/>
      <c r="E88" s="14"/>
      <c r="F88" s="14"/>
    </row>
    <row r="89" spans="4:6">
      <c r="D89" s="14"/>
      <c r="E89" s="14"/>
      <c r="F89" s="14"/>
    </row>
    <row r="90" spans="4:6">
      <c r="D90" s="14"/>
      <c r="E90" s="14"/>
      <c r="F90" s="14"/>
    </row>
    <row r="91" spans="4:6">
      <c r="D91" s="14"/>
      <c r="E91" s="14"/>
      <c r="F91" s="14"/>
    </row>
    <row r="92" spans="4:6">
      <c r="D92" s="14"/>
      <c r="E92" s="14"/>
      <c r="F92" s="14"/>
    </row>
    <row r="93" spans="4:6">
      <c r="D93" s="14"/>
      <c r="E93" s="14"/>
      <c r="F93" s="14"/>
    </row>
    <row r="94" spans="4:6">
      <c r="D94" s="14"/>
      <c r="E94" s="14"/>
      <c r="F94" s="14"/>
    </row>
    <row r="95" spans="4:6">
      <c r="D95" s="14"/>
      <c r="E95" s="14"/>
      <c r="F95" s="14"/>
    </row>
    <row r="96" spans="4:6">
      <c r="D96" s="14"/>
      <c r="E96" s="14"/>
      <c r="F96" s="14"/>
    </row>
    <row r="97" spans="4:6">
      <c r="D97" s="14"/>
      <c r="E97" s="14"/>
      <c r="F97" s="14"/>
    </row>
    <row r="98" spans="4:6">
      <c r="D98" s="14"/>
      <c r="E98" s="14"/>
      <c r="F98" s="14"/>
    </row>
    <row r="99" spans="4:6">
      <c r="D99" s="14"/>
      <c r="E99" s="14"/>
      <c r="F99" s="14"/>
    </row>
    <row r="100" spans="4:6">
      <c r="D100" s="14"/>
      <c r="E100" s="14"/>
      <c r="F100" s="14"/>
    </row>
    <row r="101" spans="4:6">
      <c r="D101" s="14"/>
      <c r="E101" s="14"/>
      <c r="F101" s="14"/>
    </row>
    <row r="102" spans="4:6">
      <c r="D102" s="14"/>
      <c r="E102" s="14"/>
      <c r="F102" s="14"/>
    </row>
    <row r="103" spans="4:6">
      <c r="D103" s="14"/>
      <c r="E103" s="14"/>
      <c r="F103" s="14"/>
    </row>
    <row r="104" spans="4:6">
      <c r="D104" s="14"/>
      <c r="E104" s="14"/>
      <c r="F104" s="14"/>
    </row>
    <row r="105" spans="4:6">
      <c r="D105" s="14"/>
      <c r="E105" s="14"/>
      <c r="F105" s="14"/>
    </row>
    <row r="106" spans="4:6">
      <c r="D106" s="14"/>
      <c r="E106" s="14"/>
      <c r="F106" s="14"/>
    </row>
    <row r="107" spans="4:6">
      <c r="D107" s="14"/>
      <c r="E107" s="14"/>
      <c r="F107" s="14"/>
    </row>
    <row r="108" spans="4:6">
      <c r="D108" s="14"/>
      <c r="E108" s="14"/>
      <c r="F108" s="14"/>
    </row>
    <row r="109" spans="4:6">
      <c r="D109" s="14"/>
      <c r="E109" s="14"/>
      <c r="F109" s="14"/>
    </row>
    <row r="110" spans="4:6">
      <c r="D110" s="14"/>
      <c r="E110" s="14"/>
      <c r="F110" s="14"/>
    </row>
    <row r="111" spans="4:6">
      <c r="D111" s="14"/>
      <c r="E111" s="14"/>
      <c r="F111" s="14"/>
    </row>
    <row r="112" spans="4:6">
      <c r="D112" s="14"/>
      <c r="E112" s="14"/>
      <c r="F112" s="14"/>
    </row>
    <row r="113" spans="4:6">
      <c r="D113" s="14"/>
      <c r="E113" s="14"/>
      <c r="F113" s="14"/>
    </row>
    <row r="114" spans="4:6">
      <c r="D114" s="14"/>
      <c r="E114" s="14"/>
      <c r="F114" s="14"/>
    </row>
    <row r="115" spans="4:6">
      <c r="D115" s="14"/>
      <c r="E115" s="14"/>
      <c r="F115" s="14"/>
    </row>
    <row r="116" spans="4:6">
      <c r="D116" s="14"/>
      <c r="E116" s="14"/>
      <c r="F116" s="14"/>
    </row>
    <row r="117" spans="4:6">
      <c r="D117" s="14"/>
      <c r="E117" s="14"/>
      <c r="F117" s="14"/>
    </row>
    <row r="118" spans="4:6">
      <c r="D118" s="14"/>
      <c r="E118" s="14"/>
      <c r="F118" s="14"/>
    </row>
    <row r="119" spans="4:6">
      <c r="D119" s="14"/>
      <c r="E119" s="14"/>
      <c r="F119" s="14"/>
    </row>
    <row r="120" spans="4:6">
      <c r="D120" s="14"/>
      <c r="E120" s="14"/>
      <c r="F120" s="14"/>
    </row>
    <row r="121" spans="4:6">
      <c r="D121" s="14"/>
      <c r="E121" s="14"/>
      <c r="F121" s="14"/>
    </row>
    <row r="122" spans="4:6">
      <c r="D122" s="14"/>
      <c r="E122" s="14"/>
      <c r="F122" s="14"/>
    </row>
    <row r="123" spans="4:6">
      <c r="D123" s="14"/>
      <c r="E123" s="14"/>
      <c r="F123" s="14"/>
    </row>
    <row r="124" spans="4:6">
      <c r="D124" s="14"/>
      <c r="E124" s="14"/>
      <c r="F124" s="14"/>
    </row>
    <row r="125" spans="4:6">
      <c r="D125" s="14"/>
      <c r="E125" s="14"/>
      <c r="F125" s="14"/>
    </row>
    <row r="126" spans="4:6">
      <c r="D126" s="14"/>
      <c r="E126" s="14"/>
      <c r="F126" s="14"/>
    </row>
    <row r="127" spans="4:6">
      <c r="D127" s="14"/>
      <c r="E127" s="14"/>
      <c r="F127" s="14"/>
    </row>
    <row r="128" spans="4:6">
      <c r="D128" s="14"/>
      <c r="E128" s="14"/>
      <c r="F128" s="14"/>
    </row>
    <row r="129" spans="4:6">
      <c r="D129" s="14"/>
      <c r="E129" s="14"/>
      <c r="F129" s="14"/>
    </row>
    <row r="130" spans="4:6">
      <c r="D130" s="14"/>
      <c r="E130" s="14"/>
      <c r="F130" s="14"/>
    </row>
    <row r="131" spans="4:6">
      <c r="D131" s="14"/>
      <c r="E131" s="14"/>
      <c r="F131" s="14"/>
    </row>
    <row r="132" spans="4:6">
      <c r="D132" s="14"/>
      <c r="E132" s="14"/>
      <c r="F132" s="14"/>
    </row>
    <row r="133" spans="4:6">
      <c r="D133" s="14"/>
      <c r="E133" s="14"/>
      <c r="F133" s="14"/>
    </row>
    <row r="134" spans="4:6">
      <c r="D134" s="14"/>
      <c r="E134" s="14"/>
      <c r="F134" s="14"/>
    </row>
    <row r="135" spans="4:6">
      <c r="D135" s="14"/>
      <c r="E135" s="14"/>
      <c r="F135" s="14"/>
    </row>
    <row r="136" spans="4:6">
      <c r="D136" s="14"/>
      <c r="E136" s="14"/>
      <c r="F136" s="14"/>
    </row>
    <row r="137" spans="4:6">
      <c r="D137" s="14"/>
      <c r="E137" s="14"/>
      <c r="F137" s="14"/>
    </row>
    <row r="138" spans="4:6">
      <c r="D138" s="14"/>
      <c r="E138" s="14"/>
      <c r="F138" s="14"/>
    </row>
    <row r="139" spans="4:6">
      <c r="D139" s="14"/>
      <c r="E139" s="14"/>
      <c r="F139" s="14"/>
    </row>
    <row r="140" spans="4:6">
      <c r="D140" s="14"/>
      <c r="E140" s="14"/>
      <c r="F140" s="14"/>
    </row>
    <row r="141" spans="4:6">
      <c r="D141" s="14"/>
      <c r="E141" s="14"/>
      <c r="F141" s="14"/>
    </row>
    <row r="142" spans="4:6">
      <c r="D142" s="14"/>
      <c r="E142" s="14"/>
      <c r="F142" s="14"/>
    </row>
    <row r="143" spans="4:6">
      <c r="D143" s="14"/>
      <c r="E143" s="14"/>
      <c r="F143" s="14"/>
    </row>
    <row r="144" spans="4:6">
      <c r="D144" s="14"/>
      <c r="E144" s="14"/>
      <c r="F144" s="14"/>
    </row>
    <row r="145" spans="4:6">
      <c r="D145" s="14"/>
      <c r="E145" s="14"/>
      <c r="F145" s="14"/>
    </row>
    <row r="146" spans="4:6">
      <c r="D146" s="14"/>
      <c r="E146" s="14"/>
      <c r="F146" s="14"/>
    </row>
    <row r="147" spans="4:6">
      <c r="D147" s="14"/>
      <c r="E147" s="14"/>
      <c r="F147" s="14"/>
    </row>
    <row r="148" spans="4:6">
      <c r="D148" s="14"/>
      <c r="E148" s="14"/>
      <c r="F148" s="14"/>
    </row>
    <row r="149" spans="4:6">
      <c r="D149" s="14"/>
      <c r="E149" s="14"/>
      <c r="F149" s="14"/>
    </row>
    <row r="150" spans="4:6">
      <c r="D150" s="14"/>
      <c r="E150" s="14"/>
      <c r="F150" s="14"/>
    </row>
    <row r="151" spans="4:6">
      <c r="D151" s="14"/>
      <c r="E151" s="14"/>
      <c r="F151" s="14"/>
    </row>
    <row r="152" spans="4:6">
      <c r="D152" s="14"/>
      <c r="E152" s="14"/>
      <c r="F152" s="14"/>
    </row>
    <row r="153" spans="4:6">
      <c r="D153" s="14"/>
      <c r="E153" s="14"/>
      <c r="F153" s="14"/>
    </row>
    <row r="154" spans="4:6">
      <c r="D154" s="14"/>
      <c r="E154" s="14"/>
      <c r="F154" s="14"/>
    </row>
    <row r="155" spans="4:6">
      <c r="D155" s="14"/>
      <c r="E155" s="14"/>
      <c r="F155" s="14"/>
    </row>
    <row r="156" spans="4:6">
      <c r="D156" s="14"/>
      <c r="E156" s="14"/>
      <c r="F156" s="14"/>
    </row>
    <row r="157" spans="4:6">
      <c r="D157" s="14"/>
      <c r="E157" s="14"/>
      <c r="F157" s="14"/>
    </row>
    <row r="158" spans="4:6">
      <c r="D158" s="14"/>
      <c r="E158" s="14"/>
      <c r="F158" s="14"/>
    </row>
    <row r="159" spans="4:6">
      <c r="D159" s="14"/>
      <c r="E159" s="14"/>
      <c r="F159" s="14"/>
    </row>
    <row r="160" spans="4:6">
      <c r="D160" s="14"/>
      <c r="E160" s="14"/>
      <c r="F160" s="14"/>
    </row>
    <row r="161" spans="4:6">
      <c r="D161" s="14"/>
      <c r="E161" s="14"/>
      <c r="F161" s="14"/>
    </row>
    <row r="162" spans="4:6">
      <c r="D162" s="14"/>
      <c r="E162" s="14"/>
      <c r="F162" s="14"/>
    </row>
    <row r="163" spans="4:6">
      <c r="D163" s="14"/>
      <c r="E163" s="14"/>
      <c r="F163" s="14"/>
    </row>
    <row r="164" spans="4:6">
      <c r="D164" s="14"/>
      <c r="E164" s="14"/>
      <c r="F164" s="14"/>
    </row>
    <row r="165" spans="4:6">
      <c r="D165" s="14"/>
      <c r="E165" s="14"/>
      <c r="F165" s="14"/>
    </row>
    <row r="166" spans="4:6">
      <c r="D166" s="14"/>
      <c r="E166" s="14"/>
      <c r="F166" s="14"/>
    </row>
    <row r="167" spans="4:6">
      <c r="D167" s="14"/>
      <c r="E167" s="14"/>
      <c r="F167" s="14"/>
    </row>
    <row r="168" spans="4:6">
      <c r="D168" s="14"/>
      <c r="E168" s="14"/>
      <c r="F168" s="14"/>
    </row>
    <row r="169" spans="4:6">
      <c r="D169" s="14"/>
      <c r="E169" s="14"/>
      <c r="F169" s="14"/>
    </row>
    <row r="170" spans="4:6">
      <c r="D170" s="14"/>
      <c r="E170" s="14"/>
      <c r="F170" s="14"/>
    </row>
    <row r="171" spans="4:6">
      <c r="D171" s="14"/>
      <c r="E171" s="14"/>
      <c r="F171" s="14"/>
    </row>
    <row r="172" spans="4:6">
      <c r="D172" s="14"/>
      <c r="E172" s="14"/>
      <c r="F172" s="14"/>
    </row>
    <row r="173" spans="4:6">
      <c r="D173" s="14"/>
      <c r="E173" s="14"/>
      <c r="F173" s="14"/>
    </row>
    <row r="174" spans="4:6">
      <c r="D174" s="14"/>
      <c r="E174" s="14"/>
      <c r="F174" s="14"/>
    </row>
    <row r="175" spans="4:6">
      <c r="D175" s="14"/>
      <c r="E175" s="14"/>
      <c r="F175" s="14"/>
    </row>
    <row r="176" spans="4:6">
      <c r="D176" s="14"/>
      <c r="E176" s="14"/>
      <c r="F176" s="14"/>
    </row>
    <row r="177" spans="4:6">
      <c r="D177" s="14"/>
      <c r="E177" s="14"/>
      <c r="F177" s="14"/>
    </row>
    <row r="178" spans="4:6">
      <c r="D178" s="14"/>
      <c r="E178" s="14"/>
      <c r="F178" s="14"/>
    </row>
    <row r="179" spans="4:6">
      <c r="D179" s="14"/>
      <c r="E179" s="14"/>
      <c r="F179" s="14"/>
    </row>
    <row r="180" spans="4:6">
      <c r="D180" s="14"/>
      <c r="E180" s="14"/>
      <c r="F180" s="14"/>
    </row>
    <row r="181" spans="4:6">
      <c r="D181" s="14"/>
      <c r="E181" s="14"/>
      <c r="F181" s="14"/>
    </row>
    <row r="182" spans="4:6">
      <c r="D182" s="14"/>
      <c r="E182" s="14"/>
      <c r="F182" s="14"/>
    </row>
    <row r="183" spans="4:6">
      <c r="D183" s="14"/>
      <c r="E183" s="14"/>
      <c r="F183" s="14"/>
    </row>
    <row r="184" spans="4:6">
      <c r="D184" s="14"/>
      <c r="E184" s="14"/>
      <c r="F184" s="14"/>
    </row>
    <row r="185" spans="4:6">
      <c r="D185" s="14"/>
      <c r="E185" s="14"/>
      <c r="F185" s="14"/>
    </row>
    <row r="186" spans="4:6">
      <c r="D186" s="14"/>
      <c r="E186" s="14"/>
      <c r="F186" s="14"/>
    </row>
    <row r="187" spans="4:6">
      <c r="D187" s="14"/>
      <c r="E187" s="14"/>
      <c r="F187" s="14"/>
    </row>
    <row r="188" spans="4:6">
      <c r="D188" s="14"/>
      <c r="E188" s="14"/>
      <c r="F188" s="14"/>
    </row>
    <row r="189" spans="4:6">
      <c r="D189" s="14"/>
      <c r="E189" s="14"/>
      <c r="F189" s="14"/>
    </row>
    <row r="190" spans="4:6">
      <c r="D190" s="14"/>
      <c r="E190" s="14"/>
      <c r="F190" s="14"/>
    </row>
    <row r="191" spans="4:6">
      <c r="D191" s="14"/>
      <c r="E191" s="14"/>
      <c r="F191" s="14"/>
    </row>
    <row r="192" spans="4:6">
      <c r="D192" s="14"/>
      <c r="E192" s="14"/>
      <c r="F192" s="14"/>
    </row>
    <row r="193" spans="4:6">
      <c r="D193" s="14"/>
      <c r="E193" s="14"/>
      <c r="F193" s="14"/>
    </row>
    <row r="194" spans="4:6">
      <c r="D194" s="14"/>
      <c r="E194" s="14"/>
      <c r="F194" s="14"/>
    </row>
    <row r="195" spans="4:6">
      <c r="D195" s="14"/>
      <c r="E195" s="14"/>
      <c r="F195" s="14"/>
    </row>
    <row r="196" spans="4:6">
      <c r="D196" s="14"/>
      <c r="E196" s="14"/>
      <c r="F196" s="14"/>
    </row>
    <row r="197" spans="4:6">
      <c r="D197" s="14"/>
      <c r="E197" s="14"/>
      <c r="F197" s="14"/>
    </row>
    <row r="198" spans="4:6">
      <c r="D198" s="14"/>
      <c r="E198" s="14"/>
      <c r="F198" s="14"/>
    </row>
    <row r="199" spans="4:6">
      <c r="D199" s="14"/>
      <c r="E199" s="14"/>
      <c r="F199" s="14"/>
    </row>
    <row r="200" spans="4:6">
      <c r="D200" s="14"/>
      <c r="E200" s="14"/>
      <c r="F200" s="14"/>
    </row>
    <row r="201" spans="4:6">
      <c r="D201" s="14"/>
      <c r="E201" s="14"/>
      <c r="F201" s="14"/>
    </row>
    <row r="202" spans="4:6">
      <c r="D202" s="14"/>
      <c r="E202" s="14"/>
      <c r="F202" s="14"/>
    </row>
    <row r="203" spans="4:6">
      <c r="D203" s="14"/>
      <c r="E203" s="14"/>
      <c r="F203" s="14"/>
    </row>
    <row r="204" spans="4:6">
      <c r="D204" s="14"/>
      <c r="E204" s="14"/>
      <c r="F204" s="14"/>
    </row>
    <row r="205" spans="4:6">
      <c r="D205" s="14"/>
      <c r="E205" s="14"/>
      <c r="F205" s="14"/>
    </row>
    <row r="206" spans="4:6">
      <c r="D206" s="14"/>
      <c r="E206" s="14"/>
      <c r="F206" s="14"/>
    </row>
    <row r="207" spans="4:6">
      <c r="D207" s="14"/>
      <c r="E207" s="14"/>
      <c r="F207" s="14"/>
    </row>
    <row r="208" spans="4:6">
      <c r="D208" s="14"/>
      <c r="E208" s="14"/>
      <c r="F208" s="14"/>
    </row>
    <row r="209" spans="4:6">
      <c r="D209" s="14"/>
      <c r="E209" s="14"/>
      <c r="F209" s="14"/>
    </row>
    <row r="210" spans="4:6">
      <c r="D210" s="14"/>
      <c r="E210" s="14"/>
      <c r="F210" s="14"/>
    </row>
    <row r="211" spans="4:6">
      <c r="D211" s="14"/>
      <c r="E211" s="14"/>
      <c r="F211" s="14"/>
    </row>
    <row r="212" spans="4:6">
      <c r="D212" s="14"/>
      <c r="E212" s="14"/>
      <c r="F212" s="14"/>
    </row>
    <row r="213" spans="4:6">
      <c r="D213" s="14"/>
      <c r="E213" s="14"/>
      <c r="F213" s="14"/>
    </row>
    <row r="214" spans="4:6">
      <c r="D214" s="14"/>
      <c r="E214" s="14"/>
      <c r="F214" s="14"/>
    </row>
    <row r="215" spans="4:6">
      <c r="D215" s="14"/>
      <c r="E215" s="14"/>
      <c r="F215" s="14"/>
    </row>
    <row r="216" spans="4:6">
      <c r="D216" s="14"/>
      <c r="E216" s="14"/>
      <c r="F216" s="14"/>
    </row>
    <row r="217" spans="4:6">
      <c r="D217" s="14"/>
      <c r="E217" s="14"/>
      <c r="F217" s="14"/>
    </row>
    <row r="218" spans="4:6">
      <c r="D218" s="14"/>
      <c r="E218" s="14"/>
      <c r="F218" s="14"/>
    </row>
    <row r="219" spans="4:6">
      <c r="D219" s="14"/>
      <c r="E219" s="14"/>
      <c r="F219" s="14"/>
    </row>
    <row r="220" spans="4:6">
      <c r="D220" s="14"/>
      <c r="E220" s="14"/>
      <c r="F220" s="14"/>
    </row>
    <row r="221" spans="4:6">
      <c r="D221" s="14"/>
      <c r="E221" s="14"/>
      <c r="F221" s="14"/>
    </row>
    <row r="222" spans="4:6">
      <c r="D222" s="14"/>
      <c r="E222" s="14"/>
      <c r="F222" s="14"/>
    </row>
    <row r="223" spans="4:6">
      <c r="D223" s="14"/>
      <c r="E223" s="14"/>
      <c r="F223" s="14"/>
    </row>
    <row r="224" spans="4:6">
      <c r="D224" s="14"/>
      <c r="E224" s="14"/>
      <c r="F224" s="14"/>
    </row>
    <row r="225" spans="4:6">
      <c r="D225" s="14"/>
      <c r="E225" s="14"/>
      <c r="F225" s="14"/>
    </row>
    <row r="226" spans="4:6">
      <c r="D226" s="14"/>
      <c r="E226" s="14"/>
      <c r="F226" s="14"/>
    </row>
    <row r="227" spans="4:6">
      <c r="D227" s="14"/>
      <c r="E227" s="14"/>
      <c r="F227" s="14"/>
    </row>
    <row r="228" spans="4:6">
      <c r="D228" s="14"/>
      <c r="E228" s="14"/>
      <c r="F228" s="14"/>
    </row>
    <row r="229" spans="4:6">
      <c r="D229" s="14"/>
      <c r="E229" s="14"/>
      <c r="F229" s="14"/>
    </row>
    <row r="230" spans="4:6">
      <c r="D230" s="14"/>
      <c r="E230" s="14"/>
      <c r="F230" s="14"/>
    </row>
    <row r="231" spans="4:6">
      <c r="D231" s="14"/>
      <c r="E231" s="14"/>
      <c r="F231" s="14"/>
    </row>
    <row r="232" spans="4:6">
      <c r="D232" s="14"/>
      <c r="E232" s="14"/>
      <c r="F232" s="14"/>
    </row>
    <row r="233" spans="4:6">
      <c r="D233" s="14"/>
      <c r="E233" s="14"/>
      <c r="F233" s="14"/>
    </row>
    <row r="234" spans="4:6">
      <c r="D234" s="14"/>
      <c r="E234" s="14"/>
      <c r="F234" s="14"/>
    </row>
    <row r="235" spans="4:6">
      <c r="D235" s="14"/>
      <c r="E235" s="14"/>
      <c r="F235" s="14"/>
    </row>
    <row r="236" spans="4:6">
      <c r="D236" s="14"/>
      <c r="E236" s="14"/>
      <c r="F236" s="14"/>
    </row>
    <row r="237" spans="4:6">
      <c r="D237" s="14"/>
      <c r="E237" s="14"/>
      <c r="F237" s="14"/>
    </row>
    <row r="238" spans="4:6">
      <c r="D238" s="14"/>
      <c r="E238" s="14"/>
      <c r="F238" s="14"/>
    </row>
    <row r="239" spans="4:6">
      <c r="D239" s="14"/>
      <c r="E239" s="14"/>
      <c r="F239" s="14"/>
    </row>
    <row r="240" spans="4:6">
      <c r="D240" s="14"/>
      <c r="E240" s="14"/>
      <c r="F240" s="14"/>
    </row>
    <row r="241" spans="4:6">
      <c r="D241" s="14"/>
      <c r="E241" s="14"/>
      <c r="F241" s="14"/>
    </row>
    <row r="242" spans="4:6">
      <c r="D242" s="14"/>
      <c r="E242" s="14"/>
      <c r="F242" s="14"/>
    </row>
    <row r="243" spans="4:6">
      <c r="D243" s="14"/>
      <c r="E243" s="14"/>
      <c r="F243" s="14"/>
    </row>
    <row r="244" spans="4:6">
      <c r="D244" s="14"/>
      <c r="E244" s="14"/>
      <c r="F244" s="14"/>
    </row>
    <row r="245" spans="4:6">
      <c r="D245" s="14"/>
      <c r="E245" s="14"/>
      <c r="F245" s="14"/>
    </row>
    <row r="246" spans="4:6">
      <c r="D246" s="14"/>
      <c r="E246" s="14"/>
      <c r="F246" s="14"/>
    </row>
    <row r="247" spans="4:6">
      <c r="D247" s="14"/>
      <c r="E247" s="14"/>
      <c r="F247" s="14"/>
    </row>
    <row r="248" spans="4:6">
      <c r="D248" s="14"/>
      <c r="E248" s="14"/>
      <c r="F248" s="14"/>
    </row>
    <row r="249" spans="4:6">
      <c r="D249" s="14"/>
      <c r="E249" s="14"/>
      <c r="F249" s="14"/>
    </row>
    <row r="250" spans="4:6">
      <c r="D250" s="14"/>
      <c r="E250" s="14"/>
      <c r="F250" s="14"/>
    </row>
    <row r="251" spans="4:6">
      <c r="D251" s="14"/>
      <c r="E251" s="14"/>
      <c r="F251" s="14"/>
    </row>
    <row r="252" spans="4:6">
      <c r="D252" s="14"/>
      <c r="E252" s="14"/>
      <c r="F252" s="14"/>
    </row>
    <row r="253" spans="4:6">
      <c r="D253" s="14"/>
      <c r="E253" s="14"/>
      <c r="F253" s="14"/>
    </row>
    <row r="254" spans="4:6">
      <c r="D254" s="14"/>
      <c r="E254" s="14"/>
      <c r="F254" s="14"/>
    </row>
    <row r="255" spans="4:6">
      <c r="D255" s="14"/>
      <c r="E255" s="14"/>
      <c r="F255" s="14"/>
    </row>
    <row r="256" spans="4:6">
      <c r="D256" s="14"/>
      <c r="E256" s="14"/>
      <c r="F256" s="14"/>
    </row>
    <row r="257" spans="4:6">
      <c r="D257" s="14"/>
      <c r="E257" s="14"/>
      <c r="F257" s="14"/>
    </row>
    <row r="258" spans="4:6">
      <c r="D258" s="14"/>
      <c r="E258" s="14"/>
      <c r="F258" s="14"/>
    </row>
    <row r="259" spans="4:6">
      <c r="D259" s="14"/>
      <c r="E259" s="14"/>
      <c r="F259" s="14"/>
    </row>
    <row r="260" spans="4:6">
      <c r="D260" s="14"/>
      <c r="E260" s="14"/>
      <c r="F260" s="14"/>
    </row>
    <row r="261" spans="4:6">
      <c r="D261" s="14"/>
      <c r="E261" s="14"/>
      <c r="F261" s="14"/>
    </row>
    <row r="262" spans="4:6">
      <c r="D262" s="14"/>
      <c r="E262" s="14"/>
      <c r="F262" s="14"/>
    </row>
    <row r="263" spans="4:6">
      <c r="D263" s="14"/>
      <c r="E263" s="14"/>
      <c r="F263" s="14"/>
    </row>
    <row r="264" spans="4:6">
      <c r="D264" s="14"/>
      <c r="E264" s="14"/>
      <c r="F264" s="14"/>
    </row>
    <row r="265" spans="4:6">
      <c r="D265" s="14"/>
      <c r="E265" s="14"/>
      <c r="F265" s="14"/>
    </row>
    <row r="266" spans="4:6">
      <c r="D266" s="14"/>
      <c r="E266" s="14"/>
      <c r="F266" s="14"/>
    </row>
    <row r="267" spans="4:6">
      <c r="D267" s="14"/>
      <c r="E267" s="14"/>
      <c r="F267" s="14"/>
    </row>
    <row r="268" spans="4:6">
      <c r="D268" s="14"/>
      <c r="E268" s="14"/>
      <c r="F268" s="14"/>
    </row>
    <row r="269" spans="4:6">
      <c r="D269" s="14"/>
      <c r="E269" s="14"/>
      <c r="F269" s="14"/>
    </row>
    <row r="270" spans="4:6">
      <c r="D270" s="14"/>
      <c r="E270" s="14"/>
      <c r="F270" s="14"/>
    </row>
    <row r="271" spans="4:6">
      <c r="D271" s="14"/>
      <c r="E271" s="14"/>
      <c r="F271" s="14"/>
    </row>
    <row r="272" spans="4:6">
      <c r="D272" s="14"/>
      <c r="E272" s="14"/>
      <c r="F272" s="14"/>
    </row>
    <row r="273" spans="4:6">
      <c r="D273" s="14"/>
      <c r="E273" s="14"/>
      <c r="F273" s="14"/>
    </row>
    <row r="274" spans="4:6">
      <c r="D274" s="14"/>
      <c r="E274" s="14"/>
      <c r="F274" s="14"/>
    </row>
    <row r="275" spans="4:6">
      <c r="D275" s="14"/>
      <c r="E275" s="14"/>
      <c r="F275" s="14"/>
    </row>
    <row r="276" spans="4:6">
      <c r="D276" s="14"/>
      <c r="E276" s="14"/>
      <c r="F276" s="14"/>
    </row>
    <row r="277" spans="4:6">
      <c r="D277" s="14"/>
      <c r="E277" s="14"/>
      <c r="F277" s="14"/>
    </row>
    <row r="278" spans="4:6">
      <c r="D278" s="14"/>
      <c r="E278" s="14"/>
      <c r="F278" s="14"/>
    </row>
    <row r="279" spans="4:6">
      <c r="D279" s="14"/>
      <c r="E279" s="14"/>
      <c r="F279" s="14"/>
    </row>
    <row r="280" spans="4:6">
      <c r="D280" s="14"/>
      <c r="E280" s="14"/>
      <c r="F280" s="14"/>
    </row>
    <row r="281" spans="4:6">
      <c r="D281" s="14"/>
      <c r="E281" s="14"/>
      <c r="F281" s="14"/>
    </row>
    <row r="282" spans="4:6">
      <c r="D282" s="14"/>
      <c r="E282" s="14"/>
      <c r="F282" s="14"/>
    </row>
    <row r="283" spans="4:6">
      <c r="D283" s="14"/>
      <c r="E283" s="14"/>
      <c r="F283" s="14"/>
    </row>
    <row r="284" spans="4:6">
      <c r="D284" s="14"/>
      <c r="E284" s="14"/>
      <c r="F284" s="14"/>
    </row>
    <row r="285" spans="4:6">
      <c r="D285" s="14"/>
      <c r="E285" s="14"/>
      <c r="F285" s="14"/>
    </row>
    <row r="286" spans="4:6">
      <c r="D286" s="14"/>
      <c r="E286" s="14"/>
      <c r="F286" s="14"/>
    </row>
    <row r="287" spans="4:6">
      <c r="D287" s="14"/>
      <c r="E287" s="14"/>
      <c r="F287" s="14"/>
    </row>
    <row r="288" spans="4:6">
      <c r="D288" s="14"/>
      <c r="E288" s="14"/>
      <c r="F288" s="14"/>
    </row>
    <row r="289" spans="4:6">
      <c r="D289" s="14"/>
      <c r="E289" s="14"/>
      <c r="F289" s="14"/>
    </row>
    <row r="290" spans="4:6">
      <c r="D290" s="14"/>
      <c r="E290" s="14"/>
      <c r="F290" s="14"/>
    </row>
    <row r="291" spans="4:6">
      <c r="D291" s="14"/>
      <c r="E291" s="14"/>
      <c r="F291" s="14"/>
    </row>
    <row r="292" spans="4:6">
      <c r="D292" s="14"/>
      <c r="E292" s="14"/>
      <c r="F292" s="14"/>
    </row>
    <row r="293" spans="4:6">
      <c r="D293" s="14"/>
      <c r="E293" s="14"/>
      <c r="F293" s="14"/>
    </row>
    <row r="294" spans="4:6">
      <c r="D294" s="14"/>
      <c r="E294" s="14"/>
      <c r="F294" s="14"/>
    </row>
    <row r="295" spans="4:6">
      <c r="D295" s="14"/>
      <c r="E295" s="14"/>
      <c r="F295" s="14"/>
    </row>
    <row r="296" spans="4:6">
      <c r="D296" s="14"/>
      <c r="E296" s="14"/>
      <c r="F296" s="14"/>
    </row>
    <row r="297" spans="4:6">
      <c r="D297" s="14"/>
      <c r="E297" s="14"/>
      <c r="F297" s="14"/>
    </row>
    <row r="298" spans="4:6">
      <c r="D298" s="14"/>
      <c r="E298" s="14"/>
      <c r="F298" s="14"/>
    </row>
    <row r="299" spans="4:6">
      <c r="D299" s="14"/>
      <c r="E299" s="14"/>
      <c r="F299" s="14"/>
    </row>
    <row r="300" spans="4:6">
      <c r="D300" s="14"/>
      <c r="E300" s="14"/>
      <c r="F300" s="14"/>
    </row>
    <row r="301" spans="4:6">
      <c r="D301" s="14"/>
      <c r="E301" s="14"/>
      <c r="F301" s="14"/>
    </row>
    <row r="302" spans="4:6">
      <c r="D302" s="14"/>
      <c r="E302" s="14"/>
      <c r="F302" s="14"/>
    </row>
    <row r="303" spans="4:6">
      <c r="D303" s="14"/>
      <c r="E303" s="14"/>
      <c r="F303" s="14"/>
    </row>
    <row r="304" spans="4:6">
      <c r="D304" s="14"/>
      <c r="E304" s="14"/>
      <c r="F304" s="14"/>
    </row>
    <row r="305" spans="4:6">
      <c r="D305" s="14"/>
      <c r="E305" s="14"/>
      <c r="F305" s="14"/>
    </row>
    <row r="306" spans="4:6">
      <c r="D306" s="14"/>
      <c r="E306" s="14"/>
      <c r="F306" s="14"/>
    </row>
    <row r="307" spans="4:6">
      <c r="D307" s="14"/>
      <c r="E307" s="14"/>
      <c r="F307" s="14"/>
    </row>
    <row r="308" spans="4:6">
      <c r="D308" s="14"/>
      <c r="E308" s="14"/>
      <c r="F308" s="14"/>
    </row>
    <row r="309" spans="4:6">
      <c r="D309" s="14"/>
      <c r="E309" s="14"/>
      <c r="F309" s="14"/>
    </row>
    <row r="310" spans="4:6">
      <c r="D310" s="14"/>
      <c r="E310" s="14"/>
      <c r="F310" s="14"/>
    </row>
    <row r="311" spans="4:6">
      <c r="D311" s="14"/>
      <c r="E311" s="14"/>
      <c r="F311" s="14"/>
    </row>
    <row r="312" spans="4:6">
      <c r="D312" s="14"/>
      <c r="E312" s="14"/>
      <c r="F312" s="14"/>
    </row>
    <row r="313" spans="4:6">
      <c r="D313" s="14"/>
      <c r="E313" s="14"/>
      <c r="F313" s="14"/>
    </row>
    <row r="314" spans="4:6">
      <c r="D314" s="14"/>
      <c r="E314" s="14"/>
      <c r="F314" s="14"/>
    </row>
    <row r="315" spans="4:6">
      <c r="D315" s="14"/>
      <c r="E315" s="14"/>
      <c r="F315" s="14"/>
    </row>
    <row r="316" spans="4:6">
      <c r="D316" s="14"/>
      <c r="E316" s="14"/>
      <c r="F316" s="14"/>
    </row>
    <row r="317" spans="4:6">
      <c r="D317" s="14"/>
      <c r="E317" s="14"/>
      <c r="F317" s="14"/>
    </row>
    <row r="318" spans="4:6">
      <c r="D318" s="14"/>
      <c r="E318" s="14"/>
      <c r="F318" s="14"/>
    </row>
    <row r="319" spans="4:6">
      <c r="D319" s="14"/>
      <c r="E319" s="14"/>
      <c r="F319" s="14"/>
    </row>
    <row r="320" spans="4:6">
      <c r="D320" s="14"/>
      <c r="E320" s="14"/>
      <c r="F320" s="14"/>
    </row>
    <row r="321" spans="4:6">
      <c r="D321" s="14"/>
      <c r="E321" s="14"/>
      <c r="F321" s="14"/>
    </row>
    <row r="322" spans="4:6">
      <c r="D322" s="14"/>
      <c r="E322" s="14"/>
      <c r="F322" s="14"/>
    </row>
    <row r="323" spans="4:6">
      <c r="D323" s="14"/>
      <c r="E323" s="14"/>
      <c r="F323" s="14"/>
    </row>
    <row r="324" spans="4:6">
      <c r="D324" s="14"/>
      <c r="E324" s="14"/>
      <c r="F324" s="14"/>
    </row>
    <row r="325" spans="4:6">
      <c r="D325" s="14"/>
      <c r="E325" s="14"/>
      <c r="F325" s="14"/>
    </row>
    <row r="326" spans="4:6">
      <c r="D326" s="14"/>
      <c r="E326" s="14"/>
      <c r="F326" s="14"/>
    </row>
    <row r="327" spans="4:6">
      <c r="D327" s="14"/>
      <c r="E327" s="14"/>
      <c r="F327" s="14"/>
    </row>
    <row r="328" spans="4:6">
      <c r="D328" s="14"/>
      <c r="E328" s="14"/>
      <c r="F328" s="14"/>
    </row>
    <row r="329" spans="4:6">
      <c r="D329" s="14"/>
      <c r="E329" s="14"/>
      <c r="F329" s="14"/>
    </row>
    <row r="330" spans="4:6">
      <c r="D330" s="14"/>
      <c r="E330" s="14"/>
      <c r="F330" s="14"/>
    </row>
    <row r="331" spans="4:6">
      <c r="D331" s="14"/>
      <c r="E331" s="14"/>
      <c r="F331" s="14"/>
    </row>
    <row r="332" spans="4:6">
      <c r="D332" s="14"/>
      <c r="E332" s="14"/>
      <c r="F332" s="14"/>
    </row>
    <row r="333" spans="4:6">
      <c r="D333" s="14"/>
      <c r="E333" s="14"/>
      <c r="F333" s="14"/>
    </row>
    <row r="334" spans="4:6">
      <c r="D334" s="14"/>
      <c r="E334" s="14"/>
      <c r="F334" s="14"/>
    </row>
    <row r="335" spans="4:6">
      <c r="D335" s="14"/>
      <c r="E335" s="14"/>
      <c r="F335" s="14"/>
    </row>
    <row r="336" spans="4:6">
      <c r="D336" s="14"/>
      <c r="E336" s="14"/>
      <c r="F336" s="14"/>
    </row>
    <row r="337" spans="4:6">
      <c r="D337" s="14"/>
      <c r="E337" s="14"/>
      <c r="F337" s="14"/>
    </row>
    <row r="338" spans="4:6">
      <c r="D338" s="14"/>
      <c r="E338" s="14"/>
      <c r="F338" s="14"/>
    </row>
    <row r="339" spans="4:6">
      <c r="D339" s="14"/>
      <c r="E339" s="14"/>
      <c r="F339" s="14"/>
    </row>
    <row r="340" spans="4:6">
      <c r="D340" s="14"/>
      <c r="E340" s="14"/>
      <c r="F340" s="14"/>
    </row>
    <row r="341" spans="4:6">
      <c r="D341" s="14"/>
      <c r="E341" s="14"/>
      <c r="F341" s="14"/>
    </row>
    <row r="342" spans="4:6">
      <c r="D342" s="14"/>
      <c r="E342" s="14"/>
      <c r="F342" s="14"/>
    </row>
    <row r="343" spans="4:6">
      <c r="D343" s="14"/>
      <c r="E343" s="14"/>
      <c r="F343" s="14"/>
    </row>
    <row r="344" spans="4:6">
      <c r="D344" s="14"/>
      <c r="E344" s="14"/>
      <c r="F344" s="14"/>
    </row>
    <row r="345" spans="4:6">
      <c r="D345" s="14"/>
      <c r="E345" s="14"/>
      <c r="F345" s="14"/>
    </row>
    <row r="346" spans="4:6">
      <c r="D346" s="14"/>
      <c r="E346" s="14"/>
      <c r="F346" s="14"/>
    </row>
    <row r="347" spans="4:6">
      <c r="D347" s="14"/>
      <c r="E347" s="14"/>
      <c r="F347" s="14"/>
    </row>
    <row r="348" spans="4:6">
      <c r="D348" s="14"/>
      <c r="E348" s="14"/>
      <c r="F348" s="14"/>
    </row>
    <row r="349" spans="4:6">
      <c r="D349" s="14"/>
      <c r="E349" s="14"/>
      <c r="F349" s="14"/>
    </row>
    <row r="350" spans="4:6">
      <c r="D350" s="14"/>
      <c r="E350" s="14"/>
      <c r="F350" s="14"/>
    </row>
    <row r="351" spans="4:6">
      <c r="D351" s="14"/>
      <c r="E351" s="14"/>
      <c r="F351" s="14"/>
    </row>
    <row r="352" spans="4:6">
      <c r="D352" s="14"/>
      <c r="E352" s="14"/>
      <c r="F352" s="14"/>
    </row>
    <row r="353" spans="2:6">
      <c r="D353" s="14"/>
      <c r="E353" s="14"/>
      <c r="F353" s="14"/>
    </row>
    <row r="354" spans="2:6">
      <c r="D354" s="14"/>
      <c r="E354" s="14"/>
      <c r="F354" s="14"/>
    </row>
    <row r="355" spans="2:6">
      <c r="D355" s="14"/>
      <c r="E355" s="14"/>
      <c r="F355" s="14"/>
    </row>
    <row r="356" spans="2:6">
      <c r="D356" s="14"/>
      <c r="E356" s="14"/>
      <c r="F356" s="14"/>
    </row>
    <row r="357" spans="2:6">
      <c r="D357" s="14"/>
      <c r="E357" s="14"/>
      <c r="F357" s="14"/>
    </row>
    <row r="358" spans="2:6">
      <c r="D358" s="14"/>
      <c r="E358" s="14"/>
      <c r="F358" s="14"/>
    </row>
    <row r="359" spans="2:6">
      <c r="D359" s="14"/>
      <c r="E359" s="14"/>
      <c r="F359" s="14"/>
    </row>
    <row r="360" spans="2:6">
      <c r="D360" s="14"/>
      <c r="E360" s="14"/>
      <c r="F360" s="14"/>
    </row>
    <row r="361" spans="2:6">
      <c r="D361" s="14"/>
      <c r="E361" s="14"/>
      <c r="F361" s="14"/>
    </row>
    <row r="362" spans="2:6">
      <c r="D362" s="14"/>
      <c r="E362" s="14"/>
      <c r="F362" s="14"/>
    </row>
    <row r="363" spans="2:6">
      <c r="D363" s="14"/>
      <c r="E363" s="14"/>
      <c r="F363" s="14"/>
    </row>
    <row r="364" spans="2:6">
      <c r="D364" s="14"/>
      <c r="E364" s="14"/>
      <c r="F364" s="14"/>
    </row>
    <row r="365" spans="2:6">
      <c r="D365" s="14"/>
      <c r="E365" s="14"/>
      <c r="F365" s="14"/>
    </row>
    <row r="366" spans="2:6">
      <c r="D366" s="14"/>
      <c r="E366" s="14"/>
      <c r="F366" s="14"/>
    </row>
    <row r="367" spans="2:6">
      <c r="B367" s="14"/>
      <c r="D367" s="14"/>
      <c r="E367" s="14"/>
      <c r="F367" s="14"/>
    </row>
    <row r="368" spans="2:6">
      <c r="B368" s="14"/>
      <c r="D368" s="14"/>
      <c r="E368" s="14"/>
      <c r="F368" s="14"/>
    </row>
    <row r="369" spans="2:6">
      <c r="B369" s="17"/>
      <c r="D369" s="14"/>
      <c r="E369" s="14"/>
      <c r="F369" s="14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4" customWidth="1"/>
    <col min="2" max="2" width="48.28515625" style="13" bestFit="1" customWidth="1"/>
    <col min="3" max="5" width="10.7109375" style="13" customWidth="1"/>
    <col min="6" max="13" width="10.7109375" style="14" customWidth="1"/>
    <col min="14" max="14" width="14.7109375" style="14" customWidth="1"/>
    <col min="15" max="15" width="11.7109375" style="14" customWidth="1"/>
    <col min="16" max="16" width="14.7109375" style="14" customWidth="1"/>
    <col min="17" max="19" width="10.7109375" style="14" customWidth="1"/>
    <col min="20" max="20" width="7.5703125" style="14" customWidth="1"/>
    <col min="21" max="21" width="6.7109375" style="14" customWidth="1"/>
    <col min="22" max="22" width="7.7109375" style="14" customWidth="1"/>
    <col min="23" max="23" width="7.140625" style="14" customWidth="1"/>
    <col min="24" max="24" width="6" style="14" customWidth="1"/>
    <col min="25" max="25" width="7.85546875" style="14" customWidth="1"/>
    <col min="26" max="26" width="8.140625" style="14" customWidth="1"/>
    <col min="27" max="27" width="6.28515625" style="14" customWidth="1"/>
    <col min="28" max="28" width="8" style="14" customWidth="1"/>
    <col min="29" max="29" width="8.7109375" style="14" customWidth="1"/>
    <col min="30" max="30" width="10" style="14" customWidth="1"/>
    <col min="31" max="31" width="9.5703125" style="14" customWidth="1"/>
    <col min="32" max="32" width="6.140625" style="14" customWidth="1"/>
    <col min="33" max="34" width="5.7109375" style="14" customWidth="1"/>
    <col min="35" max="35" width="6.85546875" style="14" customWidth="1"/>
    <col min="36" max="36" width="6.42578125" style="14" customWidth="1"/>
    <col min="37" max="37" width="6.7109375" style="14" customWidth="1"/>
    <col min="38" max="38" width="7.28515625" style="14" customWidth="1"/>
    <col min="39" max="50" width="5.7109375" style="14" customWidth="1"/>
    <col min="51" max="16384" width="9.140625" style="14"/>
  </cols>
  <sheetData>
    <row r="1" spans="2:81">
      <c r="B1" s="2" t="s">
        <v>0</v>
      </c>
      <c r="C1" t="s">
        <v>195</v>
      </c>
    </row>
    <row r="2" spans="2:81">
      <c r="B2" s="2" t="s">
        <v>1</v>
      </c>
    </row>
    <row r="3" spans="2:81">
      <c r="B3" s="2" t="s">
        <v>2</v>
      </c>
      <c r="C3" t="s">
        <v>196</v>
      </c>
    </row>
    <row r="4" spans="2:81">
      <c r="B4" s="2" t="s">
        <v>3</v>
      </c>
    </row>
    <row r="6" spans="2:81" ht="26.25" customHeight="1">
      <c r="B6" s="109" t="s">
        <v>134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1"/>
    </row>
    <row r="7" spans="2:81" ht="26.25" customHeight="1">
      <c r="B7" s="109" t="s">
        <v>87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1"/>
    </row>
    <row r="8" spans="2:81" s="17" customFormat="1" ht="63">
      <c r="B8" s="4" t="s">
        <v>94</v>
      </c>
      <c r="C8" s="26" t="s">
        <v>47</v>
      </c>
      <c r="D8" s="26" t="s">
        <v>135</v>
      </c>
      <c r="E8" s="26" t="s">
        <v>48</v>
      </c>
      <c r="F8" s="26" t="s">
        <v>82</v>
      </c>
      <c r="G8" s="26" t="s">
        <v>49</v>
      </c>
      <c r="H8" s="26" t="s">
        <v>50</v>
      </c>
      <c r="I8" s="26" t="s">
        <v>69</v>
      </c>
      <c r="J8" s="26" t="s">
        <v>70</v>
      </c>
      <c r="K8" s="26" t="s">
        <v>51</v>
      </c>
      <c r="L8" s="26" t="s">
        <v>52</v>
      </c>
      <c r="M8" s="27" t="s">
        <v>53</v>
      </c>
      <c r="N8" s="27" t="s">
        <v>185</v>
      </c>
      <c r="O8" s="26" t="s">
        <v>186</v>
      </c>
      <c r="P8" s="26" t="s">
        <v>5</v>
      </c>
      <c r="Q8" s="26" t="s">
        <v>71</v>
      </c>
      <c r="R8" s="26" t="s">
        <v>55</v>
      </c>
      <c r="S8" s="34" t="s">
        <v>181</v>
      </c>
      <c r="U8" s="14"/>
      <c r="BZ8" s="14"/>
    </row>
    <row r="9" spans="2:81" s="17" customFormat="1" ht="19.5" customHeight="1">
      <c r="B9" s="18"/>
      <c r="C9" s="29"/>
      <c r="D9" s="19"/>
      <c r="E9" s="19"/>
      <c r="F9" s="29"/>
      <c r="G9" s="29"/>
      <c r="H9" s="29"/>
      <c r="I9" s="29" t="s">
        <v>72</v>
      </c>
      <c r="J9" s="29" t="s">
        <v>73</v>
      </c>
      <c r="K9" s="29"/>
      <c r="L9" s="29" t="s">
        <v>7</v>
      </c>
      <c r="M9" s="29" t="s">
        <v>7</v>
      </c>
      <c r="N9" s="29" t="s">
        <v>182</v>
      </c>
      <c r="O9" s="29"/>
      <c r="P9" s="29" t="s">
        <v>6</v>
      </c>
      <c r="Q9" s="29" t="s">
        <v>7</v>
      </c>
      <c r="R9" s="29" t="s">
        <v>7</v>
      </c>
      <c r="S9" s="30" t="s">
        <v>7</v>
      </c>
      <c r="BZ9" s="14"/>
    </row>
    <row r="10" spans="2:81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6" t="s">
        <v>77</v>
      </c>
      <c r="Q10" s="6" t="s">
        <v>78</v>
      </c>
      <c r="R10" s="32" t="s">
        <v>83</v>
      </c>
      <c r="S10" s="32" t="s">
        <v>84</v>
      </c>
      <c r="T10" s="33"/>
      <c r="BZ10" s="14"/>
    </row>
    <row r="11" spans="2:81" s="21" customFormat="1" ht="18" customHeight="1">
      <c r="B11" s="22" t="s">
        <v>136</v>
      </c>
      <c r="C11" s="6"/>
      <c r="D11" s="6"/>
      <c r="E11" s="6"/>
      <c r="F11" s="6"/>
      <c r="G11" s="6"/>
      <c r="H11" s="6"/>
      <c r="I11" s="6"/>
      <c r="J11" s="73">
        <v>3.71</v>
      </c>
      <c r="K11" s="6"/>
      <c r="L11" s="6"/>
      <c r="M11" s="74">
        <v>5.4899999999999997E-2</v>
      </c>
      <c r="N11" s="73">
        <v>223780936.25999999</v>
      </c>
      <c r="O11" s="6"/>
      <c r="P11" s="73">
        <v>215044.20883135468</v>
      </c>
      <c r="Q11" s="6"/>
      <c r="R11" s="74">
        <v>1</v>
      </c>
      <c r="S11" s="74">
        <v>1.0699999999999999E-2</v>
      </c>
      <c r="T11" s="33"/>
      <c r="BZ11" s="14"/>
      <c r="CC11" s="14"/>
    </row>
    <row r="12" spans="2:81">
      <c r="B12" s="77" t="s">
        <v>203</v>
      </c>
      <c r="C12" s="14"/>
      <c r="D12" s="14"/>
      <c r="E12" s="14"/>
      <c r="J12" s="79">
        <v>3.71</v>
      </c>
      <c r="M12" s="78">
        <v>5.4899999999999997E-2</v>
      </c>
      <c r="N12" s="79">
        <v>223780936.25999999</v>
      </c>
      <c r="P12" s="79">
        <v>215044.20883135468</v>
      </c>
      <c r="R12" s="78">
        <v>1</v>
      </c>
      <c r="S12" s="78">
        <v>1.0699999999999999E-2</v>
      </c>
    </row>
    <row r="13" spans="2:81">
      <c r="B13" s="77" t="s">
        <v>3106</v>
      </c>
      <c r="C13" s="14"/>
      <c r="D13" s="14"/>
      <c r="E13" s="14"/>
      <c r="J13" s="79">
        <v>8.02</v>
      </c>
      <c r="M13" s="78">
        <v>2.5399999999999999E-2</v>
      </c>
      <c r="N13" s="79">
        <v>47740255.68</v>
      </c>
      <c r="P13" s="79">
        <v>50532.88797211268</v>
      </c>
      <c r="R13" s="78">
        <v>0.23499999999999999</v>
      </c>
      <c r="S13" s="78">
        <v>2.5000000000000001E-3</v>
      </c>
    </row>
    <row r="14" spans="2:81">
      <c r="B14" t="s">
        <v>3110</v>
      </c>
      <c r="C14" t="s">
        <v>3111</v>
      </c>
      <c r="D14" t="s">
        <v>121</v>
      </c>
      <c r="E14" t="s">
        <v>3112</v>
      </c>
      <c r="F14" t="s">
        <v>1075</v>
      </c>
      <c r="G14" t="s">
        <v>208</v>
      </c>
      <c r="H14" t="s">
        <v>209</v>
      </c>
      <c r="I14" t="s">
        <v>3113</v>
      </c>
      <c r="J14" s="75">
        <v>1.03</v>
      </c>
      <c r="K14" t="s">
        <v>100</v>
      </c>
      <c r="L14" s="76">
        <v>2.9499999999999998E-2</v>
      </c>
      <c r="M14" s="76">
        <v>2.24E-2</v>
      </c>
      <c r="N14" s="75">
        <v>161330.09</v>
      </c>
      <c r="O14" s="75">
        <v>109.88</v>
      </c>
      <c r="P14" s="75">
        <v>177.26950289199999</v>
      </c>
      <c r="Q14" s="76">
        <v>1.15E-2</v>
      </c>
      <c r="R14" s="76">
        <v>8.0000000000000004E-4</v>
      </c>
      <c r="S14" s="76">
        <v>0</v>
      </c>
    </row>
    <row r="15" spans="2:81">
      <c r="B15" t="s">
        <v>3114</v>
      </c>
      <c r="C15" t="s">
        <v>3115</v>
      </c>
      <c r="D15" t="s">
        <v>121</v>
      </c>
      <c r="E15" t="s">
        <v>460</v>
      </c>
      <c r="F15" t="s">
        <v>461</v>
      </c>
      <c r="G15" t="s">
        <v>208</v>
      </c>
      <c r="H15" t="s">
        <v>209</v>
      </c>
      <c r="I15" t="s">
        <v>699</v>
      </c>
      <c r="J15" s="75">
        <v>9.99</v>
      </c>
      <c r="K15" t="s">
        <v>100</v>
      </c>
      <c r="L15" s="76">
        <v>4.1000000000000002E-2</v>
      </c>
      <c r="M15" s="76">
        <v>2.5399999999999999E-2</v>
      </c>
      <c r="N15" s="75">
        <v>21200001.5</v>
      </c>
      <c r="O15" s="75">
        <v>134.38999999999999</v>
      </c>
      <c r="P15" s="75">
        <v>28490.682015850001</v>
      </c>
      <c r="Q15" s="76">
        <v>5.5999999999999999E-3</v>
      </c>
      <c r="R15" s="76">
        <v>0.13250000000000001</v>
      </c>
      <c r="S15" s="76">
        <v>1.4E-3</v>
      </c>
    </row>
    <row r="16" spans="2:81">
      <c r="B16" t="s">
        <v>3116</v>
      </c>
      <c r="C16" t="s">
        <v>3117</v>
      </c>
      <c r="D16" t="s">
        <v>121</v>
      </c>
      <c r="E16" t="s">
        <v>3118</v>
      </c>
      <c r="F16" t="s">
        <v>1048</v>
      </c>
      <c r="G16" t="s">
        <v>425</v>
      </c>
      <c r="H16" t="s">
        <v>148</v>
      </c>
      <c r="I16" t="s">
        <v>3119</v>
      </c>
      <c r="J16" s="75">
        <v>5.53</v>
      </c>
      <c r="K16" t="s">
        <v>100</v>
      </c>
      <c r="L16" s="76">
        <v>2.1399999999999999E-2</v>
      </c>
      <c r="M16" s="76">
        <v>1.9900000000000001E-2</v>
      </c>
      <c r="N16" s="75">
        <v>3809823.02</v>
      </c>
      <c r="O16" s="75">
        <v>111.56</v>
      </c>
      <c r="P16" s="75">
        <v>4250.2385611119998</v>
      </c>
      <c r="Q16" s="76">
        <v>8.9999999999999993E-3</v>
      </c>
      <c r="R16" s="76">
        <v>1.9800000000000002E-2</v>
      </c>
      <c r="S16" s="76">
        <v>2.0000000000000001E-4</v>
      </c>
    </row>
    <row r="17" spans="2:19">
      <c r="B17" t="s">
        <v>3120</v>
      </c>
      <c r="C17" t="s">
        <v>3121</v>
      </c>
      <c r="D17" t="s">
        <v>121</v>
      </c>
      <c r="E17" t="s">
        <v>3122</v>
      </c>
      <c r="F17" t="s">
        <v>461</v>
      </c>
      <c r="G17" t="s">
        <v>425</v>
      </c>
      <c r="H17" t="s">
        <v>148</v>
      </c>
      <c r="I17" t="s">
        <v>1546</v>
      </c>
      <c r="J17" s="75">
        <v>5.0199999999999996</v>
      </c>
      <c r="K17" t="s">
        <v>100</v>
      </c>
      <c r="L17" s="76">
        <v>1.55E-2</v>
      </c>
      <c r="M17" s="76">
        <v>2.9000000000000001E-2</v>
      </c>
      <c r="N17" s="75">
        <v>8127891</v>
      </c>
      <c r="O17" s="75">
        <v>96.92</v>
      </c>
      <c r="P17" s="75">
        <v>7877.5519572000003</v>
      </c>
      <c r="Q17" s="76">
        <v>1.35E-2</v>
      </c>
      <c r="R17" s="76">
        <v>3.6600000000000001E-2</v>
      </c>
      <c r="S17" s="76">
        <v>4.0000000000000002E-4</v>
      </c>
    </row>
    <row r="18" spans="2:19">
      <c r="B18" t="s">
        <v>3123</v>
      </c>
      <c r="C18" t="s">
        <v>3124</v>
      </c>
      <c r="D18" t="s">
        <v>121</v>
      </c>
      <c r="E18" t="s">
        <v>3122</v>
      </c>
      <c r="F18" t="s">
        <v>461</v>
      </c>
      <c r="G18" t="s">
        <v>425</v>
      </c>
      <c r="H18" t="s">
        <v>148</v>
      </c>
      <c r="I18" t="s">
        <v>3125</v>
      </c>
      <c r="J18" s="75">
        <v>7.55</v>
      </c>
      <c r="K18" t="s">
        <v>100</v>
      </c>
      <c r="L18" s="76">
        <v>1.7500000000000002E-2</v>
      </c>
      <c r="M18" s="76">
        <v>2.9600000000000001E-2</v>
      </c>
      <c r="N18" s="75">
        <v>3000000</v>
      </c>
      <c r="O18" s="75">
        <v>94.73</v>
      </c>
      <c r="P18" s="75">
        <v>2841.9</v>
      </c>
      <c r="Q18" s="76">
        <v>7.4999999999999997E-3</v>
      </c>
      <c r="R18" s="76">
        <v>1.32E-2</v>
      </c>
      <c r="S18" s="76">
        <v>1E-4</v>
      </c>
    </row>
    <row r="19" spans="2:19">
      <c r="B19" t="s">
        <v>3126</v>
      </c>
      <c r="C19" t="s">
        <v>3127</v>
      </c>
      <c r="D19" t="s">
        <v>121</v>
      </c>
      <c r="E19" t="s">
        <v>3128</v>
      </c>
      <c r="F19" t="s">
        <v>493</v>
      </c>
      <c r="G19" t="s">
        <v>425</v>
      </c>
      <c r="H19" t="s">
        <v>148</v>
      </c>
      <c r="I19" t="s">
        <v>3129</v>
      </c>
      <c r="J19" s="75">
        <v>8.1300000000000008</v>
      </c>
      <c r="K19" t="s">
        <v>100</v>
      </c>
      <c r="L19" s="76">
        <v>8.3000000000000001E-3</v>
      </c>
      <c r="M19" s="76">
        <v>2.53E-2</v>
      </c>
      <c r="N19" s="75">
        <v>4519837</v>
      </c>
      <c r="O19" s="75">
        <v>94.92</v>
      </c>
      <c r="P19" s="75">
        <v>4290.2292803999999</v>
      </c>
      <c r="Q19" s="76">
        <v>1.29E-2</v>
      </c>
      <c r="R19" s="76">
        <v>0.02</v>
      </c>
      <c r="S19" s="76">
        <v>2.0000000000000001E-4</v>
      </c>
    </row>
    <row r="20" spans="2:19">
      <c r="B20" t="s">
        <v>3130</v>
      </c>
      <c r="C20" t="s">
        <v>3131</v>
      </c>
      <c r="D20" t="s">
        <v>121</v>
      </c>
      <c r="E20" t="s">
        <v>422</v>
      </c>
      <c r="F20" t="s">
        <v>409</v>
      </c>
      <c r="G20" t="s">
        <v>506</v>
      </c>
      <c r="H20" t="s">
        <v>209</v>
      </c>
      <c r="I20" t="s">
        <v>3132</v>
      </c>
      <c r="J20" s="75">
        <v>0</v>
      </c>
      <c r="K20" t="s">
        <v>100</v>
      </c>
      <c r="L20" s="76">
        <v>6.6000000000000003E-2</v>
      </c>
      <c r="M20" s="76">
        <v>0</v>
      </c>
      <c r="N20" s="75">
        <v>400000</v>
      </c>
      <c r="O20" s="75">
        <v>149.83000000000001</v>
      </c>
      <c r="P20" s="75">
        <v>599.32000000000005</v>
      </c>
      <c r="Q20" s="76">
        <v>0</v>
      </c>
      <c r="R20" s="76">
        <v>2.8E-3</v>
      </c>
      <c r="S20" s="76">
        <v>0</v>
      </c>
    </row>
    <row r="21" spans="2:19">
      <c r="B21" t="s">
        <v>3133</v>
      </c>
      <c r="C21" t="s">
        <v>3134</v>
      </c>
      <c r="D21" t="s">
        <v>121</v>
      </c>
      <c r="E21" t="s">
        <v>3135</v>
      </c>
      <c r="F21" t="s">
        <v>793</v>
      </c>
      <c r="G21" t="s">
        <v>667</v>
      </c>
      <c r="H21" t="s">
        <v>148</v>
      </c>
      <c r="I21" t="s">
        <v>3136</v>
      </c>
      <c r="J21" s="75">
        <v>1.46</v>
      </c>
      <c r="K21" t="s">
        <v>100</v>
      </c>
      <c r="L21" s="76">
        <v>2.5000000000000001E-2</v>
      </c>
      <c r="M21" s="76">
        <v>3.85E-2</v>
      </c>
      <c r="N21" s="75">
        <v>439164.53</v>
      </c>
      <c r="O21" s="75">
        <v>106.97</v>
      </c>
      <c r="P21" s="75">
        <v>469.774297741</v>
      </c>
      <c r="Q21" s="76">
        <v>8.3000000000000001E-3</v>
      </c>
      <c r="R21" s="76">
        <v>2.2000000000000001E-3</v>
      </c>
      <c r="S21" s="76">
        <v>0</v>
      </c>
    </row>
    <row r="22" spans="2:19">
      <c r="B22" t="s">
        <v>3137</v>
      </c>
      <c r="C22" t="s">
        <v>3138</v>
      </c>
      <c r="D22" t="s">
        <v>121</v>
      </c>
      <c r="E22" t="s">
        <v>792</v>
      </c>
      <c r="F22" t="s">
        <v>793</v>
      </c>
      <c r="G22" t="s">
        <v>749</v>
      </c>
      <c r="H22" t="s">
        <v>148</v>
      </c>
      <c r="I22" t="s">
        <v>3139</v>
      </c>
      <c r="J22" s="75">
        <v>0.25</v>
      </c>
      <c r="K22" t="s">
        <v>100</v>
      </c>
      <c r="L22" s="76">
        <v>3.15E-2</v>
      </c>
      <c r="M22" s="76">
        <v>2.2800000000000001E-2</v>
      </c>
      <c r="N22" s="75">
        <v>1379240.58</v>
      </c>
      <c r="O22" s="75">
        <v>111.36</v>
      </c>
      <c r="P22" s="75">
        <v>1535.922309888</v>
      </c>
      <c r="Q22" s="76">
        <v>2.4E-2</v>
      </c>
      <c r="R22" s="76">
        <v>7.1000000000000004E-3</v>
      </c>
      <c r="S22" s="76">
        <v>1E-4</v>
      </c>
    </row>
    <row r="23" spans="2:19">
      <c r="B23" t="s">
        <v>3140</v>
      </c>
      <c r="C23" t="s">
        <v>3141</v>
      </c>
      <c r="D23" t="s">
        <v>121</v>
      </c>
      <c r="E23" t="s">
        <v>3142</v>
      </c>
      <c r="F23" t="s">
        <v>474</v>
      </c>
      <c r="G23" t="s">
        <v>251</v>
      </c>
      <c r="H23" t="s">
        <v>931</v>
      </c>
      <c r="I23" t="s">
        <v>3143</v>
      </c>
      <c r="J23" s="75">
        <v>0</v>
      </c>
      <c r="K23" t="s">
        <v>100</v>
      </c>
      <c r="L23" s="76">
        <v>0.08</v>
      </c>
      <c r="M23" s="76">
        <v>0</v>
      </c>
      <c r="N23" s="75">
        <v>2815079.1</v>
      </c>
      <c r="O23" s="75">
        <v>9.9999999999999995E-7</v>
      </c>
      <c r="P23" s="75">
        <v>2.8150791E-5</v>
      </c>
      <c r="Q23" s="76">
        <v>2.5000000000000001E-2</v>
      </c>
      <c r="R23" s="76">
        <v>0</v>
      </c>
      <c r="S23" s="76">
        <v>0</v>
      </c>
    </row>
    <row r="24" spans="2:19">
      <c r="B24" t="s">
        <v>3144</v>
      </c>
      <c r="C24" t="s">
        <v>3145</v>
      </c>
      <c r="D24" t="s">
        <v>121</v>
      </c>
      <c r="E24" t="s">
        <v>3146</v>
      </c>
      <c r="F24" t="s">
        <v>761</v>
      </c>
      <c r="G24" t="s">
        <v>251</v>
      </c>
      <c r="H24" t="s">
        <v>931</v>
      </c>
      <c r="I24" t="s">
        <v>3147</v>
      </c>
      <c r="J24" s="75">
        <v>0</v>
      </c>
      <c r="K24" t="s">
        <v>100</v>
      </c>
      <c r="L24" s="76">
        <v>7.4499999999999997E-2</v>
      </c>
      <c r="M24" s="76">
        <v>0</v>
      </c>
      <c r="N24" s="75">
        <v>608840</v>
      </c>
      <c r="O24" s="75">
        <v>9.9999999999999995E-7</v>
      </c>
      <c r="P24" s="75">
        <v>6.0884E-6</v>
      </c>
      <c r="Q24" s="76">
        <v>1.2500000000000001E-2</v>
      </c>
      <c r="R24" s="76">
        <v>0</v>
      </c>
      <c r="S24" s="76">
        <v>0</v>
      </c>
    </row>
    <row r="25" spans="2:19">
      <c r="B25" t="s">
        <v>3148</v>
      </c>
      <c r="C25" t="s">
        <v>3149</v>
      </c>
      <c r="D25" t="s">
        <v>121</v>
      </c>
      <c r="E25" t="s">
        <v>3146</v>
      </c>
      <c r="F25" t="s">
        <v>761</v>
      </c>
      <c r="G25" t="s">
        <v>251</v>
      </c>
      <c r="H25" t="s">
        <v>931</v>
      </c>
      <c r="I25" t="s">
        <v>3150</v>
      </c>
      <c r="J25" s="75">
        <v>0</v>
      </c>
      <c r="K25" t="s">
        <v>100</v>
      </c>
      <c r="L25" s="76">
        <v>7.4999999999999997E-2</v>
      </c>
      <c r="M25" s="76">
        <v>0</v>
      </c>
      <c r="N25" s="75">
        <v>475854.14</v>
      </c>
      <c r="O25" s="75">
        <v>9.9999999999999995E-7</v>
      </c>
      <c r="P25" s="75">
        <v>4.7585413999999997E-6</v>
      </c>
      <c r="Q25" s="76">
        <v>8.3000000000000001E-3</v>
      </c>
      <c r="R25" s="76">
        <v>0</v>
      </c>
      <c r="S25" s="76">
        <v>0</v>
      </c>
    </row>
    <row r="26" spans="2:19">
      <c r="B26" t="s">
        <v>3151</v>
      </c>
      <c r="C26" t="s">
        <v>3152</v>
      </c>
      <c r="D26" t="s">
        <v>121</v>
      </c>
      <c r="E26" t="s">
        <v>3146</v>
      </c>
      <c r="F26" t="s">
        <v>761</v>
      </c>
      <c r="G26" t="s">
        <v>251</v>
      </c>
      <c r="H26" t="s">
        <v>931</v>
      </c>
      <c r="J26" s="75">
        <v>0</v>
      </c>
      <c r="K26" t="s">
        <v>100</v>
      </c>
      <c r="L26" s="76">
        <v>7.4999999999999997E-2</v>
      </c>
      <c r="M26" s="76">
        <v>0</v>
      </c>
      <c r="N26" s="75">
        <v>158617.87</v>
      </c>
      <c r="O26" s="75">
        <v>9.9999999999999995E-7</v>
      </c>
      <c r="P26" s="75">
        <v>1.5861787E-6</v>
      </c>
      <c r="Q26" s="76">
        <v>0</v>
      </c>
      <c r="R26" s="76">
        <v>0</v>
      </c>
      <c r="S26" s="76">
        <v>0</v>
      </c>
    </row>
    <row r="27" spans="2:19">
      <c r="B27" t="s">
        <v>3153</v>
      </c>
      <c r="C27" t="s">
        <v>3154</v>
      </c>
      <c r="D27" t="s">
        <v>121</v>
      </c>
      <c r="E27" t="s">
        <v>3155</v>
      </c>
      <c r="F27" t="s">
        <v>474</v>
      </c>
      <c r="G27" t="s">
        <v>251</v>
      </c>
      <c r="H27" t="s">
        <v>931</v>
      </c>
      <c r="I27" t="s">
        <v>3139</v>
      </c>
      <c r="J27" s="75">
        <v>0</v>
      </c>
      <c r="K27" t="s">
        <v>100</v>
      </c>
      <c r="L27" s="76">
        <v>6.4000000000000001E-2</v>
      </c>
      <c r="M27" s="76">
        <v>0</v>
      </c>
      <c r="N27" s="75">
        <v>600000</v>
      </c>
      <c r="O27" s="75">
        <v>9.9999999999999995E-7</v>
      </c>
      <c r="P27" s="75">
        <v>6.0000000000000002E-6</v>
      </c>
      <c r="Q27" s="76">
        <v>4.0000000000000001E-3</v>
      </c>
      <c r="R27" s="76">
        <v>0</v>
      </c>
      <c r="S27" s="76">
        <v>0</v>
      </c>
    </row>
    <row r="28" spans="2:19">
      <c r="B28" t="s">
        <v>3156</v>
      </c>
      <c r="C28" t="s">
        <v>3157</v>
      </c>
      <c r="D28" t="s">
        <v>121</v>
      </c>
      <c r="E28" t="s">
        <v>3158</v>
      </c>
      <c r="F28" t="s">
        <v>461</v>
      </c>
      <c r="G28" t="s">
        <v>251</v>
      </c>
      <c r="H28" t="s">
        <v>931</v>
      </c>
      <c r="I28" t="s">
        <v>3139</v>
      </c>
      <c r="J28" s="75">
        <v>0</v>
      </c>
      <c r="K28" t="s">
        <v>100</v>
      </c>
      <c r="L28" s="76">
        <v>7.3999999999999996E-2</v>
      </c>
      <c r="M28" s="76">
        <v>0</v>
      </c>
      <c r="N28" s="75">
        <v>44576.85</v>
      </c>
      <c r="O28" s="75">
        <v>9.9999999999999995E-7</v>
      </c>
      <c r="P28" s="75">
        <v>4.4576850000000001E-7</v>
      </c>
      <c r="Q28" s="76">
        <v>0</v>
      </c>
      <c r="R28" s="76">
        <v>0</v>
      </c>
      <c r="S28" s="76">
        <v>0</v>
      </c>
    </row>
    <row r="29" spans="2:19">
      <c r="B29" s="77" t="s">
        <v>3107</v>
      </c>
      <c r="C29" s="14"/>
      <c r="D29" s="14"/>
      <c r="E29" s="14"/>
      <c r="J29" s="79">
        <v>2.39</v>
      </c>
      <c r="M29" s="78">
        <v>6.3899999999999998E-2</v>
      </c>
      <c r="N29" s="79">
        <v>176040680.58000001</v>
      </c>
      <c r="P29" s="79">
        <v>164511.320859242</v>
      </c>
      <c r="R29" s="78">
        <v>0.76500000000000001</v>
      </c>
      <c r="S29" s="78">
        <v>8.2000000000000007E-3</v>
      </c>
    </row>
    <row r="30" spans="2:19">
      <c r="B30" t="s">
        <v>3159</v>
      </c>
      <c r="C30" t="s">
        <v>3160</v>
      </c>
      <c r="D30" t="s">
        <v>121</v>
      </c>
      <c r="E30" t="s">
        <v>3118</v>
      </c>
      <c r="F30" t="s">
        <v>1048</v>
      </c>
      <c r="G30" t="s">
        <v>425</v>
      </c>
      <c r="H30" t="s">
        <v>148</v>
      </c>
      <c r="I30" t="s">
        <v>3119</v>
      </c>
      <c r="J30" s="75">
        <v>5.04</v>
      </c>
      <c r="K30" t="s">
        <v>100</v>
      </c>
      <c r="L30" s="76">
        <v>3.7400000000000003E-2</v>
      </c>
      <c r="M30" s="76">
        <v>5.3999999999999999E-2</v>
      </c>
      <c r="N30" s="75">
        <v>9773173.3599999994</v>
      </c>
      <c r="O30" s="75">
        <v>92.47</v>
      </c>
      <c r="P30" s="75">
        <v>9037.2534059919999</v>
      </c>
      <c r="Q30" s="76">
        <v>1.44E-2</v>
      </c>
      <c r="R30" s="76">
        <v>4.2000000000000003E-2</v>
      </c>
      <c r="S30" s="76">
        <v>5.0000000000000001E-4</v>
      </c>
    </row>
    <row r="31" spans="2:19">
      <c r="B31" t="s">
        <v>3161</v>
      </c>
      <c r="C31" t="s">
        <v>3162</v>
      </c>
      <c r="D31" t="s">
        <v>121</v>
      </c>
      <c r="E31" t="s">
        <v>3118</v>
      </c>
      <c r="F31" t="s">
        <v>1048</v>
      </c>
      <c r="G31" t="s">
        <v>425</v>
      </c>
      <c r="H31" t="s">
        <v>148</v>
      </c>
      <c r="I31" t="s">
        <v>3119</v>
      </c>
      <c r="J31" s="75">
        <v>1.9</v>
      </c>
      <c r="K31" t="s">
        <v>100</v>
      </c>
      <c r="L31" s="76">
        <v>2.5000000000000001E-2</v>
      </c>
      <c r="M31" s="76">
        <v>4.9399999999999999E-2</v>
      </c>
      <c r="N31" s="75">
        <v>7857798.9299999997</v>
      </c>
      <c r="O31" s="75">
        <v>95.81</v>
      </c>
      <c r="P31" s="75">
        <v>7528.5571548329999</v>
      </c>
      <c r="Q31" s="76">
        <v>1.9300000000000001E-2</v>
      </c>
      <c r="R31" s="76">
        <v>3.5000000000000003E-2</v>
      </c>
      <c r="S31" s="76">
        <v>4.0000000000000002E-4</v>
      </c>
    </row>
    <row r="32" spans="2:19">
      <c r="B32" t="s">
        <v>3163</v>
      </c>
      <c r="C32" t="s">
        <v>3164</v>
      </c>
      <c r="D32" t="s">
        <v>121</v>
      </c>
      <c r="E32" t="s">
        <v>3165</v>
      </c>
      <c r="F32" t="s">
        <v>474</v>
      </c>
      <c r="G32" t="s">
        <v>1068</v>
      </c>
      <c r="H32" t="s">
        <v>148</v>
      </c>
      <c r="I32" t="s">
        <v>3166</v>
      </c>
      <c r="J32" s="75">
        <v>2.73</v>
      </c>
      <c r="K32" t="s">
        <v>100</v>
      </c>
      <c r="L32" s="76">
        <v>3.1E-2</v>
      </c>
      <c r="M32" s="76">
        <v>5.0900000000000001E-2</v>
      </c>
      <c r="N32" s="75">
        <v>12916866.699999999</v>
      </c>
      <c r="O32" s="75">
        <v>94.97</v>
      </c>
      <c r="P32" s="75">
        <v>12267.14830499</v>
      </c>
      <c r="Q32" s="76">
        <v>1.7000000000000001E-2</v>
      </c>
      <c r="R32" s="76">
        <v>5.7000000000000002E-2</v>
      </c>
      <c r="S32" s="76">
        <v>5.9999999999999995E-4</v>
      </c>
    </row>
    <row r="33" spans="2:19">
      <c r="B33" t="s">
        <v>3167</v>
      </c>
      <c r="C33" t="s">
        <v>3168</v>
      </c>
      <c r="D33" t="s">
        <v>121</v>
      </c>
      <c r="E33" t="s">
        <v>542</v>
      </c>
      <c r="F33" t="s">
        <v>474</v>
      </c>
      <c r="G33" t="s">
        <v>532</v>
      </c>
      <c r="H33" t="s">
        <v>209</v>
      </c>
      <c r="I33" t="s">
        <v>3169</v>
      </c>
      <c r="K33" t="s">
        <v>100</v>
      </c>
      <c r="L33" s="76">
        <v>4.7500000000000001E-2</v>
      </c>
      <c r="M33" s="76">
        <v>0</v>
      </c>
      <c r="N33" s="75">
        <v>800000</v>
      </c>
      <c r="O33" s="75">
        <v>100.07</v>
      </c>
      <c r="P33" s="75">
        <v>800.56</v>
      </c>
      <c r="Q33" s="76">
        <v>0</v>
      </c>
      <c r="R33" s="76">
        <v>3.7000000000000002E-3</v>
      </c>
      <c r="S33" s="76">
        <v>0</v>
      </c>
    </row>
    <row r="34" spans="2:19">
      <c r="B34" t="s">
        <v>3170</v>
      </c>
      <c r="C34" t="s">
        <v>3171</v>
      </c>
      <c r="D34" t="s">
        <v>121</v>
      </c>
      <c r="E34" t="s">
        <v>1887</v>
      </c>
      <c r="F34" t="s">
        <v>938</v>
      </c>
      <c r="G34" t="s">
        <v>654</v>
      </c>
      <c r="H34" t="s">
        <v>209</v>
      </c>
      <c r="I34" t="s">
        <v>3172</v>
      </c>
      <c r="J34" s="75">
        <v>3.59</v>
      </c>
      <c r="K34" t="s">
        <v>100</v>
      </c>
      <c r="L34" s="76">
        <v>3.3500000000000002E-2</v>
      </c>
      <c r="M34" s="76">
        <v>7.3700000000000002E-2</v>
      </c>
      <c r="N34" s="75">
        <v>21378018.600000001</v>
      </c>
      <c r="O34" s="75">
        <v>87.74</v>
      </c>
      <c r="P34" s="75">
        <v>18757.073519639998</v>
      </c>
      <c r="Q34" s="76">
        <v>2.3800000000000002E-2</v>
      </c>
      <c r="R34" s="76">
        <v>8.72E-2</v>
      </c>
      <c r="S34" s="76">
        <v>8.9999999999999998E-4</v>
      </c>
    </row>
    <row r="35" spans="2:19">
      <c r="B35" t="s">
        <v>3173</v>
      </c>
      <c r="C35" t="s">
        <v>3174</v>
      </c>
      <c r="D35" t="s">
        <v>121</v>
      </c>
      <c r="E35" t="s">
        <v>3175</v>
      </c>
      <c r="F35" t="s">
        <v>1075</v>
      </c>
      <c r="G35" t="s">
        <v>667</v>
      </c>
      <c r="H35" t="s">
        <v>148</v>
      </c>
      <c r="I35" t="s">
        <v>1692</v>
      </c>
      <c r="K35" t="s">
        <v>100</v>
      </c>
      <c r="L35" s="76">
        <v>5.1499999999999997E-2</v>
      </c>
      <c r="M35" s="76">
        <v>0</v>
      </c>
      <c r="N35" s="75">
        <v>5000000</v>
      </c>
      <c r="O35" s="75">
        <v>100.72</v>
      </c>
      <c r="P35" s="75">
        <v>5036</v>
      </c>
      <c r="Q35" s="76">
        <v>0</v>
      </c>
      <c r="R35" s="76">
        <v>2.3400000000000001E-2</v>
      </c>
      <c r="S35" s="76">
        <v>2.9999999999999997E-4</v>
      </c>
    </row>
    <row r="36" spans="2:19">
      <c r="B36" t="s">
        <v>3176</v>
      </c>
      <c r="C36" t="s">
        <v>3177</v>
      </c>
      <c r="D36" t="s">
        <v>121</v>
      </c>
      <c r="E36" t="s">
        <v>3178</v>
      </c>
      <c r="F36" t="s">
        <v>474</v>
      </c>
      <c r="G36" t="s">
        <v>753</v>
      </c>
      <c r="H36" t="s">
        <v>209</v>
      </c>
      <c r="I36" t="s">
        <v>3179</v>
      </c>
      <c r="J36" s="75">
        <v>1.66</v>
      </c>
      <c r="K36" t="s">
        <v>100</v>
      </c>
      <c r="L36" s="76">
        <v>3.5499999999999997E-2</v>
      </c>
      <c r="M36" s="76">
        <v>6.1100000000000002E-2</v>
      </c>
      <c r="N36" s="75">
        <v>6741000.0099999998</v>
      </c>
      <c r="O36" s="75">
        <v>96.9</v>
      </c>
      <c r="P36" s="75">
        <v>6532.0290096899998</v>
      </c>
      <c r="Q36" s="76">
        <v>2.5100000000000001E-2</v>
      </c>
      <c r="R36" s="76">
        <v>3.04E-2</v>
      </c>
      <c r="S36" s="76">
        <v>2.9999999999999997E-4</v>
      </c>
    </row>
    <row r="37" spans="2:19">
      <c r="B37" t="s">
        <v>3180</v>
      </c>
      <c r="C37" t="s">
        <v>3181</v>
      </c>
      <c r="D37" t="s">
        <v>121</v>
      </c>
      <c r="E37" t="s">
        <v>3182</v>
      </c>
      <c r="F37" t="s">
        <v>761</v>
      </c>
      <c r="G37" t="s">
        <v>749</v>
      </c>
      <c r="H37" t="s">
        <v>148</v>
      </c>
      <c r="I37" t="s">
        <v>3183</v>
      </c>
      <c r="J37" s="75">
        <v>2.72</v>
      </c>
      <c r="K37" t="s">
        <v>100</v>
      </c>
      <c r="L37" s="76">
        <v>2.1000000000000001E-2</v>
      </c>
      <c r="M37" s="76">
        <v>6.2300000000000001E-2</v>
      </c>
      <c r="N37" s="75">
        <v>3571430</v>
      </c>
      <c r="O37" s="75">
        <v>89.86</v>
      </c>
      <c r="P37" s="75">
        <v>3209.286998</v>
      </c>
      <c r="Q37" s="76">
        <v>4.1700000000000001E-2</v>
      </c>
      <c r="R37" s="76">
        <v>1.49E-2</v>
      </c>
      <c r="S37" s="76">
        <v>2.0000000000000001E-4</v>
      </c>
    </row>
    <row r="38" spans="2:19">
      <c r="B38" t="s">
        <v>3184</v>
      </c>
      <c r="C38" t="s">
        <v>3185</v>
      </c>
      <c r="D38" t="s">
        <v>121</v>
      </c>
      <c r="E38" t="s">
        <v>3186</v>
      </c>
      <c r="F38" t="s">
        <v>1075</v>
      </c>
      <c r="G38" t="s">
        <v>815</v>
      </c>
      <c r="H38" t="s">
        <v>148</v>
      </c>
      <c r="I38" t="s">
        <v>3187</v>
      </c>
      <c r="J38" s="75">
        <v>0.53</v>
      </c>
      <c r="K38" t="s">
        <v>100</v>
      </c>
      <c r="L38" s="76">
        <v>3.4200000000000001E-2</v>
      </c>
      <c r="M38" s="76">
        <v>6.7400000000000002E-2</v>
      </c>
      <c r="N38" s="75">
        <v>18329.599999999999</v>
      </c>
      <c r="O38" s="75">
        <v>99.88</v>
      </c>
      <c r="P38" s="75">
        <v>18.307604479999998</v>
      </c>
      <c r="Q38" s="76">
        <v>5.0000000000000001E-4</v>
      </c>
      <c r="R38" s="76">
        <v>1E-4</v>
      </c>
      <c r="S38" s="76">
        <v>0</v>
      </c>
    </row>
    <row r="39" spans="2:19">
      <c r="B39" t="s">
        <v>3188</v>
      </c>
      <c r="C39" t="s">
        <v>3189</v>
      </c>
      <c r="D39" t="s">
        <v>121</v>
      </c>
      <c r="E39" t="s">
        <v>3190</v>
      </c>
      <c r="F39" t="s">
        <v>683</v>
      </c>
      <c r="G39" t="s">
        <v>815</v>
      </c>
      <c r="H39" t="s">
        <v>148</v>
      </c>
      <c r="I39" t="s">
        <v>3191</v>
      </c>
      <c r="J39" s="75">
        <v>1.7</v>
      </c>
      <c r="K39" t="s">
        <v>100</v>
      </c>
      <c r="L39" s="76">
        <v>4.1000000000000002E-2</v>
      </c>
      <c r="M39" s="76">
        <v>6.9099999999999995E-2</v>
      </c>
      <c r="N39" s="75">
        <v>12935939.119999999</v>
      </c>
      <c r="O39" s="75">
        <v>95.73</v>
      </c>
      <c r="P39" s="75">
        <v>12383.574519575999</v>
      </c>
      <c r="Q39" s="76">
        <v>1.84E-2</v>
      </c>
      <c r="R39" s="76">
        <v>5.7599999999999998E-2</v>
      </c>
      <c r="S39" s="76">
        <v>5.9999999999999995E-4</v>
      </c>
    </row>
    <row r="40" spans="2:19">
      <c r="B40" t="s">
        <v>3192</v>
      </c>
      <c r="C40" t="s">
        <v>3193</v>
      </c>
      <c r="D40" t="s">
        <v>121</v>
      </c>
      <c r="E40" t="s">
        <v>3194</v>
      </c>
      <c r="F40" t="s">
        <v>761</v>
      </c>
      <c r="G40" t="s">
        <v>815</v>
      </c>
      <c r="H40" t="s">
        <v>148</v>
      </c>
      <c r="I40" t="s">
        <v>3195</v>
      </c>
      <c r="J40" s="75">
        <v>2.91</v>
      </c>
      <c r="K40" t="s">
        <v>100</v>
      </c>
      <c r="L40" s="76">
        <v>4.5999999999999999E-2</v>
      </c>
      <c r="M40" s="76">
        <v>7.8100000000000003E-2</v>
      </c>
      <c r="N40" s="75">
        <v>2489073.17</v>
      </c>
      <c r="O40" s="75">
        <v>92.6</v>
      </c>
      <c r="P40" s="75">
        <v>2304.88175542</v>
      </c>
      <c r="Q40" s="76">
        <v>4.8999999999999998E-3</v>
      </c>
      <c r="R40" s="76">
        <v>1.0699999999999999E-2</v>
      </c>
      <c r="S40" s="76">
        <v>1E-4</v>
      </c>
    </row>
    <row r="41" spans="2:19">
      <c r="B41" t="s">
        <v>3196</v>
      </c>
      <c r="C41" t="s">
        <v>3197</v>
      </c>
      <c r="D41" t="s">
        <v>121</v>
      </c>
      <c r="E41" t="s">
        <v>3198</v>
      </c>
      <c r="F41" t="s">
        <v>761</v>
      </c>
      <c r="G41" t="s">
        <v>824</v>
      </c>
      <c r="H41" t="s">
        <v>209</v>
      </c>
      <c r="I41" t="s">
        <v>677</v>
      </c>
      <c r="J41" s="75">
        <v>2.95</v>
      </c>
      <c r="K41" t="s">
        <v>100</v>
      </c>
      <c r="L41" s="76">
        <v>2.86E-2</v>
      </c>
      <c r="M41" s="76">
        <v>8.3000000000000004E-2</v>
      </c>
      <c r="N41" s="75">
        <v>4285714.5</v>
      </c>
      <c r="O41" s="75">
        <v>86.15</v>
      </c>
      <c r="P41" s="75">
        <v>3692.1430417500001</v>
      </c>
      <c r="Q41" s="76">
        <v>3.1199999999999999E-2</v>
      </c>
      <c r="R41" s="76">
        <v>1.72E-2</v>
      </c>
      <c r="S41" s="76">
        <v>2.0000000000000001E-4</v>
      </c>
    </row>
    <row r="42" spans="2:19">
      <c r="B42" t="s">
        <v>3199</v>
      </c>
      <c r="C42" t="s">
        <v>3200</v>
      </c>
      <c r="D42" t="s">
        <v>121</v>
      </c>
      <c r="E42" t="s">
        <v>3201</v>
      </c>
      <c r="F42" t="s">
        <v>761</v>
      </c>
      <c r="G42" t="s">
        <v>815</v>
      </c>
      <c r="H42" t="s">
        <v>148</v>
      </c>
      <c r="I42" t="s">
        <v>3202</v>
      </c>
      <c r="J42" s="75">
        <v>2.88</v>
      </c>
      <c r="K42" t="s">
        <v>100</v>
      </c>
      <c r="L42" s="76">
        <v>4.4699999999999997E-2</v>
      </c>
      <c r="M42" s="76">
        <v>0.10299999999999999</v>
      </c>
      <c r="N42" s="75">
        <v>16833141.989999998</v>
      </c>
      <c r="O42" s="75">
        <v>86.29</v>
      </c>
      <c r="P42" s="75">
        <v>14525.318223171</v>
      </c>
      <c r="Q42" s="76">
        <v>3.1E-2</v>
      </c>
      <c r="R42" s="76">
        <v>6.7500000000000004E-2</v>
      </c>
      <c r="S42" s="76">
        <v>6.9999999999999999E-4</v>
      </c>
    </row>
    <row r="43" spans="2:19">
      <c r="B43" t="s">
        <v>3203</v>
      </c>
      <c r="C43" t="s">
        <v>3204</v>
      </c>
      <c r="D43" t="s">
        <v>121</v>
      </c>
      <c r="E43" t="s">
        <v>3205</v>
      </c>
      <c r="F43" t="s">
        <v>698</v>
      </c>
      <c r="G43" t="s">
        <v>869</v>
      </c>
      <c r="H43" t="s">
        <v>148</v>
      </c>
      <c r="I43" t="s">
        <v>3206</v>
      </c>
      <c r="J43" s="75">
        <v>2.5</v>
      </c>
      <c r="K43" t="s">
        <v>100</v>
      </c>
      <c r="L43" s="76">
        <v>4.2999999999999997E-2</v>
      </c>
      <c r="M43" s="76">
        <v>7.6700000000000004E-2</v>
      </c>
      <c r="N43" s="75">
        <v>9200000</v>
      </c>
      <c r="O43" s="75">
        <v>93.38</v>
      </c>
      <c r="P43" s="75">
        <v>8590.9599999999991</v>
      </c>
      <c r="Q43" s="76">
        <v>5.6300000000000003E-2</v>
      </c>
      <c r="R43" s="76">
        <v>3.9899999999999998E-2</v>
      </c>
      <c r="S43" s="76">
        <v>4.0000000000000002E-4</v>
      </c>
    </row>
    <row r="44" spans="2:19">
      <c r="B44" t="s">
        <v>3207</v>
      </c>
      <c r="C44" t="s">
        <v>3208</v>
      </c>
      <c r="D44" t="s">
        <v>121</v>
      </c>
      <c r="E44" t="s">
        <v>878</v>
      </c>
      <c r="F44" t="s">
        <v>531</v>
      </c>
      <c r="G44" t="s">
        <v>873</v>
      </c>
      <c r="H44" t="s">
        <v>209</v>
      </c>
      <c r="I44" t="s">
        <v>1132</v>
      </c>
      <c r="K44" t="s">
        <v>100</v>
      </c>
      <c r="L44" s="76">
        <v>7.0000000000000007E-2</v>
      </c>
      <c r="M44" s="76">
        <v>0</v>
      </c>
      <c r="N44" s="75">
        <v>2424000</v>
      </c>
      <c r="O44" s="75">
        <v>101.41</v>
      </c>
      <c r="P44" s="75">
        <v>2458.1783999999998</v>
      </c>
      <c r="Q44" s="76">
        <v>0</v>
      </c>
      <c r="R44" s="76">
        <v>1.14E-2</v>
      </c>
      <c r="S44" s="76">
        <v>1E-4</v>
      </c>
    </row>
    <row r="45" spans="2:19">
      <c r="B45" t="s">
        <v>3209</v>
      </c>
      <c r="C45" t="s">
        <v>3210</v>
      </c>
      <c r="D45" t="s">
        <v>121</v>
      </c>
      <c r="E45" t="s">
        <v>3211</v>
      </c>
      <c r="F45" t="s">
        <v>493</v>
      </c>
      <c r="G45" t="s">
        <v>869</v>
      </c>
      <c r="H45" t="s">
        <v>148</v>
      </c>
      <c r="I45" t="s">
        <v>1336</v>
      </c>
      <c r="J45" s="75">
        <v>3.7</v>
      </c>
      <c r="K45" t="s">
        <v>100</v>
      </c>
      <c r="L45" s="76">
        <v>7.4999999999999997E-2</v>
      </c>
      <c r="M45" s="76">
        <v>0.11210000000000001</v>
      </c>
      <c r="N45" s="75">
        <v>32862000</v>
      </c>
      <c r="O45" s="75">
        <v>89.59</v>
      </c>
      <c r="P45" s="75">
        <v>29441.0658</v>
      </c>
      <c r="Q45" s="76">
        <v>5.67E-2</v>
      </c>
      <c r="R45" s="76">
        <v>0.13689999999999999</v>
      </c>
      <c r="S45" s="76">
        <v>1.5E-3</v>
      </c>
    </row>
    <row r="46" spans="2:19">
      <c r="B46" t="s">
        <v>3212</v>
      </c>
      <c r="C46" t="s">
        <v>3213</v>
      </c>
      <c r="D46" t="s">
        <v>121</v>
      </c>
      <c r="E46" t="s">
        <v>3214</v>
      </c>
      <c r="F46" t="s">
        <v>748</v>
      </c>
      <c r="G46" t="s">
        <v>251</v>
      </c>
      <c r="H46" t="s">
        <v>931</v>
      </c>
      <c r="I46" t="s">
        <v>3215</v>
      </c>
      <c r="J46" s="75">
        <v>0</v>
      </c>
      <c r="K46" t="s">
        <v>100</v>
      </c>
      <c r="L46" s="76">
        <v>8.6499999999999994E-2</v>
      </c>
      <c r="M46" s="76">
        <v>0</v>
      </c>
      <c r="N46" s="75">
        <v>54194.6</v>
      </c>
      <c r="O46" s="75">
        <v>51.45</v>
      </c>
      <c r="P46" s="75">
        <v>27.8831217</v>
      </c>
      <c r="Q46" s="76">
        <v>2E-3</v>
      </c>
      <c r="R46" s="76">
        <v>1E-4</v>
      </c>
      <c r="S46" s="76">
        <v>0</v>
      </c>
    </row>
    <row r="47" spans="2:19">
      <c r="B47" t="s">
        <v>3216</v>
      </c>
      <c r="C47" t="s">
        <v>3217</v>
      </c>
      <c r="D47" t="s">
        <v>121</v>
      </c>
      <c r="E47" t="s">
        <v>910</v>
      </c>
      <c r="F47" t="s">
        <v>748</v>
      </c>
      <c r="G47" t="s">
        <v>251</v>
      </c>
      <c r="H47" t="s">
        <v>931</v>
      </c>
      <c r="I47" t="s">
        <v>3218</v>
      </c>
      <c r="K47" t="s">
        <v>100</v>
      </c>
      <c r="L47" s="76">
        <v>5.6000000000000001E-2</v>
      </c>
      <c r="M47" s="76">
        <v>0</v>
      </c>
      <c r="N47" s="75">
        <v>10000000</v>
      </c>
      <c r="O47" s="75">
        <v>104.34</v>
      </c>
      <c r="P47" s="75">
        <v>10434</v>
      </c>
      <c r="Q47" s="76">
        <v>0</v>
      </c>
      <c r="R47" s="76">
        <v>4.8500000000000001E-2</v>
      </c>
      <c r="S47" s="76">
        <v>5.0000000000000001E-4</v>
      </c>
    </row>
    <row r="48" spans="2:19">
      <c r="B48" t="s">
        <v>3219</v>
      </c>
      <c r="C48" t="s">
        <v>3220</v>
      </c>
      <c r="D48" t="s">
        <v>121</v>
      </c>
      <c r="E48" t="s">
        <v>1330</v>
      </c>
      <c r="F48" t="s">
        <v>793</v>
      </c>
      <c r="G48" t="s">
        <v>251</v>
      </c>
      <c r="H48" t="s">
        <v>931</v>
      </c>
      <c r="I48" t="s">
        <v>3221</v>
      </c>
      <c r="K48" t="s">
        <v>100</v>
      </c>
      <c r="L48" s="76">
        <v>5.45E-2</v>
      </c>
      <c r="M48" s="76">
        <v>0</v>
      </c>
      <c r="N48" s="75">
        <v>15000000</v>
      </c>
      <c r="O48" s="75">
        <v>104.49</v>
      </c>
      <c r="P48" s="75">
        <v>15673.5</v>
      </c>
      <c r="Q48" s="76">
        <v>0</v>
      </c>
      <c r="R48" s="76">
        <v>7.2900000000000006E-2</v>
      </c>
      <c r="S48" s="76">
        <v>8.0000000000000004E-4</v>
      </c>
    </row>
    <row r="49" spans="2:19">
      <c r="B49" t="s">
        <v>3222</v>
      </c>
      <c r="C49" t="s">
        <v>3223</v>
      </c>
      <c r="D49" t="s">
        <v>121</v>
      </c>
      <c r="E49" t="s">
        <v>1563</v>
      </c>
      <c r="F49" t="s">
        <v>1075</v>
      </c>
      <c r="G49" t="s">
        <v>251</v>
      </c>
      <c r="H49" t="s">
        <v>931</v>
      </c>
      <c r="I49" t="s">
        <v>3224</v>
      </c>
      <c r="J49" s="75">
        <v>0.66</v>
      </c>
      <c r="K49" t="s">
        <v>100</v>
      </c>
      <c r="L49" s="76">
        <v>4.1500000000000002E-2</v>
      </c>
      <c r="M49" s="76">
        <v>0.1431</v>
      </c>
      <c r="N49" s="75">
        <v>1900000</v>
      </c>
      <c r="O49" s="75">
        <v>94.4</v>
      </c>
      <c r="P49" s="75">
        <v>1793.6</v>
      </c>
      <c r="Q49" s="76">
        <v>2.3800000000000002E-2</v>
      </c>
      <c r="R49" s="76">
        <v>8.3000000000000001E-3</v>
      </c>
      <c r="S49" s="76">
        <v>1E-4</v>
      </c>
    </row>
    <row r="50" spans="2:19">
      <c r="B50" s="77" t="s">
        <v>398</v>
      </c>
      <c r="C50" s="14"/>
      <c r="D50" s="14"/>
      <c r="E50" s="14"/>
      <c r="J50" s="79">
        <v>0</v>
      </c>
      <c r="M50" s="78">
        <v>0</v>
      </c>
      <c r="N50" s="79">
        <v>0</v>
      </c>
      <c r="P50" s="79">
        <v>0</v>
      </c>
      <c r="R50" s="78">
        <v>0</v>
      </c>
      <c r="S50" s="78">
        <v>0</v>
      </c>
    </row>
    <row r="51" spans="2:19">
      <c r="B51" t="s">
        <v>251</v>
      </c>
      <c r="C51" t="s">
        <v>251</v>
      </c>
      <c r="D51" s="14"/>
      <c r="E51" s="14"/>
      <c r="F51" t="s">
        <v>251</v>
      </c>
      <c r="G51" t="s">
        <v>251</v>
      </c>
      <c r="J51" s="75">
        <v>0</v>
      </c>
      <c r="K51" t="s">
        <v>251</v>
      </c>
      <c r="L51" s="76">
        <v>0</v>
      </c>
      <c r="M51" s="76">
        <v>0</v>
      </c>
      <c r="N51" s="75">
        <v>0</v>
      </c>
      <c r="O51" s="75">
        <v>0</v>
      </c>
      <c r="P51" s="75">
        <v>0</v>
      </c>
      <c r="Q51" s="76">
        <v>0</v>
      </c>
      <c r="R51" s="76">
        <v>0</v>
      </c>
      <c r="S51" s="76">
        <v>0</v>
      </c>
    </row>
    <row r="52" spans="2:19">
      <c r="B52" s="77" t="s">
        <v>1650</v>
      </c>
      <c r="C52" s="14"/>
      <c r="D52" s="14"/>
      <c r="E52" s="14"/>
      <c r="J52" s="79">
        <v>0</v>
      </c>
      <c r="M52" s="78">
        <v>0</v>
      </c>
      <c r="N52" s="79">
        <v>0</v>
      </c>
      <c r="P52" s="79">
        <v>0</v>
      </c>
      <c r="R52" s="78">
        <v>0</v>
      </c>
      <c r="S52" s="78">
        <v>0</v>
      </c>
    </row>
    <row r="53" spans="2:19">
      <c r="B53" t="s">
        <v>251</v>
      </c>
      <c r="C53" t="s">
        <v>251</v>
      </c>
      <c r="D53" s="14"/>
      <c r="E53" s="14"/>
      <c r="F53" t="s">
        <v>251</v>
      </c>
      <c r="G53" t="s">
        <v>251</v>
      </c>
      <c r="J53" s="75">
        <v>0</v>
      </c>
      <c r="K53" t="s">
        <v>251</v>
      </c>
      <c r="L53" s="76">
        <v>0</v>
      </c>
      <c r="M53" s="76">
        <v>0</v>
      </c>
      <c r="N53" s="75">
        <v>0</v>
      </c>
      <c r="O53" s="75">
        <v>0</v>
      </c>
      <c r="P53" s="75">
        <v>0</v>
      </c>
      <c r="Q53" s="76">
        <v>0</v>
      </c>
      <c r="R53" s="76">
        <v>0</v>
      </c>
      <c r="S53" s="76">
        <v>0</v>
      </c>
    </row>
    <row r="54" spans="2:19">
      <c r="B54" s="77" t="s">
        <v>254</v>
      </c>
      <c r="C54" s="14"/>
      <c r="D54" s="14"/>
      <c r="E54" s="14"/>
      <c r="J54" s="79">
        <v>0</v>
      </c>
      <c r="M54" s="78">
        <v>0</v>
      </c>
      <c r="N54" s="79">
        <v>0</v>
      </c>
      <c r="P54" s="79">
        <v>0</v>
      </c>
      <c r="R54" s="78">
        <v>0</v>
      </c>
      <c r="S54" s="78">
        <v>0</v>
      </c>
    </row>
    <row r="55" spans="2:19">
      <c r="B55" s="77" t="s">
        <v>399</v>
      </c>
      <c r="C55" s="14"/>
      <c r="D55" s="14"/>
      <c r="E55" s="14"/>
      <c r="J55" s="79">
        <v>0</v>
      </c>
      <c r="M55" s="78">
        <v>0</v>
      </c>
      <c r="N55" s="79">
        <v>0</v>
      </c>
      <c r="P55" s="79">
        <v>0</v>
      </c>
      <c r="R55" s="78">
        <v>0</v>
      </c>
      <c r="S55" s="78">
        <v>0</v>
      </c>
    </row>
    <row r="56" spans="2:19">
      <c r="B56" t="s">
        <v>251</v>
      </c>
      <c r="C56" t="s">
        <v>251</v>
      </c>
      <c r="D56" s="14"/>
      <c r="E56" s="14"/>
      <c r="F56" t="s">
        <v>251</v>
      </c>
      <c r="G56" t="s">
        <v>251</v>
      </c>
      <c r="J56" s="75">
        <v>0</v>
      </c>
      <c r="K56" t="s">
        <v>251</v>
      </c>
      <c r="L56" s="76">
        <v>0</v>
      </c>
      <c r="M56" s="76">
        <v>0</v>
      </c>
      <c r="N56" s="75">
        <v>0</v>
      </c>
      <c r="O56" s="75">
        <v>0</v>
      </c>
      <c r="P56" s="75">
        <v>0</v>
      </c>
      <c r="Q56" s="76">
        <v>0</v>
      </c>
      <c r="R56" s="76">
        <v>0</v>
      </c>
      <c r="S56" s="76">
        <v>0</v>
      </c>
    </row>
    <row r="57" spans="2:19">
      <c r="B57" s="77" t="s">
        <v>400</v>
      </c>
      <c r="C57" s="14"/>
      <c r="D57" s="14"/>
      <c r="E57" s="14"/>
      <c r="J57" s="79">
        <v>0</v>
      </c>
      <c r="M57" s="78">
        <v>0</v>
      </c>
      <c r="N57" s="79">
        <v>0</v>
      </c>
      <c r="P57" s="79">
        <v>0</v>
      </c>
      <c r="R57" s="78">
        <v>0</v>
      </c>
      <c r="S57" s="78">
        <v>0</v>
      </c>
    </row>
    <row r="58" spans="2:19">
      <c r="B58" t="s">
        <v>251</v>
      </c>
      <c r="C58" t="s">
        <v>251</v>
      </c>
      <c r="D58" s="14"/>
      <c r="E58" s="14"/>
      <c r="F58" t="s">
        <v>251</v>
      </c>
      <c r="G58" t="s">
        <v>251</v>
      </c>
      <c r="J58" s="75">
        <v>0</v>
      </c>
      <c r="K58" t="s">
        <v>251</v>
      </c>
      <c r="L58" s="76">
        <v>0</v>
      </c>
      <c r="M58" s="76">
        <v>0</v>
      </c>
      <c r="N58" s="75">
        <v>0</v>
      </c>
      <c r="O58" s="75">
        <v>0</v>
      </c>
      <c r="P58" s="75">
        <v>0</v>
      </c>
      <c r="Q58" s="76">
        <v>0</v>
      </c>
      <c r="R58" s="76">
        <v>0</v>
      </c>
      <c r="S58" s="76">
        <v>0</v>
      </c>
    </row>
    <row r="59" spans="2:19">
      <c r="B59" t="s">
        <v>256</v>
      </c>
      <c r="C59" s="14"/>
      <c r="D59" s="14"/>
      <c r="E59" s="14"/>
    </row>
    <row r="60" spans="2:19">
      <c r="B60" t="s">
        <v>393</v>
      </c>
      <c r="C60" s="14"/>
      <c r="D60" s="14"/>
      <c r="E60" s="14"/>
    </row>
    <row r="61" spans="2:19">
      <c r="B61" t="s">
        <v>394</v>
      </c>
      <c r="C61" s="14"/>
      <c r="D61" s="14"/>
      <c r="E61" s="14"/>
    </row>
    <row r="62" spans="2:19">
      <c r="B62" t="s">
        <v>395</v>
      </c>
      <c r="C62" s="14"/>
      <c r="D62" s="14"/>
      <c r="E62" s="14"/>
    </row>
    <row r="63" spans="2:19">
      <c r="C63" s="14"/>
      <c r="D63" s="14"/>
      <c r="E63" s="14"/>
    </row>
    <row r="64" spans="2:19">
      <c r="C64" s="14"/>
      <c r="D64" s="14"/>
      <c r="E64" s="14"/>
    </row>
    <row r="65" spans="3:5">
      <c r="C65" s="14"/>
      <c r="D65" s="14"/>
      <c r="E65" s="14"/>
    </row>
    <row r="66" spans="3:5">
      <c r="C66" s="14"/>
      <c r="D66" s="14"/>
      <c r="E66" s="14"/>
    </row>
    <row r="67" spans="3:5">
      <c r="C67" s="14"/>
      <c r="D67" s="14"/>
      <c r="E67" s="14"/>
    </row>
    <row r="68" spans="3:5">
      <c r="C68" s="14"/>
      <c r="D68" s="14"/>
      <c r="E68" s="14"/>
    </row>
    <row r="69" spans="3:5">
      <c r="C69" s="14"/>
      <c r="D69" s="14"/>
      <c r="E69" s="14"/>
    </row>
    <row r="70" spans="3:5">
      <c r="C70" s="14"/>
      <c r="D70" s="14"/>
      <c r="E70" s="14"/>
    </row>
    <row r="71" spans="3:5">
      <c r="C71" s="14"/>
      <c r="D71" s="14"/>
      <c r="E71" s="14"/>
    </row>
    <row r="72" spans="3:5">
      <c r="C72" s="14"/>
      <c r="D72" s="14"/>
      <c r="E72" s="14"/>
    </row>
    <row r="73" spans="3:5">
      <c r="C73" s="14"/>
      <c r="D73" s="14"/>
      <c r="E73" s="14"/>
    </row>
    <row r="74" spans="3:5">
      <c r="C74" s="14"/>
      <c r="D74" s="14"/>
      <c r="E74" s="14"/>
    </row>
    <row r="75" spans="3:5">
      <c r="C75" s="14"/>
      <c r="D75" s="14"/>
      <c r="E75" s="14"/>
    </row>
    <row r="76" spans="3:5">
      <c r="C76" s="14"/>
      <c r="D76" s="14"/>
      <c r="E76" s="14"/>
    </row>
    <row r="77" spans="3:5">
      <c r="C77" s="14"/>
      <c r="D77" s="14"/>
      <c r="E77" s="14"/>
    </row>
    <row r="78" spans="3:5">
      <c r="C78" s="14"/>
      <c r="D78" s="14"/>
      <c r="E78" s="14"/>
    </row>
    <row r="79" spans="3:5">
      <c r="C79" s="14"/>
      <c r="D79" s="14"/>
      <c r="E79" s="14"/>
    </row>
    <row r="80" spans="3:5">
      <c r="C80" s="14"/>
      <c r="D80" s="14"/>
      <c r="E80" s="14"/>
    </row>
    <row r="81" spans="3:5">
      <c r="C81" s="14"/>
      <c r="D81" s="14"/>
      <c r="E81" s="14"/>
    </row>
    <row r="82" spans="3:5">
      <c r="C82" s="14"/>
      <c r="D82" s="14"/>
      <c r="E82" s="14"/>
    </row>
    <row r="83" spans="3:5">
      <c r="C83" s="14"/>
      <c r="D83" s="14"/>
      <c r="E83" s="14"/>
    </row>
    <row r="84" spans="3:5">
      <c r="C84" s="14"/>
      <c r="D84" s="14"/>
      <c r="E84" s="14"/>
    </row>
    <row r="85" spans="3:5">
      <c r="C85" s="14"/>
      <c r="D85" s="14"/>
      <c r="E85" s="14"/>
    </row>
    <row r="86" spans="3:5">
      <c r="C86" s="14"/>
      <c r="D86" s="14"/>
      <c r="E86" s="14"/>
    </row>
    <row r="87" spans="3:5">
      <c r="C87" s="14"/>
      <c r="D87" s="14"/>
      <c r="E87" s="14"/>
    </row>
    <row r="88" spans="3:5">
      <c r="C88" s="14"/>
      <c r="D88" s="14"/>
      <c r="E88" s="14"/>
    </row>
    <row r="89" spans="3:5">
      <c r="C89" s="14"/>
      <c r="D89" s="14"/>
      <c r="E89" s="14"/>
    </row>
    <row r="90" spans="3:5">
      <c r="C90" s="14"/>
      <c r="D90" s="14"/>
      <c r="E90" s="14"/>
    </row>
    <row r="91" spans="3:5">
      <c r="C91" s="14"/>
      <c r="D91" s="14"/>
      <c r="E91" s="14"/>
    </row>
    <row r="92" spans="3:5">
      <c r="C92" s="14"/>
      <c r="D92" s="14"/>
      <c r="E92" s="14"/>
    </row>
    <row r="93" spans="3:5">
      <c r="C93" s="14"/>
      <c r="D93" s="14"/>
      <c r="E93" s="14"/>
    </row>
    <row r="94" spans="3:5">
      <c r="C94" s="14"/>
      <c r="D94" s="14"/>
      <c r="E94" s="14"/>
    </row>
    <row r="95" spans="3:5">
      <c r="C95" s="14"/>
      <c r="D95" s="14"/>
      <c r="E95" s="14"/>
    </row>
    <row r="96" spans="3:5">
      <c r="C96" s="14"/>
      <c r="D96" s="14"/>
      <c r="E96" s="14"/>
    </row>
    <row r="97" spans="3:5">
      <c r="C97" s="14"/>
      <c r="D97" s="14"/>
      <c r="E97" s="14"/>
    </row>
    <row r="98" spans="3:5">
      <c r="C98" s="14"/>
      <c r="D98" s="14"/>
      <c r="E98" s="14"/>
    </row>
    <row r="99" spans="3:5">
      <c r="C99" s="14"/>
      <c r="D99" s="14"/>
      <c r="E99" s="14"/>
    </row>
    <row r="100" spans="3:5">
      <c r="C100" s="14"/>
      <c r="D100" s="14"/>
      <c r="E100" s="14"/>
    </row>
    <row r="101" spans="3:5">
      <c r="C101" s="14"/>
      <c r="D101" s="14"/>
      <c r="E101" s="14"/>
    </row>
    <row r="102" spans="3:5">
      <c r="C102" s="14"/>
      <c r="D102" s="14"/>
      <c r="E102" s="14"/>
    </row>
    <row r="103" spans="3:5">
      <c r="C103" s="14"/>
      <c r="D103" s="14"/>
      <c r="E103" s="14"/>
    </row>
    <row r="104" spans="3:5">
      <c r="C104" s="14"/>
      <c r="D104" s="14"/>
      <c r="E104" s="14"/>
    </row>
    <row r="105" spans="3:5">
      <c r="C105" s="14"/>
      <c r="D105" s="14"/>
      <c r="E105" s="14"/>
    </row>
    <row r="106" spans="3:5">
      <c r="C106" s="14"/>
      <c r="D106" s="14"/>
      <c r="E106" s="14"/>
    </row>
    <row r="107" spans="3:5">
      <c r="C107" s="14"/>
      <c r="D107" s="14"/>
      <c r="E107" s="14"/>
    </row>
    <row r="108" spans="3:5">
      <c r="C108" s="14"/>
      <c r="D108" s="14"/>
      <c r="E108" s="14"/>
    </row>
    <row r="109" spans="3:5">
      <c r="C109" s="14"/>
      <c r="D109" s="14"/>
      <c r="E109" s="14"/>
    </row>
    <row r="110" spans="3:5">
      <c r="C110" s="14"/>
      <c r="D110" s="14"/>
      <c r="E110" s="14"/>
    </row>
    <row r="111" spans="3:5">
      <c r="C111" s="14"/>
      <c r="D111" s="14"/>
      <c r="E111" s="14"/>
    </row>
    <row r="112" spans="3:5">
      <c r="C112" s="14"/>
      <c r="D112" s="14"/>
      <c r="E112" s="14"/>
    </row>
    <row r="113" spans="3:5">
      <c r="C113" s="14"/>
      <c r="D113" s="14"/>
      <c r="E113" s="14"/>
    </row>
    <row r="114" spans="3:5">
      <c r="C114" s="14"/>
      <c r="D114" s="14"/>
      <c r="E114" s="14"/>
    </row>
    <row r="115" spans="3:5">
      <c r="C115" s="14"/>
      <c r="D115" s="14"/>
      <c r="E115" s="14"/>
    </row>
    <row r="116" spans="3:5">
      <c r="C116" s="14"/>
      <c r="D116" s="14"/>
      <c r="E116" s="14"/>
    </row>
    <row r="117" spans="3:5">
      <c r="C117" s="14"/>
      <c r="D117" s="14"/>
      <c r="E117" s="14"/>
    </row>
    <row r="118" spans="3:5">
      <c r="C118" s="14"/>
      <c r="D118" s="14"/>
      <c r="E118" s="14"/>
    </row>
    <row r="119" spans="3:5">
      <c r="C119" s="14"/>
      <c r="D119" s="14"/>
      <c r="E119" s="14"/>
    </row>
    <row r="120" spans="3:5">
      <c r="C120" s="14"/>
      <c r="D120" s="14"/>
      <c r="E120" s="14"/>
    </row>
    <row r="121" spans="3:5">
      <c r="C121" s="14"/>
      <c r="D121" s="14"/>
      <c r="E121" s="14"/>
    </row>
    <row r="122" spans="3:5">
      <c r="C122" s="14"/>
      <c r="D122" s="14"/>
      <c r="E122" s="14"/>
    </row>
    <row r="123" spans="3:5">
      <c r="C123" s="14"/>
      <c r="D123" s="14"/>
      <c r="E123" s="14"/>
    </row>
    <row r="124" spans="3:5">
      <c r="C124" s="14"/>
      <c r="D124" s="14"/>
      <c r="E124" s="14"/>
    </row>
    <row r="125" spans="3:5">
      <c r="C125" s="14"/>
      <c r="D125" s="14"/>
      <c r="E125" s="14"/>
    </row>
    <row r="126" spans="3:5">
      <c r="C126" s="14"/>
      <c r="D126" s="14"/>
      <c r="E126" s="14"/>
    </row>
    <row r="127" spans="3:5">
      <c r="C127" s="14"/>
      <c r="D127" s="14"/>
      <c r="E127" s="14"/>
    </row>
    <row r="128" spans="3:5">
      <c r="C128" s="14"/>
      <c r="D128" s="14"/>
      <c r="E128" s="14"/>
    </row>
    <row r="129" spans="3:5">
      <c r="C129" s="14"/>
      <c r="D129" s="14"/>
      <c r="E129" s="14"/>
    </row>
    <row r="130" spans="3:5">
      <c r="C130" s="14"/>
      <c r="D130" s="14"/>
      <c r="E130" s="14"/>
    </row>
    <row r="131" spans="3:5">
      <c r="C131" s="14"/>
      <c r="D131" s="14"/>
      <c r="E131" s="14"/>
    </row>
    <row r="132" spans="3:5">
      <c r="C132" s="14"/>
      <c r="D132" s="14"/>
      <c r="E132" s="14"/>
    </row>
    <row r="133" spans="3:5">
      <c r="C133" s="14"/>
      <c r="D133" s="14"/>
      <c r="E133" s="14"/>
    </row>
    <row r="134" spans="3:5">
      <c r="C134" s="14"/>
      <c r="D134" s="14"/>
      <c r="E134" s="14"/>
    </row>
    <row r="135" spans="3:5">
      <c r="C135" s="14"/>
      <c r="D135" s="14"/>
      <c r="E135" s="14"/>
    </row>
    <row r="136" spans="3:5">
      <c r="C136" s="14"/>
      <c r="D136" s="14"/>
      <c r="E136" s="14"/>
    </row>
    <row r="137" spans="3:5">
      <c r="C137" s="14"/>
      <c r="D137" s="14"/>
      <c r="E137" s="14"/>
    </row>
    <row r="138" spans="3:5">
      <c r="C138" s="14"/>
      <c r="D138" s="14"/>
      <c r="E138" s="14"/>
    </row>
    <row r="139" spans="3:5">
      <c r="C139" s="14"/>
      <c r="D139" s="14"/>
      <c r="E139" s="14"/>
    </row>
    <row r="140" spans="3:5">
      <c r="C140" s="14"/>
      <c r="D140" s="14"/>
      <c r="E140" s="14"/>
    </row>
    <row r="141" spans="3:5">
      <c r="C141" s="14"/>
      <c r="D141" s="14"/>
      <c r="E141" s="14"/>
    </row>
    <row r="142" spans="3:5">
      <c r="C142" s="14"/>
      <c r="D142" s="14"/>
      <c r="E142" s="14"/>
    </row>
    <row r="143" spans="3:5">
      <c r="C143" s="14"/>
      <c r="D143" s="14"/>
      <c r="E143" s="14"/>
    </row>
    <row r="144" spans="3:5">
      <c r="C144" s="14"/>
      <c r="D144" s="14"/>
      <c r="E144" s="14"/>
    </row>
    <row r="145" spans="3:5">
      <c r="C145" s="14"/>
      <c r="D145" s="14"/>
      <c r="E145" s="14"/>
    </row>
    <row r="146" spans="3:5">
      <c r="C146" s="14"/>
      <c r="D146" s="14"/>
      <c r="E146" s="14"/>
    </row>
    <row r="147" spans="3:5">
      <c r="C147" s="14"/>
      <c r="D147" s="14"/>
      <c r="E147" s="14"/>
    </row>
    <row r="148" spans="3:5">
      <c r="C148" s="14"/>
      <c r="D148" s="14"/>
      <c r="E148" s="14"/>
    </row>
    <row r="149" spans="3:5">
      <c r="C149" s="14"/>
      <c r="D149" s="14"/>
      <c r="E149" s="14"/>
    </row>
    <row r="150" spans="3:5">
      <c r="C150" s="14"/>
      <c r="D150" s="14"/>
      <c r="E150" s="14"/>
    </row>
    <row r="151" spans="3:5">
      <c r="C151" s="14"/>
      <c r="D151" s="14"/>
      <c r="E151" s="14"/>
    </row>
    <row r="152" spans="3:5">
      <c r="C152" s="14"/>
      <c r="D152" s="14"/>
      <c r="E152" s="14"/>
    </row>
    <row r="153" spans="3:5">
      <c r="C153" s="14"/>
      <c r="D153" s="14"/>
      <c r="E153" s="14"/>
    </row>
    <row r="154" spans="3:5">
      <c r="C154" s="14"/>
      <c r="D154" s="14"/>
      <c r="E154" s="14"/>
    </row>
    <row r="155" spans="3:5">
      <c r="C155" s="14"/>
      <c r="D155" s="14"/>
      <c r="E155" s="14"/>
    </row>
    <row r="156" spans="3:5">
      <c r="C156" s="14"/>
      <c r="D156" s="14"/>
      <c r="E156" s="14"/>
    </row>
    <row r="157" spans="3:5">
      <c r="C157" s="14"/>
      <c r="D157" s="14"/>
      <c r="E157" s="14"/>
    </row>
    <row r="158" spans="3:5">
      <c r="C158" s="14"/>
      <c r="D158" s="14"/>
      <c r="E158" s="14"/>
    </row>
    <row r="159" spans="3:5">
      <c r="C159" s="14"/>
      <c r="D159" s="14"/>
      <c r="E159" s="14"/>
    </row>
    <row r="160" spans="3:5">
      <c r="C160" s="14"/>
      <c r="D160" s="14"/>
      <c r="E160" s="14"/>
    </row>
    <row r="161" spans="3:5">
      <c r="C161" s="14"/>
      <c r="D161" s="14"/>
      <c r="E161" s="14"/>
    </row>
    <row r="162" spans="3:5">
      <c r="C162" s="14"/>
      <c r="D162" s="14"/>
      <c r="E162" s="14"/>
    </row>
    <row r="163" spans="3:5">
      <c r="C163" s="14"/>
      <c r="D163" s="14"/>
      <c r="E163" s="14"/>
    </row>
    <row r="164" spans="3:5">
      <c r="C164" s="14"/>
      <c r="D164" s="14"/>
      <c r="E164" s="14"/>
    </row>
    <row r="165" spans="3:5">
      <c r="C165" s="14"/>
      <c r="D165" s="14"/>
      <c r="E165" s="14"/>
    </row>
    <row r="166" spans="3:5">
      <c r="C166" s="14"/>
      <c r="D166" s="14"/>
      <c r="E166" s="14"/>
    </row>
    <row r="167" spans="3:5">
      <c r="C167" s="14"/>
      <c r="D167" s="14"/>
      <c r="E167" s="14"/>
    </row>
    <row r="168" spans="3:5">
      <c r="C168" s="14"/>
      <c r="D168" s="14"/>
      <c r="E168" s="14"/>
    </row>
    <row r="169" spans="3:5">
      <c r="C169" s="14"/>
      <c r="D169" s="14"/>
      <c r="E169" s="14"/>
    </row>
    <row r="170" spans="3:5">
      <c r="C170" s="14"/>
      <c r="D170" s="14"/>
      <c r="E170" s="14"/>
    </row>
    <row r="171" spans="3:5">
      <c r="C171" s="14"/>
      <c r="D171" s="14"/>
      <c r="E171" s="14"/>
    </row>
    <row r="172" spans="3:5">
      <c r="C172" s="14"/>
      <c r="D172" s="14"/>
      <c r="E172" s="14"/>
    </row>
    <row r="173" spans="3:5">
      <c r="C173" s="14"/>
      <c r="D173" s="14"/>
      <c r="E173" s="14"/>
    </row>
    <row r="174" spans="3:5">
      <c r="C174" s="14"/>
      <c r="D174" s="14"/>
      <c r="E174" s="14"/>
    </row>
    <row r="175" spans="3:5">
      <c r="C175" s="14"/>
      <c r="D175" s="14"/>
      <c r="E175" s="14"/>
    </row>
    <row r="176" spans="3:5">
      <c r="C176" s="14"/>
      <c r="D176" s="14"/>
      <c r="E176" s="14"/>
    </row>
    <row r="177" spans="3:5">
      <c r="C177" s="14"/>
      <c r="D177" s="14"/>
      <c r="E177" s="14"/>
    </row>
    <row r="178" spans="3:5">
      <c r="C178" s="14"/>
      <c r="D178" s="14"/>
      <c r="E178" s="14"/>
    </row>
    <row r="179" spans="3:5">
      <c r="C179" s="14"/>
      <c r="D179" s="14"/>
      <c r="E179" s="14"/>
    </row>
    <row r="180" spans="3:5">
      <c r="C180" s="14"/>
      <c r="D180" s="14"/>
      <c r="E180" s="14"/>
    </row>
    <row r="181" spans="3:5">
      <c r="C181" s="14"/>
      <c r="D181" s="14"/>
      <c r="E181" s="14"/>
    </row>
    <row r="182" spans="3:5">
      <c r="C182" s="14"/>
      <c r="D182" s="14"/>
      <c r="E182" s="14"/>
    </row>
    <row r="183" spans="3:5">
      <c r="C183" s="14"/>
      <c r="D183" s="14"/>
      <c r="E183" s="14"/>
    </row>
    <row r="184" spans="3:5">
      <c r="C184" s="14"/>
      <c r="D184" s="14"/>
      <c r="E184" s="14"/>
    </row>
    <row r="185" spans="3:5">
      <c r="C185" s="14"/>
      <c r="D185" s="14"/>
      <c r="E185" s="14"/>
    </row>
    <row r="186" spans="3:5">
      <c r="C186" s="14"/>
      <c r="D186" s="14"/>
      <c r="E186" s="14"/>
    </row>
    <row r="187" spans="3:5">
      <c r="C187" s="14"/>
      <c r="D187" s="14"/>
      <c r="E187" s="14"/>
    </row>
    <row r="188" spans="3:5">
      <c r="C188" s="14"/>
      <c r="D188" s="14"/>
      <c r="E188" s="14"/>
    </row>
    <row r="189" spans="3:5">
      <c r="C189" s="14"/>
      <c r="D189" s="14"/>
      <c r="E189" s="14"/>
    </row>
    <row r="190" spans="3:5">
      <c r="C190" s="14"/>
      <c r="D190" s="14"/>
      <c r="E190" s="14"/>
    </row>
    <row r="191" spans="3:5">
      <c r="C191" s="14"/>
      <c r="D191" s="14"/>
      <c r="E191" s="14"/>
    </row>
    <row r="192" spans="3:5">
      <c r="C192" s="14"/>
      <c r="D192" s="14"/>
      <c r="E192" s="14"/>
    </row>
    <row r="193" spans="3:5">
      <c r="C193" s="14"/>
      <c r="D193" s="14"/>
      <c r="E193" s="14"/>
    </row>
    <row r="194" spans="3:5">
      <c r="C194" s="14"/>
      <c r="D194" s="14"/>
      <c r="E194" s="14"/>
    </row>
    <row r="195" spans="3:5">
      <c r="C195" s="14"/>
      <c r="D195" s="14"/>
      <c r="E195" s="14"/>
    </row>
    <row r="196" spans="3:5">
      <c r="C196" s="14"/>
      <c r="D196" s="14"/>
      <c r="E196" s="14"/>
    </row>
    <row r="197" spans="3:5">
      <c r="C197" s="14"/>
      <c r="D197" s="14"/>
      <c r="E197" s="14"/>
    </row>
    <row r="198" spans="3:5">
      <c r="C198" s="14"/>
      <c r="D198" s="14"/>
      <c r="E198" s="14"/>
    </row>
    <row r="199" spans="3:5">
      <c r="C199" s="14"/>
      <c r="D199" s="14"/>
      <c r="E199" s="14"/>
    </row>
    <row r="200" spans="3:5">
      <c r="C200" s="14"/>
      <c r="D200" s="14"/>
      <c r="E200" s="14"/>
    </row>
    <row r="201" spans="3:5">
      <c r="C201" s="14"/>
      <c r="D201" s="14"/>
      <c r="E201" s="14"/>
    </row>
    <row r="202" spans="3:5">
      <c r="C202" s="14"/>
      <c r="D202" s="14"/>
      <c r="E202" s="14"/>
    </row>
    <row r="203" spans="3:5">
      <c r="C203" s="14"/>
      <c r="D203" s="14"/>
      <c r="E203" s="14"/>
    </row>
    <row r="204" spans="3:5">
      <c r="C204" s="14"/>
      <c r="D204" s="14"/>
      <c r="E204" s="14"/>
    </row>
    <row r="205" spans="3:5">
      <c r="C205" s="14"/>
      <c r="D205" s="14"/>
      <c r="E205" s="14"/>
    </row>
    <row r="206" spans="3:5">
      <c r="C206" s="14"/>
      <c r="D206" s="14"/>
      <c r="E206" s="14"/>
    </row>
    <row r="207" spans="3:5">
      <c r="C207" s="14"/>
      <c r="D207" s="14"/>
      <c r="E207" s="14"/>
    </row>
    <row r="208" spans="3:5">
      <c r="C208" s="14"/>
      <c r="D208" s="14"/>
      <c r="E208" s="14"/>
    </row>
    <row r="209" spans="3:5">
      <c r="C209" s="14"/>
      <c r="D209" s="14"/>
      <c r="E209" s="14"/>
    </row>
    <row r="210" spans="3:5">
      <c r="C210" s="14"/>
      <c r="D210" s="14"/>
      <c r="E210" s="14"/>
    </row>
    <row r="211" spans="3:5">
      <c r="C211" s="14"/>
      <c r="D211" s="14"/>
      <c r="E211" s="14"/>
    </row>
    <row r="212" spans="3:5">
      <c r="C212" s="14"/>
      <c r="D212" s="14"/>
      <c r="E212" s="14"/>
    </row>
    <row r="213" spans="3:5">
      <c r="C213" s="14"/>
      <c r="D213" s="14"/>
      <c r="E213" s="14"/>
    </row>
    <row r="214" spans="3:5">
      <c r="C214" s="14"/>
      <c r="D214" s="14"/>
      <c r="E214" s="14"/>
    </row>
    <row r="215" spans="3:5">
      <c r="C215" s="14"/>
      <c r="D215" s="14"/>
      <c r="E215" s="14"/>
    </row>
    <row r="216" spans="3:5">
      <c r="C216" s="14"/>
      <c r="D216" s="14"/>
      <c r="E216" s="14"/>
    </row>
    <row r="217" spans="3:5">
      <c r="C217" s="14"/>
      <c r="D217" s="14"/>
      <c r="E217" s="14"/>
    </row>
    <row r="218" spans="3:5">
      <c r="C218" s="14"/>
      <c r="D218" s="14"/>
      <c r="E218" s="14"/>
    </row>
    <row r="219" spans="3:5">
      <c r="C219" s="14"/>
      <c r="D219" s="14"/>
      <c r="E219" s="14"/>
    </row>
    <row r="220" spans="3:5">
      <c r="C220" s="14"/>
      <c r="D220" s="14"/>
      <c r="E220" s="14"/>
    </row>
    <row r="221" spans="3:5">
      <c r="C221" s="14"/>
      <c r="D221" s="14"/>
      <c r="E221" s="14"/>
    </row>
    <row r="222" spans="3:5">
      <c r="C222" s="14"/>
      <c r="D222" s="14"/>
      <c r="E222" s="14"/>
    </row>
    <row r="223" spans="3:5">
      <c r="C223" s="14"/>
      <c r="D223" s="14"/>
      <c r="E223" s="14"/>
    </row>
    <row r="224" spans="3:5">
      <c r="C224" s="14"/>
      <c r="D224" s="14"/>
      <c r="E224" s="14"/>
    </row>
    <row r="225" spans="3:5">
      <c r="C225" s="14"/>
      <c r="D225" s="14"/>
      <c r="E225" s="14"/>
    </row>
    <row r="226" spans="3:5">
      <c r="C226" s="14"/>
      <c r="D226" s="14"/>
      <c r="E226" s="14"/>
    </row>
    <row r="227" spans="3:5">
      <c r="C227" s="14"/>
      <c r="D227" s="14"/>
      <c r="E227" s="14"/>
    </row>
    <row r="228" spans="3:5">
      <c r="C228" s="14"/>
      <c r="D228" s="14"/>
      <c r="E228" s="14"/>
    </row>
    <row r="229" spans="3:5">
      <c r="C229" s="14"/>
      <c r="D229" s="14"/>
      <c r="E229" s="14"/>
    </row>
    <row r="230" spans="3:5">
      <c r="C230" s="14"/>
      <c r="D230" s="14"/>
      <c r="E230" s="14"/>
    </row>
    <row r="231" spans="3:5">
      <c r="C231" s="14"/>
      <c r="D231" s="14"/>
      <c r="E231" s="14"/>
    </row>
    <row r="232" spans="3:5">
      <c r="C232" s="14"/>
      <c r="D232" s="14"/>
      <c r="E232" s="14"/>
    </row>
    <row r="233" spans="3:5">
      <c r="C233" s="14"/>
      <c r="D233" s="14"/>
      <c r="E233" s="14"/>
    </row>
    <row r="234" spans="3:5">
      <c r="C234" s="14"/>
      <c r="D234" s="14"/>
      <c r="E234" s="14"/>
    </row>
    <row r="235" spans="3:5">
      <c r="C235" s="14"/>
      <c r="D235" s="14"/>
      <c r="E235" s="14"/>
    </row>
    <row r="236" spans="3:5">
      <c r="C236" s="14"/>
      <c r="D236" s="14"/>
      <c r="E236" s="14"/>
    </row>
    <row r="237" spans="3:5">
      <c r="C237" s="14"/>
      <c r="D237" s="14"/>
      <c r="E237" s="14"/>
    </row>
    <row r="238" spans="3:5">
      <c r="C238" s="14"/>
      <c r="D238" s="14"/>
      <c r="E238" s="14"/>
    </row>
    <row r="239" spans="3:5">
      <c r="C239" s="14"/>
      <c r="D239" s="14"/>
      <c r="E239" s="14"/>
    </row>
    <row r="240" spans="3:5">
      <c r="C240" s="14"/>
      <c r="D240" s="14"/>
      <c r="E240" s="14"/>
    </row>
    <row r="241" spans="3:5">
      <c r="C241" s="14"/>
      <c r="D241" s="14"/>
      <c r="E241" s="14"/>
    </row>
    <row r="242" spans="3:5">
      <c r="C242" s="14"/>
      <c r="D242" s="14"/>
      <c r="E242" s="14"/>
    </row>
    <row r="243" spans="3:5">
      <c r="C243" s="14"/>
      <c r="D243" s="14"/>
      <c r="E243" s="14"/>
    </row>
    <row r="244" spans="3:5">
      <c r="C244" s="14"/>
      <c r="D244" s="14"/>
      <c r="E244" s="14"/>
    </row>
    <row r="245" spans="3:5">
      <c r="C245" s="14"/>
      <c r="D245" s="14"/>
      <c r="E245" s="14"/>
    </row>
    <row r="246" spans="3:5">
      <c r="C246" s="14"/>
      <c r="D246" s="14"/>
      <c r="E246" s="14"/>
    </row>
    <row r="247" spans="3:5">
      <c r="C247" s="14"/>
      <c r="D247" s="14"/>
      <c r="E247" s="14"/>
    </row>
    <row r="248" spans="3:5">
      <c r="C248" s="14"/>
      <c r="D248" s="14"/>
      <c r="E248" s="14"/>
    </row>
    <row r="249" spans="3:5">
      <c r="C249" s="14"/>
      <c r="D249" s="14"/>
      <c r="E249" s="14"/>
    </row>
    <row r="250" spans="3:5">
      <c r="C250" s="14"/>
      <c r="D250" s="14"/>
      <c r="E250" s="14"/>
    </row>
    <row r="251" spans="3:5">
      <c r="C251" s="14"/>
      <c r="D251" s="14"/>
      <c r="E251" s="14"/>
    </row>
    <row r="252" spans="3:5">
      <c r="C252" s="14"/>
      <c r="D252" s="14"/>
      <c r="E252" s="14"/>
    </row>
    <row r="253" spans="3:5">
      <c r="C253" s="14"/>
      <c r="D253" s="14"/>
      <c r="E253" s="14"/>
    </row>
    <row r="254" spans="3:5">
      <c r="C254" s="14"/>
      <c r="D254" s="14"/>
      <c r="E254" s="14"/>
    </row>
    <row r="255" spans="3:5">
      <c r="C255" s="14"/>
      <c r="D255" s="14"/>
      <c r="E255" s="14"/>
    </row>
    <row r="256" spans="3:5">
      <c r="C256" s="14"/>
      <c r="D256" s="14"/>
      <c r="E256" s="14"/>
    </row>
    <row r="257" spans="3:5">
      <c r="C257" s="14"/>
      <c r="D257" s="14"/>
      <c r="E257" s="14"/>
    </row>
    <row r="258" spans="3:5">
      <c r="C258" s="14"/>
      <c r="D258" s="14"/>
      <c r="E258" s="14"/>
    </row>
    <row r="259" spans="3:5">
      <c r="C259" s="14"/>
      <c r="D259" s="14"/>
      <c r="E259" s="14"/>
    </row>
    <row r="260" spans="3:5">
      <c r="C260" s="14"/>
      <c r="D260" s="14"/>
      <c r="E260" s="14"/>
    </row>
    <row r="261" spans="3:5">
      <c r="C261" s="14"/>
      <c r="D261" s="14"/>
      <c r="E261" s="14"/>
    </row>
    <row r="262" spans="3:5">
      <c r="C262" s="14"/>
      <c r="D262" s="14"/>
      <c r="E262" s="14"/>
    </row>
    <row r="263" spans="3:5">
      <c r="C263" s="14"/>
      <c r="D263" s="14"/>
      <c r="E263" s="14"/>
    </row>
    <row r="264" spans="3:5">
      <c r="C264" s="14"/>
      <c r="D264" s="14"/>
      <c r="E264" s="14"/>
    </row>
    <row r="265" spans="3:5">
      <c r="C265" s="14"/>
      <c r="D265" s="14"/>
      <c r="E265" s="14"/>
    </row>
    <row r="266" spans="3:5">
      <c r="C266" s="14"/>
      <c r="D266" s="14"/>
      <c r="E266" s="14"/>
    </row>
    <row r="267" spans="3:5">
      <c r="C267" s="14"/>
      <c r="D267" s="14"/>
      <c r="E267" s="14"/>
    </row>
    <row r="268" spans="3:5">
      <c r="C268" s="14"/>
      <c r="D268" s="14"/>
      <c r="E268" s="14"/>
    </row>
    <row r="269" spans="3:5">
      <c r="C269" s="14"/>
      <c r="D269" s="14"/>
      <c r="E269" s="14"/>
    </row>
    <row r="270" spans="3:5">
      <c r="C270" s="14"/>
      <c r="D270" s="14"/>
      <c r="E270" s="14"/>
    </row>
    <row r="271" spans="3:5">
      <c r="C271" s="14"/>
      <c r="D271" s="14"/>
      <c r="E271" s="14"/>
    </row>
    <row r="272" spans="3:5">
      <c r="C272" s="14"/>
      <c r="D272" s="14"/>
      <c r="E272" s="14"/>
    </row>
    <row r="273" spans="3:5">
      <c r="C273" s="14"/>
      <c r="D273" s="14"/>
      <c r="E273" s="14"/>
    </row>
    <row r="274" spans="3:5">
      <c r="C274" s="14"/>
      <c r="D274" s="14"/>
      <c r="E274" s="14"/>
    </row>
    <row r="275" spans="3:5">
      <c r="C275" s="14"/>
      <c r="D275" s="14"/>
      <c r="E275" s="14"/>
    </row>
    <row r="276" spans="3:5">
      <c r="C276" s="14"/>
      <c r="D276" s="14"/>
      <c r="E276" s="14"/>
    </row>
    <row r="277" spans="3:5">
      <c r="C277" s="14"/>
      <c r="D277" s="14"/>
      <c r="E277" s="14"/>
    </row>
    <row r="278" spans="3:5">
      <c r="C278" s="14"/>
      <c r="D278" s="14"/>
      <c r="E278" s="14"/>
    </row>
    <row r="279" spans="3:5">
      <c r="C279" s="14"/>
      <c r="D279" s="14"/>
      <c r="E279" s="14"/>
    </row>
    <row r="280" spans="3:5">
      <c r="C280" s="14"/>
      <c r="D280" s="14"/>
      <c r="E280" s="14"/>
    </row>
    <row r="281" spans="3:5">
      <c r="C281" s="14"/>
      <c r="D281" s="14"/>
      <c r="E281" s="14"/>
    </row>
    <row r="282" spans="3:5">
      <c r="C282" s="14"/>
      <c r="D282" s="14"/>
      <c r="E282" s="14"/>
    </row>
    <row r="283" spans="3:5">
      <c r="C283" s="14"/>
      <c r="D283" s="14"/>
      <c r="E283" s="14"/>
    </row>
    <row r="284" spans="3:5">
      <c r="C284" s="14"/>
      <c r="D284" s="14"/>
      <c r="E284" s="14"/>
    </row>
    <row r="285" spans="3:5">
      <c r="C285" s="14"/>
      <c r="D285" s="14"/>
      <c r="E285" s="14"/>
    </row>
    <row r="286" spans="3:5">
      <c r="C286" s="14"/>
      <c r="D286" s="14"/>
      <c r="E286" s="14"/>
    </row>
    <row r="287" spans="3:5">
      <c r="C287" s="14"/>
      <c r="D287" s="14"/>
      <c r="E287" s="14"/>
    </row>
    <row r="288" spans="3:5">
      <c r="C288" s="14"/>
      <c r="D288" s="14"/>
      <c r="E288" s="14"/>
    </row>
    <row r="289" spans="3:5">
      <c r="C289" s="14"/>
      <c r="D289" s="14"/>
      <c r="E289" s="14"/>
    </row>
    <row r="290" spans="3:5">
      <c r="C290" s="14"/>
      <c r="D290" s="14"/>
      <c r="E290" s="14"/>
    </row>
    <row r="291" spans="3:5">
      <c r="C291" s="14"/>
      <c r="D291" s="14"/>
      <c r="E291" s="14"/>
    </row>
    <row r="292" spans="3:5">
      <c r="C292" s="14"/>
      <c r="D292" s="14"/>
      <c r="E292" s="14"/>
    </row>
    <row r="293" spans="3:5">
      <c r="C293" s="14"/>
      <c r="D293" s="14"/>
      <c r="E293" s="14"/>
    </row>
    <row r="294" spans="3:5">
      <c r="C294" s="14"/>
      <c r="D294" s="14"/>
      <c r="E294" s="14"/>
    </row>
    <row r="295" spans="3:5">
      <c r="C295" s="14"/>
      <c r="D295" s="14"/>
      <c r="E295" s="14"/>
    </row>
    <row r="296" spans="3:5">
      <c r="C296" s="14"/>
      <c r="D296" s="14"/>
      <c r="E296" s="14"/>
    </row>
    <row r="297" spans="3:5">
      <c r="C297" s="14"/>
      <c r="D297" s="14"/>
      <c r="E297" s="14"/>
    </row>
    <row r="298" spans="3:5">
      <c r="C298" s="14"/>
      <c r="D298" s="14"/>
      <c r="E298" s="14"/>
    </row>
    <row r="299" spans="3:5">
      <c r="C299" s="14"/>
      <c r="D299" s="14"/>
      <c r="E299" s="14"/>
    </row>
    <row r="300" spans="3:5">
      <c r="C300" s="14"/>
      <c r="D300" s="14"/>
      <c r="E300" s="14"/>
    </row>
    <row r="301" spans="3:5">
      <c r="C301" s="14"/>
      <c r="D301" s="14"/>
      <c r="E301" s="14"/>
    </row>
    <row r="302" spans="3:5">
      <c r="C302" s="14"/>
      <c r="D302" s="14"/>
      <c r="E302" s="14"/>
    </row>
    <row r="303" spans="3:5">
      <c r="C303" s="14"/>
      <c r="D303" s="14"/>
      <c r="E303" s="14"/>
    </row>
    <row r="304" spans="3:5">
      <c r="C304" s="14"/>
      <c r="D304" s="14"/>
      <c r="E304" s="14"/>
    </row>
    <row r="305" spans="3:5">
      <c r="C305" s="14"/>
      <c r="D305" s="14"/>
      <c r="E305" s="14"/>
    </row>
    <row r="306" spans="3:5">
      <c r="C306" s="14"/>
      <c r="D306" s="14"/>
      <c r="E306" s="14"/>
    </row>
    <row r="307" spans="3:5">
      <c r="C307" s="14"/>
      <c r="D307" s="14"/>
      <c r="E307" s="14"/>
    </row>
    <row r="308" spans="3:5">
      <c r="C308" s="14"/>
      <c r="D308" s="14"/>
      <c r="E308" s="14"/>
    </row>
    <row r="309" spans="3:5">
      <c r="C309" s="14"/>
      <c r="D309" s="14"/>
      <c r="E309" s="14"/>
    </row>
    <row r="310" spans="3:5">
      <c r="C310" s="14"/>
      <c r="D310" s="14"/>
      <c r="E310" s="14"/>
    </row>
    <row r="311" spans="3:5">
      <c r="C311" s="14"/>
      <c r="D311" s="14"/>
      <c r="E311" s="14"/>
    </row>
    <row r="312" spans="3:5">
      <c r="C312" s="14"/>
      <c r="D312" s="14"/>
      <c r="E312" s="14"/>
    </row>
    <row r="313" spans="3:5">
      <c r="C313" s="14"/>
      <c r="D313" s="14"/>
      <c r="E313" s="14"/>
    </row>
    <row r="314" spans="3:5">
      <c r="C314" s="14"/>
      <c r="D314" s="14"/>
      <c r="E314" s="14"/>
    </row>
    <row r="315" spans="3:5">
      <c r="C315" s="14"/>
      <c r="D315" s="14"/>
      <c r="E315" s="14"/>
    </row>
    <row r="316" spans="3:5">
      <c r="C316" s="14"/>
      <c r="D316" s="14"/>
      <c r="E316" s="14"/>
    </row>
    <row r="317" spans="3:5">
      <c r="C317" s="14"/>
      <c r="D317" s="14"/>
      <c r="E317" s="14"/>
    </row>
    <row r="318" spans="3:5">
      <c r="C318" s="14"/>
      <c r="D318" s="14"/>
      <c r="E318" s="14"/>
    </row>
    <row r="319" spans="3:5">
      <c r="C319" s="14"/>
      <c r="D319" s="14"/>
      <c r="E319" s="14"/>
    </row>
    <row r="320" spans="3:5">
      <c r="C320" s="14"/>
      <c r="D320" s="14"/>
      <c r="E320" s="14"/>
    </row>
    <row r="321" spans="3:5">
      <c r="C321" s="14"/>
      <c r="D321" s="14"/>
      <c r="E321" s="14"/>
    </row>
    <row r="322" spans="3:5">
      <c r="C322" s="14"/>
      <c r="D322" s="14"/>
      <c r="E322" s="14"/>
    </row>
    <row r="323" spans="3:5">
      <c r="C323" s="14"/>
      <c r="D323" s="14"/>
      <c r="E323" s="14"/>
    </row>
    <row r="324" spans="3:5">
      <c r="C324" s="14"/>
      <c r="D324" s="14"/>
      <c r="E324" s="14"/>
    </row>
    <row r="325" spans="3:5">
      <c r="C325" s="14"/>
      <c r="D325" s="14"/>
      <c r="E325" s="14"/>
    </row>
    <row r="326" spans="3:5">
      <c r="C326" s="14"/>
      <c r="D326" s="14"/>
      <c r="E326" s="14"/>
    </row>
    <row r="327" spans="3:5">
      <c r="C327" s="14"/>
      <c r="D327" s="14"/>
      <c r="E327" s="14"/>
    </row>
    <row r="328" spans="3:5">
      <c r="C328" s="14"/>
      <c r="D328" s="14"/>
      <c r="E328" s="14"/>
    </row>
    <row r="329" spans="3:5">
      <c r="C329" s="14"/>
      <c r="D329" s="14"/>
      <c r="E329" s="14"/>
    </row>
    <row r="330" spans="3:5">
      <c r="C330" s="14"/>
      <c r="D330" s="14"/>
      <c r="E330" s="14"/>
    </row>
    <row r="331" spans="3:5">
      <c r="C331" s="14"/>
      <c r="D331" s="14"/>
      <c r="E331" s="14"/>
    </row>
    <row r="332" spans="3:5">
      <c r="C332" s="14"/>
      <c r="D332" s="14"/>
      <c r="E332" s="14"/>
    </row>
    <row r="333" spans="3:5">
      <c r="C333" s="14"/>
      <c r="D333" s="14"/>
      <c r="E333" s="14"/>
    </row>
    <row r="334" spans="3:5">
      <c r="C334" s="14"/>
      <c r="D334" s="14"/>
      <c r="E334" s="14"/>
    </row>
    <row r="335" spans="3:5">
      <c r="C335" s="14"/>
      <c r="D335" s="14"/>
      <c r="E335" s="14"/>
    </row>
    <row r="336" spans="3:5">
      <c r="C336" s="14"/>
      <c r="D336" s="14"/>
      <c r="E336" s="14"/>
    </row>
    <row r="337" spans="3:5">
      <c r="C337" s="14"/>
      <c r="D337" s="14"/>
      <c r="E337" s="14"/>
    </row>
    <row r="338" spans="3:5">
      <c r="C338" s="14"/>
      <c r="D338" s="14"/>
      <c r="E338" s="14"/>
    </row>
    <row r="339" spans="3:5">
      <c r="C339" s="14"/>
      <c r="D339" s="14"/>
      <c r="E339" s="14"/>
    </row>
    <row r="340" spans="3:5">
      <c r="C340" s="14"/>
      <c r="D340" s="14"/>
      <c r="E340" s="14"/>
    </row>
    <row r="341" spans="3:5">
      <c r="C341" s="14"/>
      <c r="D341" s="14"/>
      <c r="E341" s="14"/>
    </row>
    <row r="342" spans="3:5">
      <c r="C342" s="14"/>
      <c r="D342" s="14"/>
      <c r="E342" s="14"/>
    </row>
    <row r="343" spans="3:5">
      <c r="C343" s="14"/>
      <c r="D343" s="14"/>
      <c r="E343" s="14"/>
    </row>
    <row r="344" spans="3:5">
      <c r="C344" s="14"/>
      <c r="D344" s="14"/>
      <c r="E344" s="14"/>
    </row>
    <row r="345" spans="3:5">
      <c r="C345" s="14"/>
      <c r="D345" s="14"/>
      <c r="E345" s="14"/>
    </row>
    <row r="346" spans="3:5">
      <c r="C346" s="14"/>
      <c r="D346" s="14"/>
      <c r="E346" s="14"/>
    </row>
    <row r="347" spans="3:5">
      <c r="C347" s="14"/>
      <c r="D347" s="14"/>
      <c r="E347" s="14"/>
    </row>
    <row r="348" spans="3:5">
      <c r="C348" s="14"/>
      <c r="D348" s="14"/>
      <c r="E348" s="14"/>
    </row>
    <row r="349" spans="3:5">
      <c r="C349" s="14"/>
      <c r="D349" s="14"/>
      <c r="E349" s="14"/>
    </row>
    <row r="350" spans="3:5">
      <c r="C350" s="14"/>
      <c r="D350" s="14"/>
      <c r="E350" s="14"/>
    </row>
    <row r="351" spans="3:5">
      <c r="C351" s="14"/>
      <c r="D351" s="14"/>
      <c r="E351" s="14"/>
    </row>
    <row r="352" spans="3:5">
      <c r="C352" s="14"/>
      <c r="D352" s="14"/>
      <c r="E352" s="14"/>
    </row>
    <row r="353" spans="3:5">
      <c r="C353" s="14"/>
      <c r="D353" s="14"/>
      <c r="E353" s="14"/>
    </row>
    <row r="354" spans="3:5">
      <c r="C354" s="14"/>
      <c r="D354" s="14"/>
      <c r="E354" s="14"/>
    </row>
    <row r="355" spans="3:5">
      <c r="C355" s="14"/>
      <c r="D355" s="14"/>
      <c r="E355" s="14"/>
    </row>
    <row r="356" spans="3:5">
      <c r="C356" s="14"/>
      <c r="D356" s="14"/>
      <c r="E356" s="14"/>
    </row>
    <row r="357" spans="3:5">
      <c r="C357" s="14"/>
      <c r="D357" s="14"/>
      <c r="E357" s="14"/>
    </row>
    <row r="358" spans="3:5">
      <c r="C358" s="14"/>
      <c r="D358" s="14"/>
      <c r="E358" s="14"/>
    </row>
    <row r="359" spans="3:5">
      <c r="C359" s="14"/>
      <c r="D359" s="14"/>
      <c r="E359" s="14"/>
    </row>
    <row r="360" spans="3:5">
      <c r="C360" s="14"/>
      <c r="D360" s="14"/>
      <c r="E360" s="14"/>
    </row>
    <row r="361" spans="3:5">
      <c r="C361" s="14"/>
      <c r="D361" s="14"/>
      <c r="E361" s="14"/>
    </row>
    <row r="362" spans="3:5">
      <c r="C362" s="14"/>
      <c r="D362" s="14"/>
      <c r="E362" s="14"/>
    </row>
    <row r="363" spans="3:5">
      <c r="C363" s="14"/>
      <c r="D363" s="14"/>
      <c r="E363" s="14"/>
    </row>
    <row r="364" spans="3:5">
      <c r="C364" s="14"/>
      <c r="D364" s="14"/>
      <c r="E364" s="14"/>
    </row>
    <row r="365" spans="3:5">
      <c r="C365" s="14"/>
      <c r="D365" s="14"/>
      <c r="E365" s="14"/>
    </row>
    <row r="366" spans="3:5">
      <c r="C366" s="14"/>
      <c r="D366" s="14"/>
      <c r="E366" s="14"/>
    </row>
    <row r="367" spans="3:5">
      <c r="C367" s="14"/>
      <c r="D367" s="14"/>
      <c r="E367" s="14"/>
    </row>
    <row r="368" spans="3:5">
      <c r="C368" s="14"/>
      <c r="D368" s="14"/>
      <c r="E368" s="14"/>
    </row>
    <row r="369" spans="3:5">
      <c r="C369" s="14"/>
      <c r="D369" s="14"/>
      <c r="E369" s="14"/>
    </row>
    <row r="370" spans="3:5">
      <c r="C370" s="14"/>
      <c r="D370" s="14"/>
      <c r="E370" s="14"/>
    </row>
    <row r="371" spans="3:5">
      <c r="C371" s="14"/>
      <c r="D371" s="14"/>
      <c r="E371" s="14"/>
    </row>
    <row r="372" spans="3:5">
      <c r="C372" s="14"/>
      <c r="D372" s="14"/>
      <c r="E372" s="14"/>
    </row>
    <row r="373" spans="3:5">
      <c r="C373" s="14"/>
      <c r="D373" s="14"/>
      <c r="E373" s="14"/>
    </row>
    <row r="374" spans="3:5">
      <c r="C374" s="14"/>
      <c r="D374" s="14"/>
      <c r="E374" s="14"/>
    </row>
    <row r="375" spans="3:5">
      <c r="C375" s="14"/>
      <c r="D375" s="14"/>
      <c r="E375" s="14"/>
    </row>
    <row r="376" spans="3:5">
      <c r="C376" s="14"/>
      <c r="D376" s="14"/>
      <c r="E376" s="14"/>
    </row>
    <row r="377" spans="3:5">
      <c r="C377" s="14"/>
      <c r="D377" s="14"/>
      <c r="E377" s="14"/>
    </row>
    <row r="378" spans="3:5">
      <c r="C378" s="14"/>
      <c r="D378" s="14"/>
      <c r="E378" s="14"/>
    </row>
    <row r="379" spans="3:5">
      <c r="C379" s="14"/>
      <c r="D379" s="14"/>
      <c r="E379" s="14"/>
    </row>
    <row r="380" spans="3:5">
      <c r="C380" s="14"/>
      <c r="D380" s="14"/>
      <c r="E380" s="14"/>
    </row>
    <row r="381" spans="3:5">
      <c r="C381" s="14"/>
      <c r="D381" s="14"/>
      <c r="E381" s="14"/>
    </row>
    <row r="382" spans="3:5">
      <c r="C382" s="14"/>
      <c r="D382" s="14"/>
      <c r="E382" s="14"/>
    </row>
    <row r="383" spans="3:5">
      <c r="C383" s="14"/>
      <c r="D383" s="14"/>
      <c r="E383" s="14"/>
    </row>
    <row r="384" spans="3:5">
      <c r="C384" s="14"/>
      <c r="D384" s="14"/>
      <c r="E384" s="14"/>
    </row>
    <row r="385" spans="3:5">
      <c r="C385" s="14"/>
      <c r="D385" s="14"/>
      <c r="E385" s="14"/>
    </row>
    <row r="386" spans="3:5">
      <c r="C386" s="14"/>
      <c r="D386" s="14"/>
      <c r="E386" s="14"/>
    </row>
    <row r="387" spans="3:5">
      <c r="C387" s="14"/>
      <c r="D387" s="14"/>
      <c r="E387" s="14"/>
    </row>
    <row r="388" spans="3:5">
      <c r="C388" s="14"/>
      <c r="D388" s="14"/>
      <c r="E388" s="14"/>
    </row>
    <row r="389" spans="3:5">
      <c r="C389" s="14"/>
      <c r="D389" s="14"/>
      <c r="E389" s="14"/>
    </row>
    <row r="390" spans="3:5">
      <c r="C390" s="14"/>
      <c r="D390" s="14"/>
      <c r="E390" s="14"/>
    </row>
    <row r="391" spans="3:5">
      <c r="C391" s="14"/>
      <c r="D391" s="14"/>
      <c r="E391" s="14"/>
    </row>
    <row r="392" spans="3:5">
      <c r="C392" s="14"/>
      <c r="D392" s="14"/>
      <c r="E392" s="14"/>
    </row>
    <row r="393" spans="3:5">
      <c r="C393" s="14"/>
      <c r="D393" s="14"/>
      <c r="E393" s="14"/>
    </row>
    <row r="394" spans="3:5">
      <c r="C394" s="14"/>
      <c r="D394" s="14"/>
      <c r="E394" s="14"/>
    </row>
    <row r="395" spans="3:5">
      <c r="C395" s="14"/>
      <c r="D395" s="14"/>
      <c r="E395" s="14"/>
    </row>
    <row r="396" spans="3:5">
      <c r="C396" s="14"/>
      <c r="D396" s="14"/>
      <c r="E396" s="14"/>
    </row>
    <row r="397" spans="3:5">
      <c r="C397" s="14"/>
      <c r="D397" s="14"/>
      <c r="E397" s="14"/>
    </row>
    <row r="398" spans="3:5">
      <c r="C398" s="14"/>
      <c r="D398" s="14"/>
      <c r="E398" s="14"/>
    </row>
    <row r="399" spans="3:5">
      <c r="C399" s="14"/>
      <c r="D399" s="14"/>
      <c r="E399" s="14"/>
    </row>
    <row r="400" spans="3:5">
      <c r="C400" s="14"/>
      <c r="D400" s="14"/>
      <c r="E400" s="14"/>
    </row>
    <row r="401" spans="3:5">
      <c r="C401" s="14"/>
      <c r="D401" s="14"/>
      <c r="E401" s="14"/>
    </row>
    <row r="402" spans="3:5">
      <c r="C402" s="14"/>
      <c r="D402" s="14"/>
      <c r="E402" s="14"/>
    </row>
    <row r="403" spans="3:5">
      <c r="C403" s="14"/>
      <c r="D403" s="14"/>
      <c r="E403" s="14"/>
    </row>
    <row r="404" spans="3:5">
      <c r="C404" s="14"/>
      <c r="D404" s="14"/>
      <c r="E404" s="14"/>
    </row>
    <row r="405" spans="3:5">
      <c r="C405" s="14"/>
      <c r="D405" s="14"/>
      <c r="E405" s="14"/>
    </row>
    <row r="406" spans="3:5">
      <c r="C406" s="14"/>
      <c r="D406" s="14"/>
      <c r="E406" s="14"/>
    </row>
    <row r="407" spans="3:5">
      <c r="C407" s="14"/>
      <c r="D407" s="14"/>
      <c r="E407" s="14"/>
    </row>
    <row r="408" spans="3:5">
      <c r="C408" s="14"/>
      <c r="D408" s="14"/>
      <c r="E408" s="14"/>
    </row>
    <row r="409" spans="3:5">
      <c r="C409" s="14"/>
      <c r="D409" s="14"/>
      <c r="E409" s="14"/>
    </row>
    <row r="410" spans="3:5">
      <c r="C410" s="14"/>
      <c r="D410" s="14"/>
      <c r="E410" s="14"/>
    </row>
    <row r="411" spans="3:5">
      <c r="C411" s="14"/>
      <c r="D411" s="14"/>
      <c r="E411" s="14"/>
    </row>
    <row r="412" spans="3:5">
      <c r="C412" s="14"/>
      <c r="D412" s="14"/>
      <c r="E412" s="14"/>
    </row>
    <row r="413" spans="3:5">
      <c r="C413" s="14"/>
      <c r="D413" s="14"/>
      <c r="E413" s="14"/>
    </row>
    <row r="414" spans="3:5">
      <c r="C414" s="14"/>
      <c r="D414" s="14"/>
      <c r="E414" s="14"/>
    </row>
    <row r="415" spans="3:5">
      <c r="C415" s="14"/>
      <c r="D415" s="14"/>
      <c r="E415" s="14"/>
    </row>
    <row r="416" spans="3:5">
      <c r="C416" s="14"/>
      <c r="D416" s="14"/>
      <c r="E416" s="14"/>
    </row>
    <row r="417" spans="3:5">
      <c r="C417" s="14"/>
      <c r="D417" s="14"/>
      <c r="E417" s="14"/>
    </row>
    <row r="418" spans="3:5">
      <c r="C418" s="14"/>
      <c r="D418" s="14"/>
      <c r="E418" s="14"/>
    </row>
    <row r="419" spans="3:5">
      <c r="C419" s="14"/>
      <c r="D419" s="14"/>
      <c r="E419" s="14"/>
    </row>
    <row r="420" spans="3:5">
      <c r="C420" s="14"/>
      <c r="D420" s="14"/>
      <c r="E420" s="14"/>
    </row>
    <row r="421" spans="3:5">
      <c r="C421" s="14"/>
      <c r="D421" s="14"/>
      <c r="E421" s="14"/>
    </row>
    <row r="422" spans="3:5">
      <c r="C422" s="14"/>
      <c r="D422" s="14"/>
      <c r="E422" s="14"/>
    </row>
    <row r="423" spans="3:5">
      <c r="C423" s="14"/>
      <c r="D423" s="14"/>
      <c r="E423" s="14"/>
    </row>
    <row r="424" spans="3:5">
      <c r="C424" s="14"/>
      <c r="D424" s="14"/>
      <c r="E424" s="14"/>
    </row>
    <row r="425" spans="3:5">
      <c r="C425" s="14"/>
      <c r="D425" s="14"/>
      <c r="E425" s="14"/>
    </row>
    <row r="426" spans="3:5">
      <c r="C426" s="14"/>
      <c r="D426" s="14"/>
      <c r="E426" s="14"/>
    </row>
    <row r="427" spans="3:5">
      <c r="C427" s="14"/>
      <c r="D427" s="14"/>
      <c r="E427" s="14"/>
    </row>
    <row r="428" spans="3:5">
      <c r="C428" s="14"/>
      <c r="D428" s="14"/>
      <c r="E428" s="14"/>
    </row>
    <row r="429" spans="3:5">
      <c r="C429" s="14"/>
      <c r="D429" s="14"/>
      <c r="E429" s="14"/>
    </row>
    <row r="430" spans="3:5">
      <c r="C430" s="14"/>
      <c r="D430" s="14"/>
      <c r="E430" s="14"/>
    </row>
    <row r="431" spans="3:5">
      <c r="C431" s="14"/>
      <c r="D431" s="14"/>
      <c r="E431" s="14"/>
    </row>
    <row r="432" spans="3:5">
      <c r="C432" s="14"/>
      <c r="D432" s="14"/>
      <c r="E432" s="14"/>
    </row>
    <row r="433" spans="3:5">
      <c r="C433" s="14"/>
      <c r="D433" s="14"/>
      <c r="E433" s="14"/>
    </row>
    <row r="434" spans="3:5">
      <c r="C434" s="14"/>
      <c r="D434" s="14"/>
      <c r="E434" s="14"/>
    </row>
    <row r="435" spans="3:5">
      <c r="C435" s="14"/>
      <c r="D435" s="14"/>
      <c r="E435" s="14"/>
    </row>
    <row r="436" spans="3:5">
      <c r="C436" s="14"/>
      <c r="D436" s="14"/>
      <c r="E436" s="14"/>
    </row>
    <row r="437" spans="3:5">
      <c r="C437" s="14"/>
      <c r="D437" s="14"/>
      <c r="E437" s="14"/>
    </row>
    <row r="438" spans="3:5">
      <c r="C438" s="14"/>
      <c r="D438" s="14"/>
      <c r="E438" s="14"/>
    </row>
    <row r="439" spans="3:5">
      <c r="C439" s="14"/>
      <c r="D439" s="14"/>
      <c r="E439" s="14"/>
    </row>
    <row r="440" spans="3:5">
      <c r="C440" s="14"/>
      <c r="D440" s="14"/>
      <c r="E440" s="14"/>
    </row>
    <row r="441" spans="3:5">
      <c r="C441" s="14"/>
      <c r="D441" s="14"/>
      <c r="E441" s="14"/>
    </row>
    <row r="442" spans="3:5">
      <c r="C442" s="14"/>
      <c r="D442" s="14"/>
      <c r="E442" s="14"/>
    </row>
    <row r="443" spans="3:5">
      <c r="C443" s="14"/>
      <c r="D443" s="14"/>
      <c r="E443" s="14"/>
    </row>
    <row r="444" spans="3:5">
      <c r="C444" s="14"/>
      <c r="D444" s="14"/>
      <c r="E444" s="14"/>
    </row>
    <row r="445" spans="3:5">
      <c r="C445" s="14"/>
      <c r="D445" s="14"/>
      <c r="E445" s="14"/>
    </row>
    <row r="446" spans="3:5">
      <c r="C446" s="14"/>
      <c r="D446" s="14"/>
      <c r="E446" s="14"/>
    </row>
    <row r="447" spans="3:5">
      <c r="C447" s="14"/>
      <c r="D447" s="14"/>
      <c r="E447" s="14"/>
    </row>
    <row r="448" spans="3:5">
      <c r="C448" s="14"/>
      <c r="D448" s="14"/>
      <c r="E448" s="14"/>
    </row>
    <row r="449" spans="3:5">
      <c r="C449" s="14"/>
      <c r="D449" s="14"/>
      <c r="E449" s="14"/>
    </row>
    <row r="450" spans="3:5">
      <c r="C450" s="14"/>
      <c r="D450" s="14"/>
      <c r="E450" s="14"/>
    </row>
    <row r="451" spans="3:5">
      <c r="C451" s="14"/>
      <c r="D451" s="14"/>
      <c r="E451" s="14"/>
    </row>
    <row r="452" spans="3:5">
      <c r="C452" s="14"/>
      <c r="D452" s="14"/>
      <c r="E452" s="14"/>
    </row>
    <row r="453" spans="3:5">
      <c r="C453" s="14"/>
      <c r="D453" s="14"/>
      <c r="E453" s="14"/>
    </row>
    <row r="454" spans="3:5">
      <c r="C454" s="14"/>
      <c r="D454" s="14"/>
      <c r="E454" s="14"/>
    </row>
    <row r="455" spans="3:5">
      <c r="C455" s="14"/>
      <c r="D455" s="14"/>
      <c r="E455" s="14"/>
    </row>
    <row r="456" spans="3:5">
      <c r="C456" s="14"/>
      <c r="D456" s="14"/>
      <c r="E456" s="14"/>
    </row>
    <row r="457" spans="3:5">
      <c r="C457" s="14"/>
      <c r="D457" s="14"/>
      <c r="E457" s="14"/>
    </row>
    <row r="458" spans="3:5">
      <c r="C458" s="14"/>
      <c r="D458" s="14"/>
      <c r="E458" s="14"/>
    </row>
    <row r="459" spans="3:5">
      <c r="C459" s="14"/>
      <c r="D459" s="14"/>
      <c r="E459" s="14"/>
    </row>
    <row r="460" spans="3:5">
      <c r="C460" s="14"/>
      <c r="D460" s="14"/>
      <c r="E460" s="14"/>
    </row>
    <row r="461" spans="3:5">
      <c r="C461" s="14"/>
      <c r="D461" s="14"/>
      <c r="E461" s="14"/>
    </row>
    <row r="462" spans="3:5">
      <c r="C462" s="14"/>
      <c r="D462" s="14"/>
      <c r="E462" s="14"/>
    </row>
    <row r="463" spans="3:5">
      <c r="C463" s="14"/>
      <c r="D463" s="14"/>
      <c r="E463" s="14"/>
    </row>
    <row r="464" spans="3:5">
      <c r="C464" s="14"/>
      <c r="D464" s="14"/>
      <c r="E464" s="14"/>
    </row>
    <row r="465" spans="3:5">
      <c r="C465" s="14"/>
      <c r="D465" s="14"/>
      <c r="E465" s="14"/>
    </row>
    <row r="466" spans="3:5">
      <c r="C466" s="14"/>
      <c r="D466" s="14"/>
      <c r="E466" s="14"/>
    </row>
    <row r="467" spans="3:5">
      <c r="C467" s="14"/>
      <c r="D467" s="14"/>
      <c r="E467" s="14"/>
    </row>
    <row r="468" spans="3:5">
      <c r="C468" s="14"/>
      <c r="D468" s="14"/>
      <c r="E468" s="14"/>
    </row>
    <row r="469" spans="3:5">
      <c r="C469" s="14"/>
      <c r="D469" s="14"/>
      <c r="E469" s="14"/>
    </row>
    <row r="470" spans="3:5">
      <c r="C470" s="14"/>
      <c r="D470" s="14"/>
      <c r="E470" s="14"/>
    </row>
    <row r="471" spans="3:5">
      <c r="C471" s="14"/>
      <c r="D471" s="14"/>
      <c r="E471" s="14"/>
    </row>
    <row r="472" spans="3:5">
      <c r="C472" s="14"/>
      <c r="D472" s="14"/>
      <c r="E472" s="14"/>
    </row>
    <row r="473" spans="3:5">
      <c r="C473" s="14"/>
      <c r="D473" s="14"/>
      <c r="E473" s="14"/>
    </row>
    <row r="474" spans="3:5">
      <c r="C474" s="14"/>
      <c r="D474" s="14"/>
      <c r="E474" s="14"/>
    </row>
    <row r="475" spans="3:5">
      <c r="C475" s="14"/>
      <c r="D475" s="14"/>
      <c r="E475" s="14"/>
    </row>
    <row r="476" spans="3:5">
      <c r="C476" s="14"/>
      <c r="D476" s="14"/>
      <c r="E476" s="14"/>
    </row>
    <row r="477" spans="3:5">
      <c r="C477" s="14"/>
      <c r="D477" s="14"/>
      <c r="E477" s="14"/>
    </row>
    <row r="478" spans="3:5">
      <c r="C478" s="14"/>
      <c r="D478" s="14"/>
      <c r="E478" s="14"/>
    </row>
    <row r="479" spans="3:5">
      <c r="C479" s="14"/>
      <c r="D479" s="14"/>
      <c r="E479" s="14"/>
    </row>
    <row r="480" spans="3:5">
      <c r="C480" s="14"/>
      <c r="D480" s="14"/>
      <c r="E480" s="14"/>
    </row>
    <row r="481" spans="3:5">
      <c r="C481" s="14"/>
      <c r="D481" s="14"/>
      <c r="E481" s="14"/>
    </row>
    <row r="482" spans="3:5">
      <c r="C482" s="14"/>
      <c r="D482" s="14"/>
      <c r="E482" s="14"/>
    </row>
    <row r="483" spans="3:5">
      <c r="C483" s="14"/>
      <c r="D483" s="14"/>
      <c r="E483" s="14"/>
    </row>
    <row r="484" spans="3:5">
      <c r="C484" s="14"/>
      <c r="D484" s="14"/>
      <c r="E484" s="14"/>
    </row>
    <row r="485" spans="3:5">
      <c r="C485" s="14"/>
      <c r="D485" s="14"/>
      <c r="E485" s="14"/>
    </row>
    <row r="486" spans="3:5">
      <c r="C486" s="14"/>
      <c r="D486" s="14"/>
      <c r="E486" s="14"/>
    </row>
    <row r="487" spans="3:5">
      <c r="C487" s="14"/>
      <c r="D487" s="14"/>
      <c r="E487" s="14"/>
    </row>
    <row r="488" spans="3:5">
      <c r="C488" s="14"/>
      <c r="D488" s="14"/>
      <c r="E488" s="14"/>
    </row>
    <row r="489" spans="3:5">
      <c r="C489" s="14"/>
      <c r="D489" s="14"/>
      <c r="E489" s="14"/>
    </row>
    <row r="490" spans="3:5">
      <c r="C490" s="14"/>
      <c r="D490" s="14"/>
      <c r="E490" s="14"/>
    </row>
    <row r="491" spans="3:5">
      <c r="C491" s="14"/>
      <c r="D491" s="14"/>
      <c r="E491" s="14"/>
    </row>
    <row r="492" spans="3:5">
      <c r="C492" s="14"/>
      <c r="D492" s="14"/>
      <c r="E492" s="14"/>
    </row>
    <row r="493" spans="3:5">
      <c r="C493" s="14"/>
      <c r="D493" s="14"/>
      <c r="E493" s="14"/>
    </row>
    <row r="494" spans="3:5">
      <c r="C494" s="14"/>
      <c r="D494" s="14"/>
      <c r="E494" s="14"/>
    </row>
    <row r="495" spans="3:5">
      <c r="C495" s="14"/>
      <c r="D495" s="14"/>
      <c r="E495" s="14"/>
    </row>
    <row r="496" spans="3:5">
      <c r="C496" s="14"/>
      <c r="D496" s="14"/>
      <c r="E496" s="14"/>
    </row>
    <row r="497" spans="3:5">
      <c r="C497" s="14"/>
      <c r="D497" s="14"/>
      <c r="E497" s="14"/>
    </row>
    <row r="498" spans="3:5">
      <c r="C498" s="14"/>
      <c r="D498" s="14"/>
      <c r="E498" s="14"/>
    </row>
    <row r="499" spans="3:5">
      <c r="C499" s="14"/>
      <c r="D499" s="14"/>
      <c r="E499" s="14"/>
    </row>
    <row r="500" spans="3:5">
      <c r="C500" s="14"/>
      <c r="D500" s="14"/>
      <c r="E500" s="14"/>
    </row>
    <row r="501" spans="3:5">
      <c r="C501" s="14"/>
      <c r="D501" s="14"/>
      <c r="E501" s="14"/>
    </row>
    <row r="502" spans="3:5">
      <c r="C502" s="14"/>
      <c r="D502" s="14"/>
      <c r="E502" s="14"/>
    </row>
    <row r="503" spans="3:5">
      <c r="C503" s="14"/>
      <c r="D503" s="14"/>
      <c r="E503" s="14"/>
    </row>
    <row r="504" spans="3:5">
      <c r="C504" s="14"/>
      <c r="D504" s="14"/>
      <c r="E504" s="14"/>
    </row>
    <row r="505" spans="3:5">
      <c r="C505" s="14"/>
      <c r="D505" s="14"/>
      <c r="E505" s="14"/>
    </row>
    <row r="506" spans="3:5">
      <c r="C506" s="14"/>
      <c r="D506" s="14"/>
      <c r="E506" s="14"/>
    </row>
    <row r="507" spans="3:5">
      <c r="C507" s="14"/>
      <c r="D507" s="14"/>
      <c r="E507" s="14"/>
    </row>
    <row r="508" spans="3:5">
      <c r="C508" s="14"/>
      <c r="D508" s="14"/>
      <c r="E508" s="14"/>
    </row>
    <row r="509" spans="3:5">
      <c r="C509" s="14"/>
      <c r="D509" s="14"/>
      <c r="E509" s="14"/>
    </row>
    <row r="510" spans="3:5">
      <c r="C510" s="14"/>
      <c r="D510" s="14"/>
      <c r="E510" s="14"/>
    </row>
    <row r="514" spans="2:2">
      <c r="B514" s="14"/>
    </row>
    <row r="515" spans="2:2">
      <c r="B515" s="14"/>
    </row>
    <row r="516" spans="2:2">
      <c r="B516" s="17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7" workbookViewId="0">
      <selection activeCell="D21" sqref="D21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5" width="10.7109375" style="13" customWidth="1"/>
    <col min="6" max="7" width="10.7109375" style="14" customWidth="1"/>
    <col min="8" max="8" width="14.7109375" style="14" customWidth="1"/>
    <col min="9" max="9" width="11.7109375" style="14" customWidth="1"/>
    <col min="10" max="10" width="14.7109375" style="14" customWidth="1"/>
    <col min="11" max="13" width="10.7109375" style="14" customWidth="1"/>
    <col min="14" max="14" width="6.7109375" style="14" customWidth="1"/>
    <col min="15" max="15" width="7.7109375" style="14" customWidth="1"/>
    <col min="16" max="16" width="7.140625" style="14" customWidth="1"/>
    <col min="17" max="17" width="6" style="14" customWidth="1"/>
    <col min="18" max="18" width="7.85546875" style="14" customWidth="1"/>
    <col min="19" max="19" width="8.140625" style="14" customWidth="1"/>
    <col min="20" max="20" width="6.28515625" style="14" customWidth="1"/>
    <col min="21" max="21" width="8" style="14" customWidth="1"/>
    <col min="22" max="22" width="8.7109375" style="14" customWidth="1"/>
    <col min="23" max="23" width="10" style="14" customWidth="1"/>
    <col min="24" max="24" width="9.5703125" style="14" customWidth="1"/>
    <col min="25" max="25" width="6.140625" style="14" customWidth="1"/>
    <col min="26" max="27" width="5.7109375" style="14" customWidth="1"/>
    <col min="28" max="28" width="6.85546875" style="14" customWidth="1"/>
    <col min="29" max="29" width="6.42578125" style="14" customWidth="1"/>
    <col min="30" max="30" width="6.7109375" style="14" customWidth="1"/>
    <col min="31" max="31" width="7.28515625" style="14" customWidth="1"/>
    <col min="32" max="43" width="5.7109375" style="14" customWidth="1"/>
    <col min="44" max="16384" width="9.140625" style="14"/>
  </cols>
  <sheetData>
    <row r="1" spans="2:98">
      <c r="B1" s="2" t="s">
        <v>0</v>
      </c>
      <c r="C1" t="s">
        <v>195</v>
      </c>
    </row>
    <row r="2" spans="2:98">
      <c r="B2" s="2" t="s">
        <v>1</v>
      </c>
    </row>
    <row r="3" spans="2:98">
      <c r="B3" s="2" t="s">
        <v>2</v>
      </c>
      <c r="C3" t="s">
        <v>196</v>
      </c>
    </row>
    <row r="4" spans="2:98">
      <c r="B4" s="2" t="s">
        <v>3</v>
      </c>
    </row>
    <row r="6" spans="2:98" ht="26.25" customHeight="1">
      <c r="B6" s="109" t="s">
        <v>134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1"/>
    </row>
    <row r="7" spans="2:98" ht="26.25" customHeight="1">
      <c r="B7" s="109" t="s">
        <v>89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1"/>
    </row>
    <row r="8" spans="2:98" s="17" customFormat="1" ht="63">
      <c r="B8" s="4" t="s">
        <v>94</v>
      </c>
      <c r="C8" s="26" t="s">
        <v>47</v>
      </c>
      <c r="D8" s="26" t="s">
        <v>135</v>
      </c>
      <c r="E8" s="26" t="s">
        <v>48</v>
      </c>
      <c r="F8" s="26" t="s">
        <v>82</v>
      </c>
      <c r="G8" s="26" t="s">
        <v>51</v>
      </c>
      <c r="H8" s="26" t="s">
        <v>185</v>
      </c>
      <c r="I8" s="26" t="s">
        <v>186</v>
      </c>
      <c r="J8" s="26" t="s">
        <v>5</v>
      </c>
      <c r="K8" s="26" t="s">
        <v>71</v>
      </c>
      <c r="L8" s="26" t="s">
        <v>55</v>
      </c>
      <c r="M8" s="34" t="s">
        <v>181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CT8" s="14"/>
    </row>
    <row r="9" spans="2:98" s="17" customFormat="1" ht="14.25" customHeight="1">
      <c r="B9" s="18"/>
      <c r="C9" s="29"/>
      <c r="D9" s="19"/>
      <c r="E9" s="19"/>
      <c r="F9" s="29"/>
      <c r="G9" s="29"/>
      <c r="H9" s="29" t="s">
        <v>182</v>
      </c>
      <c r="I9" s="29"/>
      <c r="J9" s="29" t="s">
        <v>6</v>
      </c>
      <c r="K9" s="29" t="s">
        <v>7</v>
      </c>
      <c r="L9" s="29" t="s">
        <v>7</v>
      </c>
      <c r="M9" s="30" t="s">
        <v>7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CT9" s="14"/>
    </row>
    <row r="10" spans="2:98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32" t="s">
        <v>64</v>
      </c>
      <c r="M10" s="32" t="s">
        <v>74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CT10" s="14"/>
    </row>
    <row r="11" spans="2:98" s="21" customFormat="1" ht="18" customHeight="1">
      <c r="B11" s="22" t="s">
        <v>90</v>
      </c>
      <c r="C11" s="6"/>
      <c r="D11" s="6"/>
      <c r="E11" s="6"/>
      <c r="F11" s="6"/>
      <c r="G11" s="6"/>
      <c r="H11" s="73">
        <v>29654042.59</v>
      </c>
      <c r="I11" s="6"/>
      <c r="J11" s="73">
        <v>388388.40586599789</v>
      </c>
      <c r="K11" s="6"/>
      <c r="L11" s="74">
        <v>1</v>
      </c>
      <c r="M11" s="74">
        <v>1.9400000000000001E-2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CT11" s="14"/>
    </row>
    <row r="12" spans="2:98">
      <c r="B12" s="77" t="s">
        <v>203</v>
      </c>
      <c r="C12" s="14"/>
      <c r="D12" s="14"/>
      <c r="E12" s="14"/>
      <c r="H12" s="79">
        <v>10152641</v>
      </c>
      <c r="J12" s="79">
        <v>311977.77045207331</v>
      </c>
      <c r="L12" s="78">
        <v>0.80330000000000001</v>
      </c>
      <c r="M12" s="78">
        <v>1.5599999999999999E-2</v>
      </c>
    </row>
    <row r="13" spans="2:98">
      <c r="B13" t="s">
        <v>3225</v>
      </c>
      <c r="C13" t="s">
        <v>3226</v>
      </c>
      <c r="D13" t="s">
        <v>121</v>
      </c>
      <c r="E13" t="s">
        <v>3227</v>
      </c>
      <c r="F13" t="s">
        <v>1048</v>
      </c>
      <c r="G13" t="s">
        <v>104</v>
      </c>
      <c r="H13" s="75">
        <v>1782006</v>
      </c>
      <c r="I13" s="75">
        <v>344.99170000000015</v>
      </c>
      <c r="J13" s="75">
        <v>22224.1986485097</v>
      </c>
      <c r="K13" s="76">
        <v>4.9000000000000002E-2</v>
      </c>
      <c r="L13" s="76">
        <v>5.7200000000000001E-2</v>
      </c>
      <c r="M13" s="76">
        <v>1.1000000000000001E-3</v>
      </c>
    </row>
    <row r="14" spans="2:98">
      <c r="B14" t="s">
        <v>3228</v>
      </c>
      <c r="C14" t="s">
        <v>3229</v>
      </c>
      <c r="D14" t="s">
        <v>121</v>
      </c>
      <c r="E14" t="s">
        <v>3230</v>
      </c>
      <c r="F14" t="s">
        <v>761</v>
      </c>
      <c r="G14" t="s">
        <v>100</v>
      </c>
      <c r="H14" s="75">
        <v>115593</v>
      </c>
      <c r="I14" s="75">
        <v>38390.246253000012</v>
      </c>
      <c r="J14" s="75">
        <v>44376.437351230299</v>
      </c>
      <c r="K14" s="76">
        <v>8.2199999999999995E-2</v>
      </c>
      <c r="L14" s="76">
        <v>0.1143</v>
      </c>
      <c r="M14" s="76">
        <v>2.2000000000000001E-3</v>
      </c>
    </row>
    <row r="15" spans="2:98">
      <c r="B15" t="s">
        <v>3231</v>
      </c>
      <c r="C15" t="s">
        <v>3232</v>
      </c>
      <c r="D15" t="s">
        <v>121</v>
      </c>
      <c r="E15" t="s">
        <v>3233</v>
      </c>
      <c r="F15" t="s">
        <v>2211</v>
      </c>
      <c r="G15" t="s">
        <v>100</v>
      </c>
      <c r="H15" s="75">
        <v>800</v>
      </c>
      <c r="I15" s="75">
        <v>500000</v>
      </c>
      <c r="J15" s="75">
        <v>4000</v>
      </c>
      <c r="K15" s="76">
        <v>1.61E-2</v>
      </c>
      <c r="L15" s="76">
        <v>1.03E-2</v>
      </c>
      <c r="M15" s="76">
        <v>2.0000000000000001E-4</v>
      </c>
    </row>
    <row r="16" spans="2:98">
      <c r="B16" t="s">
        <v>3234</v>
      </c>
      <c r="C16" t="s">
        <v>3235</v>
      </c>
      <c r="D16" t="s">
        <v>121</v>
      </c>
      <c r="E16" t="s">
        <v>2217</v>
      </c>
      <c r="F16" t="s">
        <v>2218</v>
      </c>
      <c r="G16" t="s">
        <v>100</v>
      </c>
      <c r="H16" s="75">
        <v>25650</v>
      </c>
      <c r="I16" s="75">
        <v>9.9999999999999992E-25</v>
      </c>
      <c r="J16" s="75">
        <v>2.5650000000000001E-25</v>
      </c>
      <c r="K16" s="76">
        <v>0.1487</v>
      </c>
      <c r="L16" s="76">
        <v>0</v>
      </c>
      <c r="M16" s="76">
        <v>0</v>
      </c>
    </row>
    <row r="17" spans="2:13">
      <c r="B17" t="s">
        <v>3236</v>
      </c>
      <c r="C17" t="s">
        <v>3237</v>
      </c>
      <c r="D17" t="s">
        <v>121</v>
      </c>
      <c r="E17" t="s">
        <v>3238</v>
      </c>
      <c r="F17" t="s">
        <v>1408</v>
      </c>
      <c r="G17" t="s">
        <v>100</v>
      </c>
      <c r="H17" s="75">
        <v>174</v>
      </c>
      <c r="I17" s="75">
        <v>36663758.620690003</v>
      </c>
      <c r="J17" s="75">
        <v>63794.940000000599</v>
      </c>
      <c r="K17" s="76">
        <v>0.16500000000000001</v>
      </c>
      <c r="L17" s="76">
        <v>0.1643</v>
      </c>
      <c r="M17" s="76">
        <v>3.2000000000000002E-3</v>
      </c>
    </row>
    <row r="18" spans="2:13">
      <c r="B18" t="s">
        <v>3239</v>
      </c>
      <c r="C18" t="s">
        <v>3240</v>
      </c>
      <c r="D18" t="s">
        <v>121</v>
      </c>
      <c r="E18" t="s">
        <v>3241</v>
      </c>
      <c r="F18" t="s">
        <v>698</v>
      </c>
      <c r="G18" t="s">
        <v>104</v>
      </c>
      <c r="H18" s="75">
        <v>15407</v>
      </c>
      <c r="I18" s="75">
        <v>67564.905599999998</v>
      </c>
      <c r="J18" s="75">
        <v>37631.1558959381</v>
      </c>
      <c r="K18" s="76">
        <v>3.27E-2</v>
      </c>
      <c r="L18" s="76">
        <v>9.69E-2</v>
      </c>
      <c r="M18" s="76">
        <v>1.9E-3</v>
      </c>
    </row>
    <row r="19" spans="2:13">
      <c r="B19" t="s">
        <v>3242</v>
      </c>
      <c r="C19" t="s">
        <v>3243</v>
      </c>
      <c r="D19" t="s">
        <v>121</v>
      </c>
      <c r="E19" t="s">
        <v>3241</v>
      </c>
      <c r="F19" t="s">
        <v>698</v>
      </c>
      <c r="G19" t="s">
        <v>104</v>
      </c>
      <c r="H19" s="75">
        <v>6733</v>
      </c>
      <c r="I19" s="75">
        <v>63577.083024</v>
      </c>
      <c r="J19" s="75">
        <v>15474.531675021401</v>
      </c>
      <c r="K19" s="76">
        <v>3.6700000000000003E-2</v>
      </c>
      <c r="L19" s="76">
        <v>3.9800000000000002E-2</v>
      </c>
      <c r="M19" s="76">
        <v>8.0000000000000004E-4</v>
      </c>
    </row>
    <row r="20" spans="2:13">
      <c r="B20" t="s">
        <v>3244</v>
      </c>
      <c r="C20" t="s">
        <v>3245</v>
      </c>
      <c r="D20" t="s">
        <v>121</v>
      </c>
      <c r="E20" t="s">
        <v>3246</v>
      </c>
      <c r="F20" t="s">
        <v>474</v>
      </c>
      <c r="G20" t="s">
        <v>100</v>
      </c>
      <c r="H20" s="75">
        <v>735</v>
      </c>
      <c r="I20" s="75">
        <v>5657400</v>
      </c>
      <c r="J20" s="75">
        <v>41581.89</v>
      </c>
      <c r="K20" s="76">
        <v>0.36749999999999999</v>
      </c>
      <c r="L20" s="76">
        <v>0.1071</v>
      </c>
      <c r="M20" s="76">
        <v>2.0999999999999999E-3</v>
      </c>
    </row>
    <row r="21" spans="2:13">
      <c r="B21" t="s">
        <v>3247</v>
      </c>
      <c r="C21" t="s">
        <v>3248</v>
      </c>
      <c r="D21" t="s">
        <v>121</v>
      </c>
      <c r="E21" t="s">
        <v>3249</v>
      </c>
      <c r="F21" t="s">
        <v>474</v>
      </c>
      <c r="G21" t="s">
        <v>108</v>
      </c>
      <c r="H21" s="75">
        <v>500000</v>
      </c>
      <c r="I21" s="75">
        <v>1E-26</v>
      </c>
      <c r="J21" s="75">
        <v>1.9659999999999999E-25</v>
      </c>
      <c r="K21" s="76">
        <v>0</v>
      </c>
      <c r="L21" s="76">
        <v>0</v>
      </c>
      <c r="M21" s="76">
        <v>0</v>
      </c>
    </row>
    <row r="22" spans="2:13">
      <c r="B22" t="s">
        <v>3250</v>
      </c>
      <c r="C22" t="s">
        <v>3251</v>
      </c>
      <c r="D22" t="s">
        <v>121</v>
      </c>
      <c r="E22" t="s">
        <v>3252</v>
      </c>
      <c r="F22" t="s">
        <v>474</v>
      </c>
      <c r="G22" t="s">
        <v>100</v>
      </c>
      <c r="H22" s="75">
        <v>572700</v>
      </c>
      <c r="I22" s="75">
        <v>5066.5894609999996</v>
      </c>
      <c r="J22" s="75">
        <v>29016.357843147001</v>
      </c>
      <c r="K22" s="76">
        <v>0.12727272727272726</v>
      </c>
      <c r="L22" s="76">
        <v>7.4700000000000003E-2</v>
      </c>
      <c r="M22" s="76">
        <v>1.4E-3</v>
      </c>
    </row>
    <row r="23" spans="2:13">
      <c r="B23" t="s">
        <v>3253</v>
      </c>
      <c r="C23" t="s">
        <v>3254</v>
      </c>
      <c r="D23" t="s">
        <v>121</v>
      </c>
      <c r="E23" t="s">
        <v>3255</v>
      </c>
      <c r="F23" t="s">
        <v>2080</v>
      </c>
      <c r="G23" t="s">
        <v>100</v>
      </c>
      <c r="H23" s="75">
        <v>3231018</v>
      </c>
      <c r="I23" s="75">
        <v>375</v>
      </c>
      <c r="J23" s="75">
        <v>12116.317499999999</v>
      </c>
      <c r="K23" s="76">
        <v>2.18E-2</v>
      </c>
      <c r="L23" s="76">
        <v>3.1199999999999999E-2</v>
      </c>
      <c r="M23" s="76">
        <v>5.9999999999999995E-4</v>
      </c>
    </row>
    <row r="24" spans="2:13">
      <c r="B24" t="s">
        <v>3256</v>
      </c>
      <c r="C24" t="s">
        <v>3257</v>
      </c>
      <c r="D24" t="s">
        <v>121</v>
      </c>
      <c r="E24" t="s">
        <v>3258</v>
      </c>
      <c r="F24" t="s">
        <v>1075</v>
      </c>
      <c r="G24" t="s">
        <v>104</v>
      </c>
      <c r="H24" s="75">
        <v>3901825</v>
      </c>
      <c r="I24" s="75">
        <v>296.07694599999991</v>
      </c>
      <c r="J24" s="75">
        <v>41761.941538226201</v>
      </c>
      <c r="K24" s="76">
        <v>3.2099999999999997E-2</v>
      </c>
      <c r="L24" s="76">
        <v>0.1075</v>
      </c>
      <c r="M24" s="76">
        <v>2.0999999999999999E-3</v>
      </c>
    </row>
    <row r="25" spans="2:13">
      <c r="B25" s="77" t="s">
        <v>254</v>
      </c>
      <c r="C25" s="14"/>
      <c r="D25" s="14"/>
      <c r="E25" s="14"/>
      <c r="H25" s="79">
        <v>19501401.59</v>
      </c>
      <c r="J25" s="79">
        <v>76410.635413924596</v>
      </c>
      <c r="L25" s="78">
        <v>0.19670000000000001</v>
      </c>
      <c r="M25" s="78">
        <v>3.8E-3</v>
      </c>
    </row>
    <row r="26" spans="2:13">
      <c r="B26" s="77" t="s">
        <v>399</v>
      </c>
      <c r="C26" s="14"/>
      <c r="D26" s="14"/>
      <c r="E26" s="14"/>
      <c r="H26" s="79">
        <v>0</v>
      </c>
      <c r="J26" s="79">
        <v>0</v>
      </c>
      <c r="L26" s="78">
        <v>0</v>
      </c>
      <c r="M26" s="78">
        <v>0</v>
      </c>
    </row>
    <row r="27" spans="2:13">
      <c r="B27" t="s">
        <v>251</v>
      </c>
      <c r="C27" t="s">
        <v>251</v>
      </c>
      <c r="D27" s="14"/>
      <c r="E27" s="14"/>
      <c r="F27" t="s">
        <v>251</v>
      </c>
      <c r="G27" t="s">
        <v>251</v>
      </c>
      <c r="H27" s="75">
        <v>0</v>
      </c>
      <c r="I27" s="75">
        <v>0</v>
      </c>
      <c r="J27" s="75">
        <v>0</v>
      </c>
      <c r="K27" s="76">
        <v>0</v>
      </c>
      <c r="L27" s="76">
        <v>0</v>
      </c>
      <c r="M27" s="76">
        <v>0</v>
      </c>
    </row>
    <row r="28" spans="2:13">
      <c r="B28" s="77" t="s">
        <v>400</v>
      </c>
      <c r="C28" s="14"/>
      <c r="D28" s="14"/>
      <c r="E28" s="14"/>
      <c r="H28" s="79">
        <v>19501401.59</v>
      </c>
      <c r="J28" s="79">
        <v>76410.635413924596</v>
      </c>
      <c r="L28" s="78">
        <v>0.19670000000000001</v>
      </c>
      <c r="M28" s="78">
        <v>3.8E-3</v>
      </c>
    </row>
    <row r="29" spans="2:13">
      <c r="B29" t="s">
        <v>3259</v>
      </c>
      <c r="C29" t="s">
        <v>3260</v>
      </c>
      <c r="D29" t="s">
        <v>121</v>
      </c>
      <c r="E29" t="s">
        <v>3261</v>
      </c>
      <c r="F29" t="s">
        <v>1777</v>
      </c>
      <c r="G29" t="s">
        <v>108</v>
      </c>
      <c r="H29" s="75">
        <v>10000000</v>
      </c>
      <c r="I29" s="75">
        <v>100</v>
      </c>
      <c r="J29" s="75">
        <v>39322</v>
      </c>
      <c r="K29" s="76">
        <v>7.2700000000000001E-2</v>
      </c>
      <c r="L29" s="76">
        <v>0.1012</v>
      </c>
      <c r="M29" s="76">
        <v>2E-3</v>
      </c>
    </row>
    <row r="30" spans="2:13">
      <c r="B30" t="s">
        <v>3262</v>
      </c>
      <c r="C30" t="s">
        <v>3263</v>
      </c>
      <c r="D30" t="s">
        <v>121</v>
      </c>
      <c r="E30" t="s">
        <v>3264</v>
      </c>
      <c r="F30" t="s">
        <v>1777</v>
      </c>
      <c r="G30" t="s">
        <v>108</v>
      </c>
      <c r="H30" s="75">
        <v>7999999</v>
      </c>
      <c r="I30" s="75">
        <v>106.0415260000002</v>
      </c>
      <c r="J30" s="75">
        <v>33358.114913211</v>
      </c>
      <c r="K30" s="76">
        <v>5.8099999999999999E-2</v>
      </c>
      <c r="L30" s="76">
        <v>8.5900000000000004E-2</v>
      </c>
      <c r="M30" s="76">
        <v>1.6999999999999999E-3</v>
      </c>
    </row>
    <row r="31" spans="2:13">
      <c r="B31" t="s">
        <v>3265</v>
      </c>
      <c r="C31" t="s">
        <v>3266</v>
      </c>
      <c r="D31" t="s">
        <v>121</v>
      </c>
      <c r="E31" t="s">
        <v>3238</v>
      </c>
      <c r="F31" t="s">
        <v>1777</v>
      </c>
      <c r="G31" t="s">
        <v>108</v>
      </c>
      <c r="H31" s="75">
        <v>1501402.59</v>
      </c>
      <c r="I31" s="75">
        <v>63.188300000000041</v>
      </c>
      <c r="J31" s="75">
        <v>3730.5205007135901</v>
      </c>
      <c r="K31" s="76">
        <v>0.14000000000000001</v>
      </c>
      <c r="L31" s="76">
        <v>9.5999999999999992E-3</v>
      </c>
      <c r="M31" s="76">
        <v>2.0000000000000001E-4</v>
      </c>
    </row>
    <row r="32" spans="2:13">
      <c r="B32" t="s">
        <v>256</v>
      </c>
      <c r="C32" s="14"/>
      <c r="D32" s="14"/>
      <c r="E32" s="14"/>
    </row>
    <row r="33" spans="2:5">
      <c r="B33" t="s">
        <v>393</v>
      </c>
      <c r="C33" s="14"/>
      <c r="D33" s="14"/>
      <c r="E33" s="14"/>
    </row>
    <row r="34" spans="2:5">
      <c r="B34" t="s">
        <v>394</v>
      </c>
      <c r="C34" s="14"/>
      <c r="D34" s="14"/>
      <c r="E34" s="14"/>
    </row>
    <row r="35" spans="2:5">
      <c r="B35" t="s">
        <v>395</v>
      </c>
      <c r="C35" s="14"/>
      <c r="D35" s="14"/>
      <c r="E35" s="14"/>
    </row>
    <row r="36" spans="2:5">
      <c r="C36" s="14"/>
      <c r="D36" s="14"/>
      <c r="E36" s="14"/>
    </row>
    <row r="37" spans="2:5">
      <c r="C37" s="14"/>
      <c r="D37" s="14"/>
      <c r="E37" s="14"/>
    </row>
    <row r="38" spans="2:5">
      <c r="C38" s="14"/>
      <c r="D38" s="14"/>
      <c r="E38" s="14"/>
    </row>
    <row r="39" spans="2:5">
      <c r="C39" s="14"/>
      <c r="D39" s="14"/>
      <c r="E39" s="14"/>
    </row>
    <row r="40" spans="2:5">
      <c r="C40" s="14"/>
      <c r="D40" s="14"/>
      <c r="E40" s="14"/>
    </row>
    <row r="41" spans="2:5">
      <c r="C41" s="14"/>
      <c r="D41" s="14"/>
      <c r="E41" s="14"/>
    </row>
    <row r="42" spans="2:5">
      <c r="C42" s="14"/>
      <c r="D42" s="14"/>
      <c r="E42" s="14"/>
    </row>
    <row r="43" spans="2:5">
      <c r="C43" s="14"/>
      <c r="D43" s="14"/>
      <c r="E43" s="14"/>
    </row>
    <row r="44" spans="2:5">
      <c r="C44" s="14"/>
      <c r="D44" s="14"/>
      <c r="E44" s="14"/>
    </row>
    <row r="45" spans="2:5">
      <c r="C45" s="14"/>
      <c r="D45" s="14"/>
      <c r="E45" s="14"/>
    </row>
    <row r="46" spans="2:5">
      <c r="C46" s="14"/>
      <c r="D46" s="14"/>
      <c r="E46" s="14"/>
    </row>
    <row r="47" spans="2:5">
      <c r="C47" s="14"/>
      <c r="D47" s="14"/>
      <c r="E47" s="14"/>
    </row>
    <row r="48" spans="2:5">
      <c r="C48" s="14"/>
      <c r="D48" s="14"/>
      <c r="E48" s="14"/>
    </row>
    <row r="49" spans="3:5">
      <c r="C49" s="14"/>
      <c r="D49" s="14"/>
      <c r="E49" s="14"/>
    </row>
    <row r="50" spans="3:5">
      <c r="C50" s="14"/>
      <c r="D50" s="14"/>
      <c r="E50" s="14"/>
    </row>
    <row r="51" spans="3:5">
      <c r="C51" s="14"/>
      <c r="D51" s="14"/>
      <c r="E51" s="14"/>
    </row>
    <row r="52" spans="3:5">
      <c r="C52" s="14"/>
      <c r="D52" s="14"/>
      <c r="E52" s="14"/>
    </row>
    <row r="53" spans="3:5">
      <c r="C53" s="14"/>
      <c r="D53" s="14"/>
      <c r="E53" s="14"/>
    </row>
    <row r="54" spans="3:5">
      <c r="C54" s="14"/>
      <c r="D54" s="14"/>
      <c r="E54" s="14"/>
    </row>
    <row r="55" spans="3:5">
      <c r="C55" s="14"/>
      <c r="D55" s="14"/>
      <c r="E55" s="14"/>
    </row>
    <row r="56" spans="3:5">
      <c r="C56" s="14"/>
      <c r="D56" s="14"/>
      <c r="E56" s="14"/>
    </row>
    <row r="57" spans="3:5">
      <c r="C57" s="14"/>
      <c r="D57" s="14"/>
      <c r="E57" s="14"/>
    </row>
    <row r="58" spans="3:5">
      <c r="C58" s="14"/>
      <c r="D58" s="14"/>
      <c r="E58" s="14"/>
    </row>
    <row r="59" spans="3:5">
      <c r="C59" s="14"/>
      <c r="D59" s="14"/>
      <c r="E59" s="14"/>
    </row>
    <row r="60" spans="3:5">
      <c r="C60" s="14"/>
      <c r="D60" s="14"/>
      <c r="E60" s="14"/>
    </row>
    <row r="61" spans="3:5">
      <c r="C61" s="14"/>
      <c r="D61" s="14"/>
      <c r="E61" s="14"/>
    </row>
    <row r="62" spans="3:5">
      <c r="C62" s="14"/>
      <c r="D62" s="14"/>
      <c r="E62" s="14"/>
    </row>
    <row r="63" spans="3:5">
      <c r="C63" s="14"/>
      <c r="D63" s="14"/>
      <c r="E63" s="14"/>
    </row>
    <row r="64" spans="3:5">
      <c r="C64" s="14"/>
      <c r="D64" s="14"/>
      <c r="E64" s="14"/>
    </row>
    <row r="65" spans="3:5">
      <c r="C65" s="14"/>
      <c r="D65" s="14"/>
      <c r="E65" s="14"/>
    </row>
    <row r="66" spans="3:5">
      <c r="C66" s="14"/>
      <c r="D66" s="14"/>
      <c r="E66" s="14"/>
    </row>
    <row r="67" spans="3:5">
      <c r="C67" s="14"/>
      <c r="D67" s="14"/>
      <c r="E67" s="14"/>
    </row>
    <row r="68" spans="3:5">
      <c r="C68" s="14"/>
      <c r="D68" s="14"/>
      <c r="E68" s="14"/>
    </row>
    <row r="69" spans="3:5">
      <c r="C69" s="14"/>
      <c r="D69" s="14"/>
      <c r="E69" s="14"/>
    </row>
    <row r="70" spans="3:5">
      <c r="C70" s="14"/>
      <c r="D70" s="14"/>
      <c r="E70" s="14"/>
    </row>
    <row r="71" spans="3:5">
      <c r="C71" s="14"/>
      <c r="D71" s="14"/>
      <c r="E71" s="14"/>
    </row>
    <row r="72" spans="3:5">
      <c r="C72" s="14"/>
      <c r="D72" s="14"/>
      <c r="E72" s="14"/>
    </row>
    <row r="73" spans="3:5">
      <c r="C73" s="14"/>
      <c r="D73" s="14"/>
      <c r="E73" s="14"/>
    </row>
    <row r="74" spans="3:5">
      <c r="C74" s="14"/>
      <c r="D74" s="14"/>
      <c r="E74" s="14"/>
    </row>
    <row r="75" spans="3:5">
      <c r="C75" s="14"/>
      <c r="D75" s="14"/>
      <c r="E75" s="14"/>
    </row>
    <row r="76" spans="3:5">
      <c r="C76" s="14"/>
      <c r="D76" s="14"/>
      <c r="E76" s="14"/>
    </row>
    <row r="77" spans="3:5">
      <c r="C77" s="14"/>
      <c r="D77" s="14"/>
      <c r="E77" s="14"/>
    </row>
    <row r="78" spans="3:5">
      <c r="C78" s="14"/>
      <c r="D78" s="14"/>
      <c r="E78" s="14"/>
    </row>
    <row r="79" spans="3:5">
      <c r="C79" s="14"/>
      <c r="D79" s="14"/>
      <c r="E79" s="14"/>
    </row>
    <row r="80" spans="3:5">
      <c r="C80" s="14"/>
      <c r="D80" s="14"/>
      <c r="E80" s="14"/>
    </row>
    <row r="81" spans="3:5">
      <c r="C81" s="14"/>
      <c r="D81" s="14"/>
      <c r="E81" s="14"/>
    </row>
    <row r="82" spans="3:5">
      <c r="C82" s="14"/>
      <c r="D82" s="14"/>
      <c r="E82" s="14"/>
    </row>
    <row r="83" spans="3:5">
      <c r="C83" s="14"/>
      <c r="D83" s="14"/>
      <c r="E83" s="14"/>
    </row>
    <row r="84" spans="3:5">
      <c r="C84" s="14"/>
      <c r="D84" s="14"/>
      <c r="E84" s="14"/>
    </row>
    <row r="85" spans="3:5">
      <c r="C85" s="14"/>
      <c r="D85" s="14"/>
      <c r="E85" s="14"/>
    </row>
    <row r="86" spans="3:5">
      <c r="C86" s="14"/>
      <c r="D86" s="14"/>
      <c r="E86" s="14"/>
    </row>
    <row r="87" spans="3:5">
      <c r="C87" s="14"/>
      <c r="D87" s="14"/>
      <c r="E87" s="14"/>
    </row>
    <row r="88" spans="3:5">
      <c r="C88" s="14"/>
      <c r="D88" s="14"/>
      <c r="E88" s="14"/>
    </row>
    <row r="89" spans="3:5">
      <c r="C89" s="14"/>
      <c r="D89" s="14"/>
      <c r="E89" s="14"/>
    </row>
    <row r="90" spans="3:5">
      <c r="C90" s="14"/>
      <c r="D90" s="14"/>
      <c r="E90" s="14"/>
    </row>
    <row r="91" spans="3:5">
      <c r="C91" s="14"/>
      <c r="D91" s="14"/>
      <c r="E91" s="14"/>
    </row>
    <row r="92" spans="3:5">
      <c r="C92" s="14"/>
      <c r="D92" s="14"/>
      <c r="E92" s="14"/>
    </row>
    <row r="93" spans="3:5">
      <c r="C93" s="14"/>
      <c r="D93" s="14"/>
      <c r="E93" s="14"/>
    </row>
    <row r="94" spans="3:5">
      <c r="C94" s="14"/>
      <c r="D94" s="14"/>
      <c r="E94" s="14"/>
    </row>
    <row r="95" spans="3:5">
      <c r="C95" s="14"/>
      <c r="D95" s="14"/>
      <c r="E95" s="14"/>
    </row>
    <row r="96" spans="3:5">
      <c r="C96" s="14"/>
      <c r="D96" s="14"/>
      <c r="E96" s="14"/>
    </row>
    <row r="97" spans="3:5">
      <c r="C97" s="14"/>
      <c r="D97" s="14"/>
      <c r="E97" s="14"/>
    </row>
    <row r="98" spans="3:5">
      <c r="C98" s="14"/>
      <c r="D98" s="14"/>
      <c r="E98" s="14"/>
    </row>
    <row r="99" spans="3:5">
      <c r="C99" s="14"/>
      <c r="D99" s="14"/>
      <c r="E99" s="14"/>
    </row>
    <row r="100" spans="3:5">
      <c r="C100" s="14"/>
      <c r="D100" s="14"/>
      <c r="E100" s="14"/>
    </row>
    <row r="101" spans="3:5">
      <c r="C101" s="14"/>
      <c r="D101" s="14"/>
      <c r="E101" s="14"/>
    </row>
    <row r="102" spans="3:5">
      <c r="C102" s="14"/>
      <c r="D102" s="14"/>
      <c r="E102" s="14"/>
    </row>
    <row r="103" spans="3:5">
      <c r="C103" s="14"/>
      <c r="D103" s="14"/>
      <c r="E103" s="14"/>
    </row>
    <row r="104" spans="3:5">
      <c r="C104" s="14"/>
      <c r="D104" s="14"/>
      <c r="E104" s="14"/>
    </row>
    <row r="105" spans="3:5">
      <c r="C105" s="14"/>
      <c r="D105" s="14"/>
      <c r="E105" s="14"/>
    </row>
    <row r="106" spans="3:5">
      <c r="C106" s="14"/>
      <c r="D106" s="14"/>
      <c r="E106" s="14"/>
    </row>
    <row r="107" spans="3:5">
      <c r="C107" s="14"/>
      <c r="D107" s="14"/>
      <c r="E107" s="14"/>
    </row>
    <row r="108" spans="3:5">
      <c r="C108" s="14"/>
      <c r="D108" s="14"/>
      <c r="E108" s="14"/>
    </row>
    <row r="109" spans="3:5">
      <c r="C109" s="14"/>
      <c r="D109" s="14"/>
      <c r="E109" s="14"/>
    </row>
    <row r="110" spans="3:5">
      <c r="C110" s="14"/>
      <c r="D110" s="14"/>
      <c r="E110" s="14"/>
    </row>
    <row r="111" spans="3:5">
      <c r="C111" s="14"/>
      <c r="D111" s="14"/>
      <c r="E111" s="14"/>
    </row>
    <row r="112" spans="3:5">
      <c r="C112" s="14"/>
      <c r="D112" s="14"/>
      <c r="E112" s="14"/>
    </row>
    <row r="113" spans="3:5">
      <c r="C113" s="14"/>
      <c r="D113" s="14"/>
      <c r="E113" s="14"/>
    </row>
    <row r="114" spans="3:5">
      <c r="C114" s="14"/>
      <c r="D114" s="14"/>
      <c r="E114" s="14"/>
    </row>
    <row r="115" spans="3:5">
      <c r="C115" s="14"/>
      <c r="D115" s="14"/>
      <c r="E115" s="14"/>
    </row>
    <row r="116" spans="3:5">
      <c r="C116" s="14"/>
      <c r="D116" s="14"/>
      <c r="E116" s="14"/>
    </row>
    <row r="117" spans="3:5">
      <c r="C117" s="14"/>
      <c r="D117" s="14"/>
      <c r="E117" s="14"/>
    </row>
    <row r="118" spans="3:5">
      <c r="C118" s="14"/>
      <c r="D118" s="14"/>
      <c r="E118" s="14"/>
    </row>
    <row r="119" spans="3:5">
      <c r="C119" s="14"/>
      <c r="D119" s="14"/>
      <c r="E119" s="14"/>
    </row>
    <row r="120" spans="3:5">
      <c r="C120" s="14"/>
      <c r="D120" s="14"/>
      <c r="E120" s="14"/>
    </row>
    <row r="121" spans="3:5">
      <c r="C121" s="14"/>
      <c r="D121" s="14"/>
      <c r="E121" s="14"/>
    </row>
    <row r="122" spans="3:5">
      <c r="C122" s="14"/>
      <c r="D122" s="14"/>
      <c r="E122" s="14"/>
    </row>
    <row r="123" spans="3:5">
      <c r="C123" s="14"/>
      <c r="D123" s="14"/>
      <c r="E123" s="14"/>
    </row>
    <row r="124" spans="3:5">
      <c r="C124" s="14"/>
      <c r="D124" s="14"/>
      <c r="E124" s="14"/>
    </row>
    <row r="125" spans="3:5">
      <c r="C125" s="14"/>
      <c r="D125" s="14"/>
      <c r="E125" s="14"/>
    </row>
    <row r="126" spans="3:5">
      <c r="C126" s="14"/>
      <c r="D126" s="14"/>
      <c r="E126" s="14"/>
    </row>
    <row r="127" spans="3:5">
      <c r="C127" s="14"/>
      <c r="D127" s="14"/>
      <c r="E127" s="14"/>
    </row>
    <row r="128" spans="3:5">
      <c r="C128" s="14"/>
      <c r="D128" s="14"/>
      <c r="E128" s="14"/>
    </row>
    <row r="129" spans="3:5">
      <c r="C129" s="14"/>
      <c r="D129" s="14"/>
      <c r="E129" s="14"/>
    </row>
    <row r="130" spans="3:5">
      <c r="C130" s="14"/>
      <c r="D130" s="14"/>
      <c r="E130" s="14"/>
    </row>
    <row r="131" spans="3:5">
      <c r="C131" s="14"/>
      <c r="D131" s="14"/>
      <c r="E131" s="14"/>
    </row>
    <row r="132" spans="3:5">
      <c r="C132" s="14"/>
      <c r="D132" s="14"/>
      <c r="E132" s="14"/>
    </row>
    <row r="133" spans="3:5">
      <c r="C133" s="14"/>
      <c r="D133" s="14"/>
      <c r="E133" s="14"/>
    </row>
    <row r="134" spans="3:5">
      <c r="C134" s="14"/>
      <c r="D134" s="14"/>
      <c r="E134" s="14"/>
    </row>
    <row r="135" spans="3:5">
      <c r="C135" s="14"/>
      <c r="D135" s="14"/>
      <c r="E135" s="14"/>
    </row>
    <row r="136" spans="3:5">
      <c r="C136" s="14"/>
      <c r="D136" s="14"/>
      <c r="E136" s="14"/>
    </row>
    <row r="137" spans="3:5">
      <c r="C137" s="14"/>
      <c r="D137" s="14"/>
      <c r="E137" s="14"/>
    </row>
    <row r="138" spans="3:5">
      <c r="C138" s="14"/>
      <c r="D138" s="14"/>
      <c r="E138" s="14"/>
    </row>
    <row r="139" spans="3:5">
      <c r="C139" s="14"/>
      <c r="D139" s="14"/>
      <c r="E139" s="14"/>
    </row>
    <row r="140" spans="3:5">
      <c r="C140" s="14"/>
      <c r="D140" s="14"/>
      <c r="E140" s="14"/>
    </row>
    <row r="141" spans="3:5">
      <c r="C141" s="14"/>
      <c r="D141" s="14"/>
      <c r="E141" s="14"/>
    </row>
    <row r="142" spans="3:5">
      <c r="C142" s="14"/>
      <c r="D142" s="14"/>
      <c r="E142" s="14"/>
    </row>
    <row r="143" spans="3:5">
      <c r="C143" s="14"/>
      <c r="D143" s="14"/>
      <c r="E143" s="14"/>
    </row>
    <row r="144" spans="3:5">
      <c r="C144" s="14"/>
      <c r="D144" s="14"/>
      <c r="E144" s="14"/>
    </row>
    <row r="145" spans="3:5">
      <c r="C145" s="14"/>
      <c r="D145" s="14"/>
      <c r="E145" s="14"/>
    </row>
    <row r="146" spans="3:5">
      <c r="C146" s="14"/>
      <c r="D146" s="14"/>
      <c r="E146" s="14"/>
    </row>
    <row r="147" spans="3:5">
      <c r="C147" s="14"/>
      <c r="D147" s="14"/>
      <c r="E147" s="14"/>
    </row>
    <row r="148" spans="3:5">
      <c r="C148" s="14"/>
      <c r="D148" s="14"/>
      <c r="E148" s="14"/>
    </row>
    <row r="149" spans="3:5">
      <c r="C149" s="14"/>
      <c r="D149" s="14"/>
      <c r="E149" s="14"/>
    </row>
    <row r="150" spans="3:5">
      <c r="C150" s="14"/>
      <c r="D150" s="14"/>
      <c r="E150" s="14"/>
    </row>
    <row r="151" spans="3:5">
      <c r="C151" s="14"/>
      <c r="D151" s="14"/>
      <c r="E151" s="14"/>
    </row>
    <row r="152" spans="3:5">
      <c r="C152" s="14"/>
      <c r="D152" s="14"/>
      <c r="E152" s="14"/>
    </row>
    <row r="153" spans="3:5">
      <c r="C153" s="14"/>
      <c r="D153" s="14"/>
      <c r="E153" s="14"/>
    </row>
    <row r="154" spans="3:5">
      <c r="C154" s="14"/>
      <c r="D154" s="14"/>
      <c r="E154" s="14"/>
    </row>
    <row r="155" spans="3:5">
      <c r="C155" s="14"/>
      <c r="D155" s="14"/>
      <c r="E155" s="14"/>
    </row>
    <row r="156" spans="3:5">
      <c r="C156" s="14"/>
      <c r="D156" s="14"/>
      <c r="E156" s="14"/>
    </row>
    <row r="157" spans="3:5">
      <c r="C157" s="14"/>
      <c r="D157" s="14"/>
      <c r="E157" s="14"/>
    </row>
    <row r="158" spans="3:5">
      <c r="C158" s="14"/>
      <c r="D158" s="14"/>
      <c r="E158" s="14"/>
    </row>
    <row r="159" spans="3:5">
      <c r="C159" s="14"/>
      <c r="D159" s="14"/>
      <c r="E159" s="14"/>
    </row>
    <row r="160" spans="3:5">
      <c r="C160" s="14"/>
      <c r="D160" s="14"/>
      <c r="E160" s="14"/>
    </row>
    <row r="161" spans="3:5">
      <c r="C161" s="14"/>
      <c r="D161" s="14"/>
      <c r="E161" s="14"/>
    </row>
    <row r="162" spans="3:5">
      <c r="C162" s="14"/>
      <c r="D162" s="14"/>
      <c r="E162" s="14"/>
    </row>
    <row r="163" spans="3:5">
      <c r="C163" s="14"/>
      <c r="D163" s="14"/>
      <c r="E163" s="14"/>
    </row>
    <row r="164" spans="3:5">
      <c r="C164" s="14"/>
      <c r="D164" s="14"/>
      <c r="E164" s="14"/>
    </row>
    <row r="165" spans="3:5">
      <c r="C165" s="14"/>
      <c r="D165" s="14"/>
      <c r="E165" s="14"/>
    </row>
    <row r="166" spans="3:5">
      <c r="C166" s="14"/>
      <c r="D166" s="14"/>
      <c r="E166" s="14"/>
    </row>
    <row r="167" spans="3:5">
      <c r="C167" s="14"/>
      <c r="D167" s="14"/>
      <c r="E167" s="14"/>
    </row>
    <row r="168" spans="3:5">
      <c r="C168" s="14"/>
      <c r="D168" s="14"/>
      <c r="E168" s="14"/>
    </row>
    <row r="169" spans="3:5">
      <c r="C169" s="14"/>
      <c r="D169" s="14"/>
      <c r="E169" s="14"/>
    </row>
    <row r="170" spans="3:5">
      <c r="C170" s="14"/>
      <c r="D170" s="14"/>
      <c r="E170" s="14"/>
    </row>
    <row r="171" spans="3:5">
      <c r="C171" s="14"/>
      <c r="D171" s="14"/>
      <c r="E171" s="14"/>
    </row>
    <row r="172" spans="3:5">
      <c r="C172" s="14"/>
      <c r="D172" s="14"/>
      <c r="E172" s="14"/>
    </row>
    <row r="173" spans="3:5">
      <c r="C173" s="14"/>
      <c r="D173" s="14"/>
      <c r="E173" s="14"/>
    </row>
    <row r="174" spans="3:5">
      <c r="C174" s="14"/>
      <c r="D174" s="14"/>
      <c r="E174" s="14"/>
    </row>
    <row r="175" spans="3:5">
      <c r="C175" s="14"/>
      <c r="D175" s="14"/>
      <c r="E175" s="14"/>
    </row>
    <row r="176" spans="3:5">
      <c r="C176" s="14"/>
      <c r="D176" s="14"/>
      <c r="E176" s="14"/>
    </row>
    <row r="177" spans="3:5">
      <c r="C177" s="14"/>
      <c r="D177" s="14"/>
      <c r="E177" s="14"/>
    </row>
    <row r="178" spans="3:5">
      <c r="C178" s="14"/>
      <c r="D178" s="14"/>
      <c r="E178" s="14"/>
    </row>
    <row r="179" spans="3:5">
      <c r="C179" s="14"/>
      <c r="D179" s="14"/>
      <c r="E179" s="14"/>
    </row>
    <row r="180" spans="3:5">
      <c r="C180" s="14"/>
      <c r="D180" s="14"/>
      <c r="E180" s="14"/>
    </row>
    <row r="181" spans="3:5">
      <c r="C181" s="14"/>
      <c r="D181" s="14"/>
      <c r="E181" s="14"/>
    </row>
    <row r="182" spans="3:5">
      <c r="C182" s="14"/>
      <c r="D182" s="14"/>
      <c r="E182" s="14"/>
    </row>
    <row r="183" spans="3:5">
      <c r="C183" s="14"/>
      <c r="D183" s="14"/>
      <c r="E183" s="14"/>
    </row>
    <row r="184" spans="3:5">
      <c r="C184" s="14"/>
      <c r="D184" s="14"/>
      <c r="E184" s="14"/>
    </row>
    <row r="185" spans="3:5">
      <c r="C185" s="14"/>
      <c r="D185" s="14"/>
      <c r="E185" s="14"/>
    </row>
    <row r="186" spans="3:5">
      <c r="C186" s="14"/>
      <c r="D186" s="14"/>
      <c r="E186" s="14"/>
    </row>
    <row r="187" spans="3:5">
      <c r="C187" s="14"/>
      <c r="D187" s="14"/>
      <c r="E187" s="14"/>
    </row>
    <row r="188" spans="3:5">
      <c r="C188" s="14"/>
      <c r="D188" s="14"/>
      <c r="E188" s="14"/>
    </row>
    <row r="189" spans="3:5">
      <c r="C189" s="14"/>
      <c r="D189" s="14"/>
      <c r="E189" s="14"/>
    </row>
    <row r="190" spans="3:5">
      <c r="C190" s="14"/>
      <c r="D190" s="14"/>
      <c r="E190" s="14"/>
    </row>
    <row r="191" spans="3:5">
      <c r="C191" s="14"/>
      <c r="D191" s="14"/>
      <c r="E191" s="14"/>
    </row>
    <row r="192" spans="3:5">
      <c r="C192" s="14"/>
      <c r="D192" s="14"/>
      <c r="E192" s="14"/>
    </row>
    <row r="193" spans="3:5">
      <c r="C193" s="14"/>
      <c r="D193" s="14"/>
      <c r="E193" s="14"/>
    </row>
    <row r="194" spans="3:5">
      <c r="C194" s="14"/>
      <c r="D194" s="14"/>
      <c r="E194" s="14"/>
    </row>
    <row r="195" spans="3:5">
      <c r="C195" s="14"/>
      <c r="D195" s="14"/>
      <c r="E195" s="14"/>
    </row>
    <row r="196" spans="3:5">
      <c r="C196" s="14"/>
      <c r="D196" s="14"/>
      <c r="E196" s="14"/>
    </row>
    <row r="197" spans="3:5">
      <c r="C197" s="14"/>
      <c r="D197" s="14"/>
      <c r="E197" s="14"/>
    </row>
    <row r="198" spans="3:5">
      <c r="C198" s="14"/>
      <c r="D198" s="14"/>
      <c r="E198" s="14"/>
    </row>
    <row r="199" spans="3:5">
      <c r="C199" s="14"/>
      <c r="D199" s="14"/>
      <c r="E199" s="14"/>
    </row>
    <row r="200" spans="3:5">
      <c r="C200" s="14"/>
      <c r="D200" s="14"/>
      <c r="E200" s="14"/>
    </row>
    <row r="201" spans="3:5">
      <c r="C201" s="14"/>
      <c r="D201" s="14"/>
      <c r="E201" s="14"/>
    </row>
    <row r="202" spans="3:5">
      <c r="C202" s="14"/>
      <c r="D202" s="14"/>
      <c r="E202" s="14"/>
    </row>
    <row r="203" spans="3:5">
      <c r="C203" s="14"/>
      <c r="D203" s="14"/>
      <c r="E203" s="14"/>
    </row>
    <row r="204" spans="3:5">
      <c r="C204" s="14"/>
      <c r="D204" s="14"/>
      <c r="E204" s="14"/>
    </row>
    <row r="205" spans="3:5">
      <c r="C205" s="14"/>
      <c r="D205" s="14"/>
      <c r="E205" s="14"/>
    </row>
    <row r="206" spans="3:5">
      <c r="C206" s="14"/>
      <c r="D206" s="14"/>
      <c r="E206" s="14"/>
    </row>
    <row r="207" spans="3:5">
      <c r="C207" s="14"/>
      <c r="D207" s="14"/>
      <c r="E207" s="14"/>
    </row>
    <row r="208" spans="3:5">
      <c r="C208" s="14"/>
      <c r="D208" s="14"/>
      <c r="E208" s="14"/>
    </row>
    <row r="209" spans="3:5">
      <c r="C209" s="14"/>
      <c r="D209" s="14"/>
      <c r="E209" s="14"/>
    </row>
    <row r="210" spans="3:5">
      <c r="C210" s="14"/>
      <c r="D210" s="14"/>
      <c r="E210" s="14"/>
    </row>
    <row r="211" spans="3:5">
      <c r="C211" s="14"/>
      <c r="D211" s="14"/>
      <c r="E211" s="14"/>
    </row>
    <row r="212" spans="3:5">
      <c r="C212" s="14"/>
      <c r="D212" s="14"/>
      <c r="E212" s="14"/>
    </row>
    <row r="213" spans="3:5">
      <c r="C213" s="14"/>
      <c r="D213" s="14"/>
      <c r="E213" s="14"/>
    </row>
    <row r="214" spans="3:5">
      <c r="C214" s="14"/>
      <c r="D214" s="14"/>
      <c r="E214" s="14"/>
    </row>
    <row r="215" spans="3:5">
      <c r="C215" s="14"/>
      <c r="D215" s="14"/>
      <c r="E215" s="14"/>
    </row>
    <row r="216" spans="3:5">
      <c r="C216" s="14"/>
      <c r="D216" s="14"/>
      <c r="E216" s="14"/>
    </row>
    <row r="217" spans="3:5">
      <c r="C217" s="14"/>
      <c r="D217" s="14"/>
      <c r="E217" s="14"/>
    </row>
    <row r="218" spans="3:5">
      <c r="C218" s="14"/>
      <c r="D218" s="14"/>
      <c r="E218" s="14"/>
    </row>
    <row r="219" spans="3:5">
      <c r="C219" s="14"/>
      <c r="D219" s="14"/>
      <c r="E219" s="14"/>
    </row>
    <row r="220" spans="3:5">
      <c r="C220" s="14"/>
      <c r="D220" s="14"/>
      <c r="E220" s="14"/>
    </row>
    <row r="221" spans="3:5">
      <c r="C221" s="14"/>
      <c r="D221" s="14"/>
      <c r="E221" s="14"/>
    </row>
    <row r="222" spans="3:5">
      <c r="C222" s="14"/>
      <c r="D222" s="14"/>
      <c r="E222" s="14"/>
    </row>
    <row r="223" spans="3:5">
      <c r="C223" s="14"/>
      <c r="D223" s="14"/>
      <c r="E223" s="14"/>
    </row>
    <row r="224" spans="3:5">
      <c r="C224" s="14"/>
      <c r="D224" s="14"/>
      <c r="E224" s="14"/>
    </row>
    <row r="225" spans="3:5">
      <c r="C225" s="14"/>
      <c r="D225" s="14"/>
      <c r="E225" s="14"/>
    </row>
    <row r="226" spans="3:5">
      <c r="C226" s="14"/>
      <c r="D226" s="14"/>
      <c r="E226" s="14"/>
    </row>
    <row r="227" spans="3:5">
      <c r="C227" s="14"/>
      <c r="D227" s="14"/>
      <c r="E227" s="14"/>
    </row>
    <row r="228" spans="3:5">
      <c r="C228" s="14"/>
      <c r="D228" s="14"/>
      <c r="E228" s="14"/>
    </row>
    <row r="229" spans="3:5">
      <c r="C229" s="14"/>
      <c r="D229" s="14"/>
      <c r="E229" s="14"/>
    </row>
    <row r="230" spans="3:5">
      <c r="C230" s="14"/>
      <c r="D230" s="14"/>
      <c r="E230" s="14"/>
    </row>
    <row r="231" spans="3:5">
      <c r="C231" s="14"/>
      <c r="D231" s="14"/>
      <c r="E231" s="14"/>
    </row>
    <row r="232" spans="3:5">
      <c r="C232" s="14"/>
      <c r="D232" s="14"/>
      <c r="E232" s="14"/>
    </row>
    <row r="233" spans="3:5">
      <c r="C233" s="14"/>
      <c r="D233" s="14"/>
      <c r="E233" s="14"/>
    </row>
    <row r="234" spans="3:5">
      <c r="C234" s="14"/>
      <c r="D234" s="14"/>
      <c r="E234" s="14"/>
    </row>
    <row r="235" spans="3:5">
      <c r="C235" s="14"/>
      <c r="D235" s="14"/>
      <c r="E235" s="14"/>
    </row>
    <row r="236" spans="3:5">
      <c r="C236" s="14"/>
      <c r="D236" s="14"/>
      <c r="E236" s="14"/>
    </row>
    <row r="237" spans="3:5">
      <c r="C237" s="14"/>
      <c r="D237" s="14"/>
      <c r="E237" s="14"/>
    </row>
    <row r="238" spans="3:5">
      <c r="C238" s="14"/>
      <c r="D238" s="14"/>
      <c r="E238" s="14"/>
    </row>
    <row r="239" spans="3:5">
      <c r="C239" s="14"/>
      <c r="D239" s="14"/>
      <c r="E239" s="14"/>
    </row>
    <row r="240" spans="3:5">
      <c r="C240" s="14"/>
      <c r="D240" s="14"/>
      <c r="E240" s="14"/>
    </row>
    <row r="241" spans="3:5">
      <c r="C241" s="14"/>
      <c r="D241" s="14"/>
      <c r="E241" s="14"/>
    </row>
    <row r="242" spans="3:5">
      <c r="C242" s="14"/>
      <c r="D242" s="14"/>
      <c r="E242" s="14"/>
    </row>
    <row r="243" spans="3:5">
      <c r="C243" s="14"/>
      <c r="D243" s="14"/>
      <c r="E243" s="14"/>
    </row>
    <row r="244" spans="3:5">
      <c r="C244" s="14"/>
      <c r="D244" s="14"/>
      <c r="E244" s="14"/>
    </row>
    <row r="245" spans="3:5">
      <c r="C245" s="14"/>
      <c r="D245" s="14"/>
      <c r="E245" s="14"/>
    </row>
    <row r="246" spans="3:5">
      <c r="C246" s="14"/>
      <c r="D246" s="14"/>
      <c r="E246" s="14"/>
    </row>
    <row r="247" spans="3:5">
      <c r="C247" s="14"/>
      <c r="D247" s="14"/>
      <c r="E247" s="14"/>
    </row>
    <row r="248" spans="3:5">
      <c r="C248" s="14"/>
      <c r="D248" s="14"/>
      <c r="E248" s="14"/>
    </row>
    <row r="249" spans="3:5">
      <c r="C249" s="14"/>
      <c r="D249" s="14"/>
      <c r="E249" s="14"/>
    </row>
    <row r="250" spans="3:5">
      <c r="C250" s="14"/>
      <c r="D250" s="14"/>
      <c r="E250" s="14"/>
    </row>
    <row r="251" spans="3:5">
      <c r="C251" s="14"/>
      <c r="D251" s="14"/>
      <c r="E251" s="14"/>
    </row>
    <row r="252" spans="3:5">
      <c r="C252" s="14"/>
      <c r="D252" s="14"/>
      <c r="E252" s="14"/>
    </row>
    <row r="253" spans="3:5">
      <c r="C253" s="14"/>
      <c r="D253" s="14"/>
      <c r="E253" s="14"/>
    </row>
    <row r="254" spans="3:5">
      <c r="C254" s="14"/>
      <c r="D254" s="14"/>
      <c r="E254" s="14"/>
    </row>
    <row r="255" spans="3:5">
      <c r="C255" s="14"/>
      <c r="D255" s="14"/>
      <c r="E255" s="14"/>
    </row>
    <row r="256" spans="3:5">
      <c r="C256" s="14"/>
      <c r="D256" s="14"/>
      <c r="E256" s="14"/>
    </row>
    <row r="257" spans="3:5">
      <c r="C257" s="14"/>
      <c r="D257" s="14"/>
      <c r="E257" s="14"/>
    </row>
    <row r="258" spans="3:5">
      <c r="C258" s="14"/>
      <c r="D258" s="14"/>
      <c r="E258" s="14"/>
    </row>
    <row r="259" spans="3:5">
      <c r="C259" s="14"/>
      <c r="D259" s="14"/>
      <c r="E259" s="14"/>
    </row>
    <row r="260" spans="3:5">
      <c r="C260" s="14"/>
      <c r="D260" s="14"/>
      <c r="E260" s="14"/>
    </row>
    <row r="261" spans="3:5">
      <c r="C261" s="14"/>
      <c r="D261" s="14"/>
      <c r="E261" s="14"/>
    </row>
    <row r="262" spans="3:5">
      <c r="C262" s="14"/>
      <c r="D262" s="14"/>
      <c r="E262" s="14"/>
    </row>
    <row r="263" spans="3:5">
      <c r="C263" s="14"/>
      <c r="D263" s="14"/>
      <c r="E263" s="14"/>
    </row>
    <row r="264" spans="3:5">
      <c r="C264" s="14"/>
      <c r="D264" s="14"/>
      <c r="E264" s="14"/>
    </row>
    <row r="265" spans="3:5">
      <c r="C265" s="14"/>
      <c r="D265" s="14"/>
      <c r="E265" s="14"/>
    </row>
    <row r="266" spans="3:5">
      <c r="C266" s="14"/>
      <c r="D266" s="14"/>
      <c r="E266" s="14"/>
    </row>
    <row r="267" spans="3:5">
      <c r="C267" s="14"/>
      <c r="D267" s="14"/>
      <c r="E267" s="14"/>
    </row>
    <row r="268" spans="3:5">
      <c r="C268" s="14"/>
      <c r="D268" s="14"/>
      <c r="E268" s="14"/>
    </row>
    <row r="269" spans="3:5">
      <c r="C269" s="14"/>
      <c r="D269" s="14"/>
      <c r="E269" s="14"/>
    </row>
    <row r="270" spans="3:5">
      <c r="C270" s="14"/>
      <c r="D270" s="14"/>
      <c r="E270" s="14"/>
    </row>
    <row r="271" spans="3:5">
      <c r="C271" s="14"/>
      <c r="D271" s="14"/>
      <c r="E271" s="14"/>
    </row>
    <row r="272" spans="3:5">
      <c r="C272" s="14"/>
      <c r="D272" s="14"/>
      <c r="E272" s="14"/>
    </row>
    <row r="273" spans="3:5">
      <c r="C273" s="14"/>
      <c r="D273" s="14"/>
      <c r="E273" s="14"/>
    </row>
    <row r="274" spans="3:5">
      <c r="C274" s="14"/>
      <c r="D274" s="14"/>
      <c r="E274" s="14"/>
    </row>
    <row r="275" spans="3:5">
      <c r="C275" s="14"/>
      <c r="D275" s="14"/>
      <c r="E275" s="14"/>
    </row>
    <row r="276" spans="3:5">
      <c r="C276" s="14"/>
      <c r="D276" s="14"/>
      <c r="E276" s="14"/>
    </row>
    <row r="277" spans="3:5">
      <c r="C277" s="14"/>
      <c r="D277" s="14"/>
      <c r="E277" s="14"/>
    </row>
    <row r="278" spans="3:5">
      <c r="C278" s="14"/>
      <c r="D278" s="14"/>
      <c r="E278" s="14"/>
    </row>
    <row r="279" spans="3:5">
      <c r="C279" s="14"/>
      <c r="D279" s="14"/>
      <c r="E279" s="14"/>
    </row>
    <row r="280" spans="3:5">
      <c r="C280" s="14"/>
      <c r="D280" s="14"/>
      <c r="E280" s="14"/>
    </row>
    <row r="281" spans="3:5">
      <c r="C281" s="14"/>
      <c r="D281" s="14"/>
      <c r="E281" s="14"/>
    </row>
    <row r="282" spans="3:5">
      <c r="C282" s="14"/>
      <c r="D282" s="14"/>
      <c r="E282" s="14"/>
    </row>
    <row r="283" spans="3:5">
      <c r="C283" s="14"/>
      <c r="D283" s="14"/>
      <c r="E283" s="14"/>
    </row>
    <row r="284" spans="3:5">
      <c r="C284" s="14"/>
      <c r="D284" s="14"/>
      <c r="E284" s="14"/>
    </row>
    <row r="285" spans="3:5">
      <c r="C285" s="14"/>
      <c r="D285" s="14"/>
      <c r="E285" s="14"/>
    </row>
    <row r="286" spans="3:5">
      <c r="C286" s="14"/>
      <c r="D286" s="14"/>
      <c r="E286" s="14"/>
    </row>
    <row r="287" spans="3:5">
      <c r="C287" s="14"/>
      <c r="D287" s="14"/>
      <c r="E287" s="14"/>
    </row>
    <row r="288" spans="3:5">
      <c r="C288" s="14"/>
      <c r="D288" s="14"/>
      <c r="E288" s="14"/>
    </row>
    <row r="289" spans="3:5">
      <c r="C289" s="14"/>
      <c r="D289" s="14"/>
      <c r="E289" s="14"/>
    </row>
    <row r="290" spans="3:5">
      <c r="C290" s="14"/>
      <c r="D290" s="14"/>
      <c r="E290" s="14"/>
    </row>
    <row r="291" spans="3:5">
      <c r="C291" s="14"/>
      <c r="D291" s="14"/>
      <c r="E291" s="14"/>
    </row>
    <row r="292" spans="3:5">
      <c r="C292" s="14"/>
      <c r="D292" s="14"/>
      <c r="E292" s="14"/>
    </row>
    <row r="293" spans="3:5">
      <c r="C293" s="14"/>
      <c r="D293" s="14"/>
      <c r="E293" s="14"/>
    </row>
    <row r="294" spans="3:5">
      <c r="C294" s="14"/>
      <c r="D294" s="14"/>
      <c r="E294" s="14"/>
    </row>
    <row r="295" spans="3:5">
      <c r="C295" s="14"/>
      <c r="D295" s="14"/>
      <c r="E295" s="14"/>
    </row>
    <row r="296" spans="3:5">
      <c r="C296" s="14"/>
      <c r="D296" s="14"/>
      <c r="E296" s="14"/>
    </row>
    <row r="297" spans="3:5">
      <c r="C297" s="14"/>
      <c r="D297" s="14"/>
      <c r="E297" s="14"/>
    </row>
    <row r="298" spans="3:5">
      <c r="C298" s="14"/>
      <c r="D298" s="14"/>
      <c r="E298" s="14"/>
    </row>
    <row r="299" spans="3:5">
      <c r="C299" s="14"/>
      <c r="D299" s="14"/>
      <c r="E299" s="14"/>
    </row>
    <row r="300" spans="3:5">
      <c r="C300" s="14"/>
      <c r="D300" s="14"/>
      <c r="E300" s="14"/>
    </row>
    <row r="301" spans="3:5">
      <c r="C301" s="14"/>
      <c r="D301" s="14"/>
      <c r="E301" s="14"/>
    </row>
    <row r="302" spans="3:5">
      <c r="C302" s="14"/>
      <c r="D302" s="14"/>
      <c r="E302" s="14"/>
    </row>
    <row r="303" spans="3:5">
      <c r="C303" s="14"/>
      <c r="D303" s="14"/>
      <c r="E303" s="14"/>
    </row>
    <row r="304" spans="3:5">
      <c r="C304" s="14"/>
      <c r="D304" s="14"/>
      <c r="E304" s="14"/>
    </row>
    <row r="305" spans="3:5">
      <c r="C305" s="14"/>
      <c r="D305" s="14"/>
      <c r="E305" s="14"/>
    </row>
    <row r="306" spans="3:5">
      <c r="C306" s="14"/>
      <c r="D306" s="14"/>
      <c r="E306" s="14"/>
    </row>
    <row r="307" spans="3:5">
      <c r="C307" s="14"/>
      <c r="D307" s="14"/>
      <c r="E307" s="14"/>
    </row>
    <row r="308" spans="3:5">
      <c r="C308" s="14"/>
      <c r="D308" s="14"/>
      <c r="E308" s="14"/>
    </row>
    <row r="309" spans="3:5">
      <c r="C309" s="14"/>
      <c r="D309" s="14"/>
      <c r="E309" s="14"/>
    </row>
    <row r="310" spans="3:5">
      <c r="C310" s="14"/>
      <c r="D310" s="14"/>
      <c r="E310" s="14"/>
    </row>
    <row r="311" spans="3:5">
      <c r="C311" s="14"/>
      <c r="D311" s="14"/>
      <c r="E311" s="14"/>
    </row>
    <row r="312" spans="3:5">
      <c r="C312" s="14"/>
      <c r="D312" s="14"/>
      <c r="E312" s="14"/>
    </row>
    <row r="313" spans="3:5">
      <c r="C313" s="14"/>
      <c r="D313" s="14"/>
      <c r="E313" s="14"/>
    </row>
    <row r="314" spans="3:5">
      <c r="C314" s="14"/>
      <c r="D314" s="14"/>
      <c r="E314" s="14"/>
    </row>
    <row r="315" spans="3:5">
      <c r="C315" s="14"/>
      <c r="D315" s="14"/>
      <c r="E315" s="14"/>
    </row>
    <row r="316" spans="3:5">
      <c r="C316" s="14"/>
      <c r="D316" s="14"/>
      <c r="E316" s="14"/>
    </row>
    <row r="317" spans="3:5">
      <c r="C317" s="14"/>
      <c r="D317" s="14"/>
      <c r="E317" s="14"/>
    </row>
    <row r="318" spans="3:5">
      <c r="C318" s="14"/>
      <c r="D318" s="14"/>
      <c r="E318" s="14"/>
    </row>
    <row r="319" spans="3:5">
      <c r="C319" s="14"/>
      <c r="D319" s="14"/>
      <c r="E319" s="14"/>
    </row>
    <row r="320" spans="3:5">
      <c r="C320" s="14"/>
      <c r="D320" s="14"/>
      <c r="E320" s="14"/>
    </row>
    <row r="321" spans="3:5">
      <c r="C321" s="14"/>
      <c r="D321" s="14"/>
      <c r="E321" s="14"/>
    </row>
    <row r="322" spans="3:5">
      <c r="C322" s="14"/>
      <c r="D322" s="14"/>
      <c r="E322" s="14"/>
    </row>
    <row r="323" spans="3:5">
      <c r="C323" s="14"/>
      <c r="D323" s="14"/>
      <c r="E323" s="14"/>
    </row>
    <row r="324" spans="3:5">
      <c r="C324" s="14"/>
      <c r="D324" s="14"/>
      <c r="E324" s="14"/>
    </row>
    <row r="325" spans="3:5">
      <c r="C325" s="14"/>
      <c r="D325" s="14"/>
      <c r="E325" s="14"/>
    </row>
    <row r="326" spans="3:5">
      <c r="C326" s="14"/>
      <c r="D326" s="14"/>
      <c r="E326" s="14"/>
    </row>
    <row r="327" spans="3:5">
      <c r="C327" s="14"/>
      <c r="D327" s="14"/>
      <c r="E327" s="14"/>
    </row>
    <row r="328" spans="3:5">
      <c r="C328" s="14"/>
      <c r="D328" s="14"/>
      <c r="E328" s="14"/>
    </row>
    <row r="329" spans="3:5">
      <c r="C329" s="14"/>
      <c r="D329" s="14"/>
      <c r="E329" s="14"/>
    </row>
    <row r="330" spans="3:5">
      <c r="C330" s="14"/>
      <c r="D330" s="14"/>
      <c r="E330" s="14"/>
    </row>
    <row r="331" spans="3:5">
      <c r="C331" s="14"/>
      <c r="D331" s="14"/>
      <c r="E331" s="14"/>
    </row>
    <row r="332" spans="3:5">
      <c r="C332" s="14"/>
      <c r="D332" s="14"/>
      <c r="E332" s="14"/>
    </row>
    <row r="333" spans="3:5">
      <c r="C333" s="14"/>
      <c r="D333" s="14"/>
      <c r="E333" s="14"/>
    </row>
    <row r="334" spans="3:5">
      <c r="C334" s="14"/>
      <c r="D334" s="14"/>
      <c r="E334" s="14"/>
    </row>
    <row r="335" spans="3:5">
      <c r="C335" s="14"/>
      <c r="D335" s="14"/>
      <c r="E335" s="14"/>
    </row>
    <row r="336" spans="3:5">
      <c r="C336" s="14"/>
      <c r="D336" s="14"/>
      <c r="E336" s="14"/>
    </row>
    <row r="337" spans="3:5">
      <c r="C337" s="14"/>
      <c r="D337" s="14"/>
      <c r="E337" s="14"/>
    </row>
    <row r="338" spans="3:5">
      <c r="C338" s="14"/>
      <c r="D338" s="14"/>
      <c r="E338" s="14"/>
    </row>
    <row r="339" spans="3:5">
      <c r="C339" s="14"/>
      <c r="D339" s="14"/>
      <c r="E339" s="14"/>
    </row>
    <row r="340" spans="3:5">
      <c r="C340" s="14"/>
      <c r="D340" s="14"/>
      <c r="E340" s="14"/>
    </row>
    <row r="341" spans="3:5">
      <c r="C341" s="14"/>
      <c r="D341" s="14"/>
      <c r="E341" s="14"/>
    </row>
    <row r="342" spans="3:5">
      <c r="C342" s="14"/>
      <c r="D342" s="14"/>
      <c r="E342" s="14"/>
    </row>
    <row r="343" spans="3:5">
      <c r="C343" s="14"/>
      <c r="D343" s="14"/>
      <c r="E343" s="14"/>
    </row>
    <row r="344" spans="3:5">
      <c r="C344" s="14"/>
      <c r="D344" s="14"/>
      <c r="E344" s="14"/>
    </row>
    <row r="345" spans="3:5">
      <c r="C345" s="14"/>
      <c r="D345" s="14"/>
      <c r="E345" s="14"/>
    </row>
    <row r="346" spans="3:5">
      <c r="C346" s="14"/>
      <c r="D346" s="14"/>
      <c r="E346" s="14"/>
    </row>
    <row r="347" spans="3:5">
      <c r="C347" s="14"/>
      <c r="D347" s="14"/>
      <c r="E347" s="14"/>
    </row>
    <row r="348" spans="3:5">
      <c r="C348" s="14"/>
      <c r="D348" s="14"/>
      <c r="E348" s="14"/>
    </row>
    <row r="349" spans="3:5">
      <c r="C349" s="14"/>
      <c r="D349" s="14"/>
      <c r="E349" s="14"/>
    </row>
    <row r="350" spans="3:5">
      <c r="C350" s="14"/>
      <c r="D350" s="14"/>
      <c r="E350" s="14"/>
    </row>
    <row r="351" spans="3:5">
      <c r="C351" s="14"/>
      <c r="D351" s="14"/>
      <c r="E351" s="14"/>
    </row>
    <row r="352" spans="3:5">
      <c r="C352" s="14"/>
      <c r="D352" s="14"/>
      <c r="E352" s="14"/>
    </row>
    <row r="353" spans="3:5">
      <c r="C353" s="14"/>
      <c r="D353" s="14"/>
      <c r="E353" s="14"/>
    </row>
    <row r="354" spans="3:5">
      <c r="C354" s="14"/>
      <c r="D354" s="14"/>
      <c r="E354" s="14"/>
    </row>
    <row r="355" spans="3:5">
      <c r="C355" s="14"/>
      <c r="D355" s="14"/>
      <c r="E355" s="14"/>
    </row>
    <row r="356" spans="3:5">
      <c r="C356" s="14"/>
      <c r="D356" s="14"/>
      <c r="E356" s="14"/>
    </row>
    <row r="357" spans="3:5">
      <c r="C357" s="14"/>
      <c r="D357" s="14"/>
      <c r="E357" s="14"/>
    </row>
    <row r="358" spans="3:5">
      <c r="C358" s="14"/>
      <c r="D358" s="14"/>
      <c r="E358" s="14"/>
    </row>
    <row r="359" spans="3:5">
      <c r="C359" s="14"/>
      <c r="D359" s="14"/>
      <c r="E359" s="14"/>
    </row>
    <row r="360" spans="3:5">
      <c r="C360" s="14"/>
      <c r="D360" s="14"/>
      <c r="E360" s="14"/>
    </row>
    <row r="361" spans="3:5">
      <c r="C361" s="14"/>
      <c r="D361" s="14"/>
      <c r="E361" s="14"/>
    </row>
    <row r="362" spans="3:5">
      <c r="C362" s="14"/>
      <c r="D362" s="14"/>
      <c r="E362" s="14"/>
    </row>
    <row r="363" spans="3:5">
      <c r="C363" s="14"/>
      <c r="D363" s="14"/>
      <c r="E363" s="14"/>
    </row>
    <row r="364" spans="3:5">
      <c r="C364" s="14"/>
      <c r="D364" s="14"/>
      <c r="E364" s="14"/>
    </row>
    <row r="365" spans="3:5">
      <c r="C365" s="14"/>
      <c r="D365" s="14"/>
      <c r="E365" s="14"/>
    </row>
    <row r="366" spans="3:5">
      <c r="C366" s="14"/>
      <c r="D366" s="14"/>
      <c r="E366" s="14"/>
    </row>
    <row r="367" spans="3:5">
      <c r="C367" s="14"/>
      <c r="D367" s="14"/>
      <c r="E367" s="14"/>
    </row>
    <row r="368" spans="3:5">
      <c r="C368" s="14"/>
      <c r="D368" s="14"/>
      <c r="E368" s="14"/>
    </row>
    <row r="369" spans="3:5">
      <c r="C369" s="14"/>
      <c r="D369" s="14"/>
      <c r="E369" s="14"/>
    </row>
    <row r="370" spans="3:5">
      <c r="C370" s="14"/>
      <c r="D370" s="14"/>
      <c r="E370" s="14"/>
    </row>
    <row r="371" spans="3:5">
      <c r="C371" s="14"/>
      <c r="D371" s="14"/>
      <c r="E371" s="14"/>
    </row>
    <row r="372" spans="3:5">
      <c r="C372" s="14"/>
      <c r="D372" s="14"/>
      <c r="E372" s="14"/>
    </row>
    <row r="373" spans="3:5">
      <c r="C373" s="14"/>
      <c r="D373" s="14"/>
      <c r="E373" s="14"/>
    </row>
    <row r="374" spans="3:5">
      <c r="C374" s="14"/>
      <c r="D374" s="14"/>
      <c r="E374" s="14"/>
    </row>
    <row r="375" spans="3:5">
      <c r="C375" s="14"/>
      <c r="D375" s="14"/>
      <c r="E375" s="14"/>
    </row>
    <row r="376" spans="3:5">
      <c r="C376" s="14"/>
      <c r="D376" s="14"/>
      <c r="E376" s="14"/>
    </row>
    <row r="377" spans="3:5">
      <c r="C377" s="14"/>
      <c r="D377" s="14"/>
      <c r="E377" s="14"/>
    </row>
    <row r="378" spans="3:5">
      <c r="C378" s="14"/>
      <c r="D378" s="14"/>
      <c r="E378" s="14"/>
    </row>
    <row r="379" spans="3:5">
      <c r="C379" s="14"/>
      <c r="D379" s="14"/>
      <c r="E379" s="14"/>
    </row>
    <row r="380" spans="3:5">
      <c r="C380" s="14"/>
      <c r="D380" s="14"/>
      <c r="E380" s="14"/>
    </row>
    <row r="381" spans="3:5">
      <c r="C381" s="14"/>
      <c r="D381" s="14"/>
      <c r="E381" s="14"/>
    </row>
    <row r="382" spans="3:5">
      <c r="C382" s="14"/>
      <c r="D382" s="14"/>
      <c r="E382" s="14"/>
    </row>
    <row r="383" spans="3:5">
      <c r="C383" s="14"/>
      <c r="D383" s="14"/>
      <c r="E383" s="14"/>
    </row>
    <row r="384" spans="3:5">
      <c r="C384" s="14"/>
      <c r="D384" s="14"/>
      <c r="E384" s="14"/>
    </row>
    <row r="385" spans="2:5">
      <c r="C385" s="14"/>
      <c r="D385" s="14"/>
      <c r="E385" s="14"/>
    </row>
    <row r="386" spans="2:5">
      <c r="C386" s="14"/>
      <c r="D386" s="14"/>
      <c r="E386" s="14"/>
    </row>
    <row r="387" spans="2:5">
      <c r="C387" s="14"/>
      <c r="D387" s="14"/>
      <c r="E387" s="14"/>
    </row>
    <row r="388" spans="2:5">
      <c r="C388" s="14"/>
      <c r="D388" s="14"/>
      <c r="E388" s="14"/>
    </row>
    <row r="389" spans="2:5">
      <c r="B389" s="14"/>
      <c r="C389" s="14"/>
      <c r="D389" s="14"/>
      <c r="E389" s="14"/>
    </row>
    <row r="390" spans="2:5">
      <c r="B390" s="14"/>
      <c r="C390" s="14"/>
      <c r="D390" s="14"/>
      <c r="E390" s="14"/>
    </row>
    <row r="391" spans="2:5">
      <c r="B391" s="17"/>
      <c r="C391" s="14"/>
      <c r="D391" s="14"/>
      <c r="E391" s="14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A586"/>
  <sheetViews>
    <sheetView rightToLeft="1" topLeftCell="A43" workbookViewId="0">
      <selection activeCell="I62" sqref="I62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3" width="10.7109375" style="13" customWidth="1"/>
    <col min="4" max="5" width="10.7109375" style="14" customWidth="1"/>
    <col min="6" max="6" width="14.7109375" style="14" customWidth="1"/>
    <col min="7" max="7" width="11.7109375" style="14" customWidth="1"/>
    <col min="8" max="8" width="14.7109375" style="14" customWidth="1"/>
    <col min="9" max="11" width="10.7109375" style="14" customWidth="1"/>
    <col min="12" max="12" width="7.5703125" style="17" customWidth="1"/>
    <col min="13" max="13" width="6.7109375" style="17" customWidth="1"/>
    <col min="14" max="14" width="7.7109375" style="17" customWidth="1"/>
    <col min="15" max="15" width="7.140625" style="17" customWidth="1"/>
    <col min="16" max="16" width="8.140625" style="17" customWidth="1"/>
    <col min="17" max="17" width="6.28515625" style="17" customWidth="1"/>
    <col min="18" max="18" width="8" style="17" customWidth="1"/>
    <col min="19" max="19" width="8.7109375" style="17" customWidth="1"/>
    <col min="20" max="20" width="10" style="17" customWidth="1"/>
    <col min="21" max="21" width="9.5703125" style="14" customWidth="1"/>
    <col min="22" max="22" width="6.140625" style="14" customWidth="1"/>
    <col min="23" max="24" width="5.7109375" style="14" customWidth="1"/>
    <col min="25" max="25" width="6.85546875" style="14" customWidth="1"/>
    <col min="26" max="26" width="6.42578125" style="14" customWidth="1"/>
    <col min="27" max="27" width="6.7109375" style="14" customWidth="1"/>
    <col min="28" max="28" width="7.28515625" style="14" customWidth="1"/>
    <col min="29" max="40" width="5.7109375" style="14" customWidth="1"/>
    <col min="41" max="16384" width="9.140625" style="14"/>
  </cols>
  <sheetData>
    <row r="1" spans="2:53">
      <c r="B1" s="2" t="s">
        <v>0</v>
      </c>
      <c r="C1" t="s">
        <v>195</v>
      </c>
    </row>
    <row r="2" spans="2:53">
      <c r="B2" s="2" t="s">
        <v>1</v>
      </c>
    </row>
    <row r="3" spans="2:53">
      <c r="B3" s="2" t="s">
        <v>2</v>
      </c>
      <c r="C3" t="s">
        <v>196</v>
      </c>
    </row>
    <row r="4" spans="2:53">
      <c r="B4" s="2" t="s">
        <v>3</v>
      </c>
    </row>
    <row r="6" spans="2:53" ht="26.25" customHeight="1">
      <c r="B6" s="109" t="s">
        <v>134</v>
      </c>
      <c r="C6" s="110"/>
      <c r="D6" s="110"/>
      <c r="E6" s="110"/>
      <c r="F6" s="110"/>
      <c r="G6" s="110"/>
      <c r="H6" s="110"/>
      <c r="I6" s="110"/>
      <c r="J6" s="110"/>
      <c r="K6" s="111"/>
    </row>
    <row r="7" spans="2:53" ht="26.25" customHeight="1">
      <c r="B7" s="109" t="s">
        <v>137</v>
      </c>
      <c r="C7" s="110"/>
      <c r="D7" s="110"/>
      <c r="E7" s="110"/>
      <c r="F7" s="110"/>
      <c r="G7" s="110"/>
      <c r="H7" s="110"/>
      <c r="I7" s="110"/>
      <c r="J7" s="110"/>
      <c r="K7" s="111"/>
    </row>
    <row r="8" spans="2:53" s="17" customFormat="1" ht="63">
      <c r="B8" s="4" t="s">
        <v>94</v>
      </c>
      <c r="C8" s="26" t="s">
        <v>47</v>
      </c>
      <c r="D8" s="26" t="s">
        <v>51</v>
      </c>
      <c r="E8" s="26" t="s">
        <v>69</v>
      </c>
      <c r="F8" s="26" t="s">
        <v>185</v>
      </c>
      <c r="G8" s="26" t="s">
        <v>186</v>
      </c>
      <c r="H8" s="26" t="s">
        <v>5</v>
      </c>
      <c r="I8" s="26" t="s">
        <v>71</v>
      </c>
      <c r="J8" s="26" t="s">
        <v>55</v>
      </c>
      <c r="K8" s="34" t="s">
        <v>181</v>
      </c>
      <c r="BA8" s="14"/>
    </row>
    <row r="9" spans="2:53" s="17" customFormat="1" ht="21" customHeight="1">
      <c r="B9" s="18"/>
      <c r="C9" s="19"/>
      <c r="D9" s="19"/>
      <c r="E9" s="29" t="s">
        <v>72</v>
      </c>
      <c r="F9" s="29" t="s">
        <v>182</v>
      </c>
      <c r="G9" s="29"/>
      <c r="H9" s="29" t="s">
        <v>6</v>
      </c>
      <c r="I9" s="29" t="s">
        <v>7</v>
      </c>
      <c r="J9" s="29" t="s">
        <v>7</v>
      </c>
      <c r="K9" s="30" t="s">
        <v>7</v>
      </c>
      <c r="BA9" s="14"/>
    </row>
    <row r="10" spans="2:53" s="21" customFormat="1" ht="18" customHeight="1">
      <c r="B10" s="20"/>
      <c r="C10" s="6" t="s">
        <v>8</v>
      </c>
      <c r="D10" s="6" t="s">
        <v>57</v>
      </c>
      <c r="E10" s="6" t="s">
        <v>58</v>
      </c>
      <c r="F10" s="6" t="s">
        <v>59</v>
      </c>
      <c r="G10" s="6" t="s">
        <v>60</v>
      </c>
      <c r="H10" s="6" t="s">
        <v>61</v>
      </c>
      <c r="I10" s="6" t="s">
        <v>62</v>
      </c>
      <c r="J10" s="6" t="s">
        <v>63</v>
      </c>
      <c r="K10" s="32" t="s">
        <v>64</v>
      </c>
      <c r="L10" s="17"/>
      <c r="M10" s="17"/>
      <c r="N10" s="17"/>
      <c r="O10" s="17"/>
      <c r="P10" s="17"/>
      <c r="Q10" s="17"/>
      <c r="R10" s="17"/>
      <c r="S10" s="17"/>
      <c r="BA10" s="14"/>
    </row>
    <row r="11" spans="2:53" s="21" customFormat="1" ht="18" customHeight="1">
      <c r="B11" s="22" t="s">
        <v>138</v>
      </c>
      <c r="C11" s="6"/>
      <c r="D11" s="6"/>
      <c r="E11" s="6"/>
      <c r="F11" s="73">
        <v>768656388.22000003</v>
      </c>
      <c r="G11" s="6"/>
      <c r="H11" s="73">
        <v>1340803.0778678581</v>
      </c>
      <c r="I11" s="6"/>
      <c r="J11" s="74">
        <v>1</v>
      </c>
      <c r="K11" s="74">
        <v>6.7000000000000004E-2</v>
      </c>
      <c r="L11" s="17"/>
      <c r="M11" s="17"/>
      <c r="N11" s="17"/>
      <c r="O11" s="17"/>
      <c r="P11" s="17"/>
      <c r="Q11" s="17"/>
      <c r="R11" s="17"/>
      <c r="S11" s="17"/>
      <c r="BA11" s="14"/>
    </row>
    <row r="12" spans="2:53">
      <c r="B12" s="77" t="s">
        <v>203</v>
      </c>
      <c r="C12" s="14"/>
      <c r="F12" s="79">
        <v>632289390.42999995</v>
      </c>
      <c r="H12" s="79">
        <v>714510.668240987</v>
      </c>
      <c r="J12" s="78">
        <v>0.53290000000000004</v>
      </c>
      <c r="K12" s="78">
        <v>3.5700000000000003E-2</v>
      </c>
    </row>
    <row r="13" spans="2:53">
      <c r="B13" s="77" t="s">
        <v>3267</v>
      </c>
      <c r="C13" s="14"/>
      <c r="F13" s="79">
        <v>27917936.370000001</v>
      </c>
      <c r="H13" s="79">
        <v>93171.787981801899</v>
      </c>
      <c r="J13" s="78">
        <v>6.9500000000000006E-2</v>
      </c>
      <c r="K13" s="78">
        <v>4.7000000000000002E-3</v>
      </c>
    </row>
    <row r="14" spans="2:53">
      <c r="B14" t="s">
        <v>3268</v>
      </c>
      <c r="C14">
        <v>74221</v>
      </c>
      <c r="D14" t="s">
        <v>104</v>
      </c>
      <c r="E14" t="s">
        <v>303</v>
      </c>
      <c r="F14" s="75">
        <v>3782165.37</v>
      </c>
      <c r="G14" s="75">
        <v>96.520871999999954</v>
      </c>
      <c r="H14" s="75">
        <v>13196.843069115799</v>
      </c>
      <c r="I14" s="76">
        <v>7.5700000000000003E-2</v>
      </c>
      <c r="J14" s="76">
        <v>9.7999999999999997E-3</v>
      </c>
      <c r="K14" s="76">
        <v>6.9999999999999999E-4</v>
      </c>
    </row>
    <row r="15" spans="2:53">
      <c r="B15" t="s">
        <v>3269</v>
      </c>
      <c r="C15">
        <v>74173</v>
      </c>
      <c r="D15" t="s">
        <v>104</v>
      </c>
      <c r="E15" t="s">
        <v>1431</v>
      </c>
      <c r="F15" s="75">
        <v>5790441.8200000003</v>
      </c>
      <c r="G15" s="75">
        <v>69.383928000000054</v>
      </c>
      <c r="H15" s="75">
        <v>14523.7540795236</v>
      </c>
      <c r="I15" s="76">
        <v>0.10349999999999999</v>
      </c>
      <c r="J15" s="76">
        <v>1.0800000000000001E-2</v>
      </c>
      <c r="K15" s="76">
        <v>6.9999999999999999E-4</v>
      </c>
    </row>
    <row r="16" spans="2:53">
      <c r="B16" t="s">
        <v>3270</v>
      </c>
      <c r="C16">
        <v>74243</v>
      </c>
      <c r="D16" t="s">
        <v>104</v>
      </c>
      <c r="E16" t="s">
        <v>440</v>
      </c>
      <c r="F16" s="75">
        <v>3015851.58</v>
      </c>
      <c r="G16" s="75">
        <v>96.98434799999994</v>
      </c>
      <c r="H16" s="75">
        <v>10573.5279293112</v>
      </c>
      <c r="I16" s="76">
        <v>0.10249999999999999</v>
      </c>
      <c r="J16" s="76">
        <v>7.9000000000000008E-3</v>
      </c>
      <c r="K16" s="76">
        <v>5.0000000000000001E-4</v>
      </c>
    </row>
    <row r="17" spans="2:11">
      <c r="B17" t="s">
        <v>3271</v>
      </c>
      <c r="C17">
        <v>74183</v>
      </c>
      <c r="D17" t="s">
        <v>104</v>
      </c>
      <c r="E17" t="s">
        <v>3272</v>
      </c>
      <c r="F17" s="75">
        <v>3800485.85</v>
      </c>
      <c r="G17" s="75">
        <v>102.20319599999982</v>
      </c>
      <c r="H17" s="75">
        <v>14041.4480780534</v>
      </c>
      <c r="I17" s="76">
        <v>5.1999999999999998E-2</v>
      </c>
      <c r="J17" s="76">
        <v>1.0500000000000001E-2</v>
      </c>
      <c r="K17" s="76">
        <v>6.9999999999999999E-4</v>
      </c>
    </row>
    <row r="18" spans="2:11">
      <c r="B18" t="s">
        <v>3273</v>
      </c>
      <c r="C18">
        <v>74216</v>
      </c>
      <c r="D18" t="s">
        <v>104</v>
      </c>
      <c r="E18" t="s">
        <v>3274</v>
      </c>
      <c r="F18" s="75">
        <v>4849524.71</v>
      </c>
      <c r="G18" s="75">
        <v>77.178244000000078</v>
      </c>
      <c r="H18" s="75">
        <v>13530.142518889599</v>
      </c>
      <c r="I18" s="76">
        <v>1.6E-2</v>
      </c>
      <c r="J18" s="76">
        <v>1.01E-2</v>
      </c>
      <c r="K18" s="76">
        <v>6.9999999999999999E-4</v>
      </c>
    </row>
    <row r="19" spans="2:11">
      <c r="B19" t="s">
        <v>3275</v>
      </c>
      <c r="C19">
        <v>74228</v>
      </c>
      <c r="D19" t="s">
        <v>104</v>
      </c>
      <c r="E19" t="s">
        <v>3276</v>
      </c>
      <c r="F19" s="75">
        <v>6679467.04</v>
      </c>
      <c r="G19" s="75">
        <v>113.08607300000028</v>
      </c>
      <c r="H19" s="75">
        <v>27306.0723069083</v>
      </c>
      <c r="I19" s="76">
        <v>6.7400000000000002E-2</v>
      </c>
      <c r="J19" s="76">
        <v>2.0400000000000001E-2</v>
      </c>
      <c r="K19" s="76">
        <v>1.4E-3</v>
      </c>
    </row>
    <row r="20" spans="2:11">
      <c r="B20" s="77" t="s">
        <v>3277</v>
      </c>
      <c r="C20" s="14"/>
      <c r="F20" s="79">
        <v>51741243.289999999</v>
      </c>
      <c r="H20" s="79">
        <v>62523.939504494097</v>
      </c>
      <c r="J20" s="78">
        <v>4.6600000000000003E-2</v>
      </c>
      <c r="K20" s="78">
        <v>3.0999999999999999E-3</v>
      </c>
    </row>
    <row r="21" spans="2:11">
      <c r="B21" t="s">
        <v>3278</v>
      </c>
      <c r="C21">
        <v>74233</v>
      </c>
      <c r="D21" t="s">
        <v>100</v>
      </c>
      <c r="E21" t="s">
        <v>3279</v>
      </c>
      <c r="F21" s="75">
        <v>29208189.390000001</v>
      </c>
      <c r="G21" s="75">
        <v>95.484619999999722</v>
      </c>
      <c r="H21" s="75">
        <v>27889.3286479218</v>
      </c>
      <c r="I21" s="76">
        <v>0.09</v>
      </c>
      <c r="J21" s="76">
        <v>2.0799999999999999E-2</v>
      </c>
      <c r="K21" s="76">
        <v>1.4E-3</v>
      </c>
    </row>
    <row r="22" spans="2:11">
      <c r="B22" t="s">
        <v>3280</v>
      </c>
      <c r="C22">
        <v>74176</v>
      </c>
      <c r="D22" t="s">
        <v>100</v>
      </c>
      <c r="E22" t="s">
        <v>3281</v>
      </c>
      <c r="F22" s="75">
        <v>14434754.800000001</v>
      </c>
      <c r="G22" s="75">
        <v>165.74630999999999</v>
      </c>
      <c r="H22" s="75">
        <v>23925.073438547799</v>
      </c>
      <c r="I22" s="76">
        <v>1.7999999999999999E-2</v>
      </c>
      <c r="J22" s="76">
        <v>1.78E-2</v>
      </c>
      <c r="K22" s="76">
        <v>1.1999999999999999E-3</v>
      </c>
    </row>
    <row r="23" spans="2:11">
      <c r="B23" t="s">
        <v>3282</v>
      </c>
      <c r="C23">
        <v>74177</v>
      </c>
      <c r="D23" t="s">
        <v>100</v>
      </c>
      <c r="E23" t="s">
        <v>3283</v>
      </c>
      <c r="F23" s="75">
        <v>8098299.0999999996</v>
      </c>
      <c r="G23" s="75">
        <v>132.244281</v>
      </c>
      <c r="H23" s="75">
        <v>10709.5374180245</v>
      </c>
      <c r="I23" s="76">
        <v>2.5999999999999999E-2</v>
      </c>
      <c r="J23" s="76">
        <v>8.0000000000000002E-3</v>
      </c>
      <c r="K23" s="76">
        <v>5.0000000000000001E-4</v>
      </c>
    </row>
    <row r="24" spans="2:11">
      <c r="B24" s="77" t="s">
        <v>3284</v>
      </c>
      <c r="C24" s="14"/>
      <c r="F24" s="79">
        <v>98748517.340000004</v>
      </c>
      <c r="H24" s="79">
        <v>117796.5371203253</v>
      </c>
      <c r="J24" s="78">
        <v>8.7900000000000006E-2</v>
      </c>
      <c r="K24" s="78">
        <v>5.8999999999999999E-3</v>
      </c>
    </row>
    <row r="25" spans="2:11">
      <c r="B25" t="s">
        <v>3285</v>
      </c>
      <c r="C25">
        <v>74204</v>
      </c>
      <c r="D25" t="s">
        <v>100</v>
      </c>
      <c r="E25" t="s">
        <v>3286</v>
      </c>
      <c r="F25" s="75">
        <v>18707768.170000002</v>
      </c>
      <c r="G25" s="75">
        <v>197.25495699999999</v>
      </c>
      <c r="H25" s="75">
        <v>36902.000059393198</v>
      </c>
      <c r="I25" s="76">
        <v>7.8700000000000006E-2</v>
      </c>
      <c r="J25" s="76">
        <v>2.75E-2</v>
      </c>
      <c r="K25" s="76">
        <v>1.8E-3</v>
      </c>
    </row>
    <row r="26" spans="2:11">
      <c r="B26" t="s">
        <v>3287</v>
      </c>
      <c r="C26">
        <v>74186</v>
      </c>
      <c r="D26" t="s">
        <v>100</v>
      </c>
      <c r="E26" t="s">
        <v>443</v>
      </c>
      <c r="F26" s="75">
        <v>64821602.609999999</v>
      </c>
      <c r="G26" s="75">
        <v>105.61993899999972</v>
      </c>
      <c r="H26" s="75">
        <v>68464.537135504303</v>
      </c>
      <c r="I26" s="76">
        <v>7.8700000000000006E-2</v>
      </c>
      <c r="J26" s="76">
        <v>5.11E-2</v>
      </c>
      <c r="K26" s="76">
        <v>3.3999999999999998E-3</v>
      </c>
    </row>
    <row r="27" spans="2:11">
      <c r="B27" t="s">
        <v>3288</v>
      </c>
      <c r="C27">
        <v>74238</v>
      </c>
      <c r="D27" t="s">
        <v>100</v>
      </c>
      <c r="E27" t="s">
        <v>1336</v>
      </c>
      <c r="F27" s="75">
        <v>15219146.560000001</v>
      </c>
      <c r="G27" s="75">
        <v>81.673436000000024</v>
      </c>
      <c r="H27" s="75">
        <v>12429.999925427799</v>
      </c>
      <c r="I27" s="76">
        <v>1.89E-2</v>
      </c>
      <c r="J27" s="76">
        <v>9.2999999999999992E-3</v>
      </c>
      <c r="K27" s="76">
        <v>5.9999999999999995E-4</v>
      </c>
    </row>
    <row r="28" spans="2:11">
      <c r="B28" s="77" t="s">
        <v>3289</v>
      </c>
      <c r="C28" s="14"/>
      <c r="F28" s="79">
        <v>453881693.43000001</v>
      </c>
      <c r="H28" s="79">
        <v>441018.40363436565</v>
      </c>
      <c r="J28" s="78">
        <v>0.32890000000000003</v>
      </c>
      <c r="K28" s="78">
        <v>2.1999999999999999E-2</v>
      </c>
    </row>
    <row r="29" spans="2:11">
      <c r="B29" t="s">
        <v>3290</v>
      </c>
      <c r="C29">
        <v>74168</v>
      </c>
      <c r="D29" t="s">
        <v>104</v>
      </c>
      <c r="E29" t="s">
        <v>3291</v>
      </c>
      <c r="F29" s="75">
        <v>9495032.9800000004</v>
      </c>
      <c r="G29" s="75">
        <v>150.92735400000007</v>
      </c>
      <c r="H29" s="75">
        <v>51805.126367880999</v>
      </c>
      <c r="I29" s="76">
        <v>1.09E-2</v>
      </c>
      <c r="J29" s="76">
        <v>3.8600000000000002E-2</v>
      </c>
      <c r="K29" s="76">
        <v>2.5999999999999999E-3</v>
      </c>
    </row>
    <row r="30" spans="2:11">
      <c r="B30" t="s">
        <v>3292</v>
      </c>
      <c r="C30">
        <v>74241</v>
      </c>
      <c r="D30" t="s">
        <v>100</v>
      </c>
      <c r="E30" t="s">
        <v>265</v>
      </c>
      <c r="F30" s="75">
        <v>29521338.75</v>
      </c>
      <c r="G30" s="75">
        <v>100.13204400000016</v>
      </c>
      <c r="H30" s="75">
        <v>29560.319906539</v>
      </c>
      <c r="I30" s="76">
        <v>5.8299999999999998E-2</v>
      </c>
      <c r="J30" s="76">
        <v>2.1999999999999999E-2</v>
      </c>
      <c r="K30" s="76">
        <v>1.5E-3</v>
      </c>
    </row>
    <row r="31" spans="2:11">
      <c r="B31" t="s">
        <v>3293</v>
      </c>
      <c r="C31">
        <v>74166</v>
      </c>
      <c r="D31" t="s">
        <v>100</v>
      </c>
      <c r="E31" t="s">
        <v>3139</v>
      </c>
      <c r="F31" s="75">
        <v>9702104.2400000002</v>
      </c>
      <c r="G31" s="75">
        <v>54.901635999999932</v>
      </c>
      <c r="H31" s="75">
        <v>5326.6139541853599</v>
      </c>
      <c r="I31" s="76">
        <v>0.16389999999999999</v>
      </c>
      <c r="J31" s="76">
        <v>4.0000000000000001E-3</v>
      </c>
      <c r="K31" s="76">
        <v>2.9999999999999997E-4</v>
      </c>
    </row>
    <row r="32" spans="2:11">
      <c r="B32" t="s">
        <v>3294</v>
      </c>
      <c r="C32">
        <v>74167</v>
      </c>
      <c r="D32" t="s">
        <v>100</v>
      </c>
      <c r="E32" t="s">
        <v>3295</v>
      </c>
      <c r="F32" s="75">
        <v>66851743.57</v>
      </c>
      <c r="G32" s="75">
        <v>22.831340000000012</v>
      </c>
      <c r="H32" s="75">
        <v>15263.1488703948</v>
      </c>
      <c r="I32" s="76">
        <v>0.30430000000000001</v>
      </c>
      <c r="J32" s="76">
        <v>1.14E-2</v>
      </c>
      <c r="K32" s="76">
        <v>8.0000000000000004E-4</v>
      </c>
    </row>
    <row r="33" spans="2:11">
      <c r="B33" t="s">
        <v>3296</v>
      </c>
      <c r="C33">
        <v>74217</v>
      </c>
      <c r="D33" t="s">
        <v>100</v>
      </c>
      <c r="E33" t="s">
        <v>1336</v>
      </c>
      <c r="F33" s="75">
        <v>23419357.390000001</v>
      </c>
      <c r="G33" s="75">
        <v>92.115498999999673</v>
      </c>
      <c r="H33" s="75">
        <v>21572.857922391901</v>
      </c>
      <c r="I33" s="76">
        <v>0.15770000000000001</v>
      </c>
      <c r="J33" s="76">
        <v>1.61E-2</v>
      </c>
      <c r="K33" s="76">
        <v>1.1000000000000001E-3</v>
      </c>
    </row>
    <row r="34" spans="2:11">
      <c r="B34" t="s">
        <v>3297</v>
      </c>
      <c r="C34">
        <v>74231</v>
      </c>
      <c r="D34" t="s">
        <v>100</v>
      </c>
      <c r="E34" t="s">
        <v>3298</v>
      </c>
      <c r="F34" s="75">
        <v>18925082.41</v>
      </c>
      <c r="G34" s="75">
        <v>75.330276999999953</v>
      </c>
      <c r="H34" s="75">
        <v>14256.3170019313</v>
      </c>
      <c r="I34" s="76">
        <v>5.2600000000000001E-2</v>
      </c>
      <c r="J34" s="76">
        <v>1.06E-2</v>
      </c>
      <c r="K34" s="76">
        <v>6.9999999999999999E-4</v>
      </c>
    </row>
    <row r="35" spans="2:11">
      <c r="B35" t="s">
        <v>3299</v>
      </c>
      <c r="C35">
        <v>74171</v>
      </c>
      <c r="D35" t="s">
        <v>100</v>
      </c>
      <c r="E35" t="s">
        <v>543</v>
      </c>
      <c r="F35" s="75">
        <v>109878623.62</v>
      </c>
      <c r="G35" s="75">
        <v>12.088238000000004</v>
      </c>
      <c r="H35" s="75">
        <v>13282.389534309799</v>
      </c>
      <c r="I35" s="76">
        <v>8.1000000000000003E-2</v>
      </c>
      <c r="J35" s="76">
        <v>9.9000000000000008E-3</v>
      </c>
      <c r="K35" s="76">
        <v>6.9999999999999999E-4</v>
      </c>
    </row>
    <row r="36" spans="2:11">
      <c r="B36" t="s">
        <v>3300</v>
      </c>
      <c r="C36">
        <v>74201</v>
      </c>
      <c r="D36" t="s">
        <v>100</v>
      </c>
      <c r="E36" t="s">
        <v>802</v>
      </c>
      <c r="F36" s="75">
        <v>9827638.6199999992</v>
      </c>
      <c r="G36" s="75">
        <v>75.94747099999995</v>
      </c>
      <c r="H36" s="75">
        <v>7463.8429909093002</v>
      </c>
      <c r="I36" s="76">
        <v>2.24E-2</v>
      </c>
      <c r="J36" s="76">
        <v>5.5999999999999999E-3</v>
      </c>
      <c r="K36" s="76">
        <v>4.0000000000000002E-4</v>
      </c>
    </row>
    <row r="37" spans="2:11">
      <c r="B37" t="s">
        <v>3301</v>
      </c>
      <c r="C37">
        <v>74239</v>
      </c>
      <c r="D37" t="s">
        <v>100</v>
      </c>
      <c r="E37" t="s">
        <v>470</v>
      </c>
      <c r="F37" s="75">
        <v>19312778.559999999</v>
      </c>
      <c r="G37" s="75">
        <v>17.618837000000021</v>
      </c>
      <c r="H37" s="75">
        <v>3402.6869746573502</v>
      </c>
      <c r="I37" s="76">
        <v>3.4599999999999999E-2</v>
      </c>
      <c r="J37" s="76">
        <v>2.5000000000000001E-3</v>
      </c>
      <c r="K37" s="76">
        <v>2.0000000000000001E-4</v>
      </c>
    </row>
    <row r="38" spans="2:11">
      <c r="B38" t="s">
        <v>3302</v>
      </c>
      <c r="C38">
        <v>74170</v>
      </c>
      <c r="D38" t="s">
        <v>100</v>
      </c>
      <c r="E38" t="s">
        <v>3303</v>
      </c>
      <c r="F38" s="75">
        <v>63559108.219999999</v>
      </c>
      <c r="G38" s="75">
        <v>16.694774999999993</v>
      </c>
      <c r="H38" s="75">
        <v>10611.0501093355</v>
      </c>
      <c r="I38" s="76">
        <v>4.0399999999999998E-2</v>
      </c>
      <c r="J38" s="76">
        <v>7.9000000000000008E-3</v>
      </c>
      <c r="K38" s="76">
        <v>5.0000000000000001E-4</v>
      </c>
    </row>
    <row r="39" spans="2:11">
      <c r="B39" t="s">
        <v>3304</v>
      </c>
      <c r="C39">
        <v>74249</v>
      </c>
      <c r="D39" t="s">
        <v>100</v>
      </c>
      <c r="E39" t="s">
        <v>265</v>
      </c>
      <c r="F39" s="75">
        <v>15000000</v>
      </c>
      <c r="G39" s="75">
        <v>100</v>
      </c>
      <c r="H39" s="75">
        <v>15000</v>
      </c>
      <c r="I39" s="76">
        <v>0.2</v>
      </c>
      <c r="J39" s="76">
        <v>1.12E-2</v>
      </c>
      <c r="K39" s="76">
        <v>6.9999999999999999E-4</v>
      </c>
    </row>
    <row r="40" spans="2:11">
      <c r="B40" t="s">
        <v>3305</v>
      </c>
      <c r="C40">
        <v>74196</v>
      </c>
      <c r="D40" t="s">
        <v>100</v>
      </c>
      <c r="E40" t="s">
        <v>3306</v>
      </c>
      <c r="F40" s="75">
        <v>152180</v>
      </c>
      <c r="G40" s="75">
        <v>104669.081351</v>
      </c>
      <c r="H40" s="75">
        <v>159285.407999952</v>
      </c>
      <c r="I40" s="76">
        <v>5.6399999999999999E-2</v>
      </c>
      <c r="J40" s="76">
        <v>0.1188</v>
      </c>
      <c r="K40" s="76">
        <v>8.0000000000000002E-3</v>
      </c>
    </row>
    <row r="41" spans="2:11">
      <c r="B41" t="s">
        <v>3307</v>
      </c>
      <c r="C41">
        <v>74185</v>
      </c>
      <c r="D41" t="s">
        <v>100</v>
      </c>
      <c r="E41" t="s">
        <v>3308</v>
      </c>
      <c r="F41" s="75">
        <v>44118540</v>
      </c>
      <c r="G41" s="75">
        <v>126.07696199999999</v>
      </c>
      <c r="H41" s="75">
        <v>55623.314910754802</v>
      </c>
      <c r="I41" s="76">
        <v>0.1265</v>
      </c>
      <c r="J41" s="76">
        <v>4.1500000000000002E-2</v>
      </c>
      <c r="K41" s="76">
        <v>2.8E-3</v>
      </c>
    </row>
    <row r="42" spans="2:11">
      <c r="B42" t="s">
        <v>3309</v>
      </c>
      <c r="C42">
        <v>74202</v>
      </c>
      <c r="D42" t="s">
        <v>100</v>
      </c>
      <c r="E42" t="s">
        <v>3310</v>
      </c>
      <c r="F42" s="75">
        <v>17501039</v>
      </c>
      <c r="G42" s="75">
        <v>172.52358599999999</v>
      </c>
      <c r="H42" s="75">
        <v>30193.420070058499</v>
      </c>
      <c r="I42" s="76">
        <v>0.10299999999999999</v>
      </c>
      <c r="J42" s="76">
        <v>2.2499999999999999E-2</v>
      </c>
      <c r="K42" s="76">
        <v>1.5E-3</v>
      </c>
    </row>
    <row r="43" spans="2:11">
      <c r="B43" t="s">
        <v>3311</v>
      </c>
      <c r="C43">
        <v>74179</v>
      </c>
      <c r="D43" t="s">
        <v>100</v>
      </c>
      <c r="E43" t="s">
        <v>3312</v>
      </c>
      <c r="F43" s="75">
        <v>16617126.07</v>
      </c>
      <c r="G43" s="75">
        <v>50.38119699999995</v>
      </c>
      <c r="H43" s="75">
        <v>8371.9070210650607</v>
      </c>
      <c r="I43" s="76">
        <v>0.11990000000000001</v>
      </c>
      <c r="J43" s="76">
        <v>6.1999999999999998E-3</v>
      </c>
      <c r="K43" s="76">
        <v>4.0000000000000002E-4</v>
      </c>
    </row>
    <row r="44" spans="2:11">
      <c r="B44" s="77" t="s">
        <v>254</v>
      </c>
      <c r="C44" s="14"/>
      <c r="F44" s="79">
        <v>136366997.78999999</v>
      </c>
      <c r="H44" s="79">
        <v>626292.40962687123</v>
      </c>
      <c r="J44" s="78">
        <v>0.46710000000000002</v>
      </c>
      <c r="K44" s="78">
        <v>3.1300000000000001E-2</v>
      </c>
    </row>
    <row r="45" spans="2:11">
      <c r="B45" s="77" t="s">
        <v>3313</v>
      </c>
      <c r="C45" s="14"/>
      <c r="F45" s="79">
        <v>19223736.670000002</v>
      </c>
      <c r="H45" s="79">
        <v>157873.88923195549</v>
      </c>
      <c r="J45" s="78">
        <v>0.1177</v>
      </c>
      <c r="K45" s="78">
        <v>7.9000000000000008E-3</v>
      </c>
    </row>
    <row r="46" spans="2:11">
      <c r="B46" t="s">
        <v>3314</v>
      </c>
      <c r="C46">
        <v>74180</v>
      </c>
      <c r="D46" t="s">
        <v>104</v>
      </c>
      <c r="E46" t="s">
        <v>3315</v>
      </c>
      <c r="F46" s="75">
        <v>2641377.89</v>
      </c>
      <c r="G46" s="75">
        <v>560.72607400000038</v>
      </c>
      <c r="H46" s="75">
        <v>53541.383769695298</v>
      </c>
      <c r="I46" s="76">
        <v>5.8900000000000001E-2</v>
      </c>
      <c r="J46" s="76">
        <v>3.9899999999999998E-2</v>
      </c>
      <c r="K46" s="76">
        <v>2.7000000000000001E-3</v>
      </c>
    </row>
    <row r="47" spans="2:11">
      <c r="B47" t="s">
        <v>3316</v>
      </c>
      <c r="C47">
        <v>74200</v>
      </c>
      <c r="D47" t="s">
        <v>104</v>
      </c>
      <c r="E47" t="s">
        <v>638</v>
      </c>
      <c r="F47" s="75">
        <v>5905828.1699999999</v>
      </c>
      <c r="G47" s="75">
        <v>272.35268800000063</v>
      </c>
      <c r="H47" s="75">
        <v>58146.124597307302</v>
      </c>
      <c r="I47" s="76">
        <v>2.6499999999999999E-2</v>
      </c>
      <c r="J47" s="76">
        <v>4.3400000000000001E-2</v>
      </c>
      <c r="K47" s="76">
        <v>2.8999999999999998E-3</v>
      </c>
    </row>
    <row r="48" spans="2:11">
      <c r="B48" t="s">
        <v>3317</v>
      </c>
      <c r="C48">
        <v>74215</v>
      </c>
      <c r="D48" t="s">
        <v>104</v>
      </c>
      <c r="E48" t="s">
        <v>3318</v>
      </c>
      <c r="F48" s="75">
        <v>7020885.8300000001</v>
      </c>
      <c r="G48" s="75">
        <v>117.21643599999997</v>
      </c>
      <c r="H48" s="75">
        <v>29750.120206181298</v>
      </c>
      <c r="I48" s="76">
        <v>3.5400000000000001E-2</v>
      </c>
      <c r="J48" s="76">
        <v>2.2200000000000001E-2</v>
      </c>
      <c r="K48" s="76">
        <v>1.5E-3</v>
      </c>
    </row>
    <row r="49" spans="2:11">
      <c r="B49" t="s">
        <v>3319</v>
      </c>
      <c r="C49">
        <v>74235</v>
      </c>
      <c r="D49" t="s">
        <v>104</v>
      </c>
      <c r="E49" t="s">
        <v>1150</v>
      </c>
      <c r="F49" s="75">
        <v>3655644.78</v>
      </c>
      <c r="G49" s="75">
        <v>124.37432300000002</v>
      </c>
      <c r="H49" s="75">
        <v>16436.2606587716</v>
      </c>
      <c r="I49" s="76">
        <v>9.1600000000000001E-2</v>
      </c>
      <c r="J49" s="76">
        <v>1.23E-2</v>
      </c>
      <c r="K49" s="76">
        <v>8.0000000000000004E-4</v>
      </c>
    </row>
    <row r="50" spans="2:11">
      <c r="B50" s="77" t="s">
        <v>3320</v>
      </c>
      <c r="C50" s="14"/>
      <c r="F50" s="79">
        <v>6244060.4500000002</v>
      </c>
      <c r="H50" s="79">
        <v>50323.735209680337</v>
      </c>
      <c r="J50" s="78">
        <v>3.7499999999999999E-2</v>
      </c>
      <c r="K50" s="78">
        <v>2.5000000000000001E-3</v>
      </c>
    </row>
    <row r="51" spans="2:11">
      <c r="B51" t="s">
        <v>3321</v>
      </c>
      <c r="C51">
        <v>74188</v>
      </c>
      <c r="D51" t="s">
        <v>104</v>
      </c>
      <c r="E51" t="s">
        <v>3322</v>
      </c>
      <c r="F51" s="75">
        <v>624618.30000000005</v>
      </c>
      <c r="G51" s="75">
        <v>1061.2385900000011</v>
      </c>
      <c r="H51" s="75">
        <v>23962.715939884201</v>
      </c>
      <c r="I51" s="76">
        <v>1.7000000000000001E-2</v>
      </c>
      <c r="J51" s="76">
        <v>1.7899999999999999E-2</v>
      </c>
      <c r="K51" s="76">
        <v>1.1999999999999999E-3</v>
      </c>
    </row>
    <row r="52" spans="2:11">
      <c r="B52" t="s">
        <v>3323</v>
      </c>
      <c r="C52">
        <v>74246</v>
      </c>
      <c r="D52" t="s">
        <v>104</v>
      </c>
      <c r="E52" t="s">
        <v>1113</v>
      </c>
      <c r="F52" s="75">
        <v>443167.8</v>
      </c>
      <c r="G52" s="75">
        <v>115.87251999999972</v>
      </c>
      <c r="H52" s="75">
        <v>1856.33755714414</v>
      </c>
      <c r="I52" s="76">
        <v>5.0200000000000002E-2</v>
      </c>
      <c r="J52" s="76">
        <v>1.4E-3</v>
      </c>
      <c r="K52" s="76">
        <v>1E-4</v>
      </c>
    </row>
    <row r="53" spans="2:11">
      <c r="B53" t="s">
        <v>3324</v>
      </c>
      <c r="C53">
        <v>74189</v>
      </c>
      <c r="D53" t="s">
        <v>104</v>
      </c>
      <c r="E53" t="s">
        <v>3325</v>
      </c>
      <c r="F53" s="75">
        <v>5176274.3499999996</v>
      </c>
      <c r="G53" s="75">
        <v>130.95541999999989</v>
      </c>
      <c r="H53" s="75">
        <v>24504.681712652</v>
      </c>
      <c r="I53" s="76">
        <v>4.4900000000000002E-2</v>
      </c>
      <c r="J53" s="76">
        <v>1.83E-2</v>
      </c>
      <c r="K53" s="76">
        <v>1.1999999999999999E-3</v>
      </c>
    </row>
    <row r="54" spans="2:11">
      <c r="B54" s="77" t="s">
        <v>3326</v>
      </c>
      <c r="C54" s="14"/>
      <c r="F54" s="79">
        <v>57469755.289999999</v>
      </c>
      <c r="H54" s="79">
        <v>220109.88846607829</v>
      </c>
      <c r="J54" s="78">
        <v>0.16420000000000001</v>
      </c>
      <c r="K54" s="78">
        <v>1.0999999999999999E-2</v>
      </c>
    </row>
    <row r="55" spans="2:11">
      <c r="B55" t="s">
        <v>3327</v>
      </c>
      <c r="C55">
        <v>74242</v>
      </c>
      <c r="D55" t="s">
        <v>108</v>
      </c>
      <c r="E55" t="s">
        <v>3328</v>
      </c>
      <c r="F55" s="75">
        <v>5350000</v>
      </c>
      <c r="G55" s="75">
        <v>100</v>
      </c>
      <c r="H55" s="75">
        <v>21037.27</v>
      </c>
      <c r="I55" s="76">
        <v>0.127</v>
      </c>
      <c r="J55" s="76">
        <v>1.5699999999999999E-2</v>
      </c>
      <c r="K55" s="76">
        <v>1.1000000000000001E-3</v>
      </c>
    </row>
    <row r="56" spans="2:11">
      <c r="B56" t="s">
        <v>3329</v>
      </c>
      <c r="C56">
        <v>74192</v>
      </c>
      <c r="D56" t="s">
        <v>104</v>
      </c>
      <c r="E56" t="s">
        <v>3330</v>
      </c>
      <c r="F56" s="75">
        <v>5000000</v>
      </c>
      <c r="G56" s="75">
        <v>117.4860200000002</v>
      </c>
      <c r="H56" s="75">
        <v>21235.598115000099</v>
      </c>
      <c r="I56" s="76">
        <v>3.5400000000000001E-2</v>
      </c>
      <c r="J56" s="76">
        <v>1.5800000000000002E-2</v>
      </c>
      <c r="K56" s="76">
        <v>1.1000000000000001E-3</v>
      </c>
    </row>
    <row r="57" spans="2:11">
      <c r="B57" t="s">
        <v>3331</v>
      </c>
      <c r="C57">
        <v>74178</v>
      </c>
      <c r="D57" t="s">
        <v>104</v>
      </c>
      <c r="E57" t="s">
        <v>3332</v>
      </c>
      <c r="F57" s="75">
        <v>10906992.550000001</v>
      </c>
      <c r="G57" s="75">
        <v>117.84166899999997</v>
      </c>
      <c r="H57" s="75">
        <v>46463.530141931798</v>
      </c>
      <c r="I57" s="76">
        <v>3.4599999999999999E-2</v>
      </c>
      <c r="J57" s="76">
        <v>3.4700000000000002E-2</v>
      </c>
      <c r="K57" s="76">
        <v>2.3E-3</v>
      </c>
    </row>
    <row r="58" spans="2:11">
      <c r="B58" t="s">
        <v>3333</v>
      </c>
      <c r="C58">
        <v>74208</v>
      </c>
      <c r="D58" t="s">
        <v>104</v>
      </c>
      <c r="E58" t="s">
        <v>1514</v>
      </c>
      <c r="F58" s="75">
        <v>4723368.5199999996</v>
      </c>
      <c r="G58" s="75">
        <v>122.78982200000016</v>
      </c>
      <c r="H58" s="75">
        <v>20966.334110174899</v>
      </c>
      <c r="I58" s="76">
        <v>4.7000000000000002E-3</v>
      </c>
      <c r="J58" s="76">
        <v>1.5599999999999999E-2</v>
      </c>
      <c r="K58" s="76">
        <v>1E-3</v>
      </c>
    </row>
    <row r="59" spans="2:11">
      <c r="B59" t="s">
        <v>3334</v>
      </c>
      <c r="C59">
        <v>74244</v>
      </c>
      <c r="D59" t="s">
        <v>104</v>
      </c>
      <c r="E59" t="s">
        <v>333</v>
      </c>
      <c r="F59" s="75">
        <v>9348826</v>
      </c>
      <c r="G59" s="75">
        <v>97.717735000000147</v>
      </c>
      <c r="H59" s="75">
        <v>33024.691573892298</v>
      </c>
      <c r="I59" s="76">
        <v>2.58E-2</v>
      </c>
      <c r="J59" s="76">
        <v>2.46E-2</v>
      </c>
      <c r="K59" s="76">
        <v>1.6000000000000001E-3</v>
      </c>
    </row>
    <row r="60" spans="2:11">
      <c r="B60" t="s">
        <v>3335</v>
      </c>
      <c r="C60">
        <v>74237</v>
      </c>
      <c r="D60" t="s">
        <v>111</v>
      </c>
      <c r="E60" t="s">
        <v>757</v>
      </c>
      <c r="F60" s="75">
        <v>5822076.54</v>
      </c>
      <c r="G60" s="75">
        <v>98.282767999999777</v>
      </c>
      <c r="H60" s="75">
        <v>25561.756089960101</v>
      </c>
      <c r="I60" s="76">
        <v>4.5400000000000003E-2</v>
      </c>
      <c r="J60" s="76">
        <v>1.9099999999999999E-2</v>
      </c>
      <c r="K60" s="76">
        <v>1.2999999999999999E-3</v>
      </c>
    </row>
    <row r="61" spans="2:11">
      <c r="B61" t="s">
        <v>3336</v>
      </c>
      <c r="C61">
        <v>74247</v>
      </c>
      <c r="D61" t="s">
        <v>111</v>
      </c>
      <c r="E61" t="s">
        <v>757</v>
      </c>
      <c r="F61" s="75">
        <v>975000</v>
      </c>
      <c r="G61" s="75">
        <v>100</v>
      </c>
      <c r="H61" s="75">
        <v>4355.5200000000004</v>
      </c>
      <c r="I61" s="76">
        <v>2.8899999999999999E-2</v>
      </c>
      <c r="J61" s="76">
        <v>3.2000000000000002E-3</v>
      </c>
      <c r="K61" s="76">
        <v>2.0000000000000001E-4</v>
      </c>
    </row>
    <row r="62" spans="2:11">
      <c r="B62" t="s">
        <v>3337</v>
      </c>
      <c r="C62">
        <v>74169</v>
      </c>
      <c r="D62" t="s">
        <v>104</v>
      </c>
      <c r="E62" t="s">
        <v>3286</v>
      </c>
      <c r="F62" s="75">
        <v>6343491.6799999997</v>
      </c>
      <c r="G62" s="75">
        <v>114.09590100000024</v>
      </c>
      <c r="H62" s="75">
        <v>26164.155313569099</v>
      </c>
      <c r="I62" s="76">
        <v>0.02</v>
      </c>
      <c r="J62" s="76">
        <v>1.95E-2</v>
      </c>
      <c r="K62" s="76">
        <v>1.2999999999999999E-3</v>
      </c>
    </row>
    <row r="63" spans="2:11">
      <c r="B63" t="s">
        <v>3338</v>
      </c>
      <c r="C63">
        <v>74181</v>
      </c>
      <c r="D63" t="s">
        <v>104</v>
      </c>
      <c r="E63" t="s">
        <v>3339</v>
      </c>
      <c r="F63" s="75">
        <v>9000000</v>
      </c>
      <c r="G63" s="75">
        <v>65.471133000000052</v>
      </c>
      <c r="H63" s="75">
        <v>21301.033121550001</v>
      </c>
      <c r="I63" s="76">
        <v>0.19900000000000001</v>
      </c>
      <c r="J63" s="76">
        <v>1.5900000000000001E-2</v>
      </c>
      <c r="K63" s="76">
        <v>1.1000000000000001E-3</v>
      </c>
    </row>
    <row r="64" spans="2:11">
      <c r="B64" s="77" t="s">
        <v>3340</v>
      </c>
      <c r="C64" s="14"/>
      <c r="F64" s="79">
        <v>53429445.380000003</v>
      </c>
      <c r="H64" s="79">
        <v>197984.89671915706</v>
      </c>
      <c r="J64" s="78">
        <v>0.1477</v>
      </c>
      <c r="K64" s="78">
        <v>9.9000000000000008E-3</v>
      </c>
    </row>
    <row r="65" spans="2:11">
      <c r="B65" t="s">
        <v>3341</v>
      </c>
      <c r="C65" s="82" t="s">
        <v>3342</v>
      </c>
      <c r="D65" t="s">
        <v>108</v>
      </c>
      <c r="E65" t="s">
        <v>3343</v>
      </c>
      <c r="F65" s="75">
        <v>1500000</v>
      </c>
      <c r="G65" s="75">
        <v>86.44</v>
      </c>
      <c r="H65" s="75">
        <v>5098.4905200000003</v>
      </c>
      <c r="I65" s="76">
        <v>2.6100000000000002E-2</v>
      </c>
      <c r="J65" s="76">
        <v>3.8E-3</v>
      </c>
      <c r="K65" s="76">
        <v>2.9999999999999997E-4</v>
      </c>
    </row>
    <row r="66" spans="2:11">
      <c r="B66" t="s">
        <v>3344</v>
      </c>
      <c r="C66">
        <v>74187</v>
      </c>
      <c r="D66" t="s">
        <v>104</v>
      </c>
      <c r="E66" t="s">
        <v>733</v>
      </c>
      <c r="F66" s="75">
        <v>2853020</v>
      </c>
      <c r="G66" s="75">
        <v>83.882341999999838</v>
      </c>
      <c r="H66" s="75">
        <v>8651.3456773281705</v>
      </c>
      <c r="I66" s="76">
        <v>3.3300000000000003E-2</v>
      </c>
      <c r="J66" s="76">
        <v>6.4999999999999997E-3</v>
      </c>
      <c r="K66" s="76">
        <v>4.0000000000000002E-4</v>
      </c>
    </row>
    <row r="67" spans="2:11">
      <c r="B67" t="s">
        <v>3345</v>
      </c>
      <c r="C67">
        <v>74205</v>
      </c>
      <c r="D67" t="s">
        <v>108</v>
      </c>
      <c r="E67" t="s">
        <v>3346</v>
      </c>
      <c r="F67" s="75">
        <v>4060000</v>
      </c>
      <c r="G67" s="75">
        <v>223.97339900000006</v>
      </c>
      <c r="H67" s="75">
        <v>35756.752901640699</v>
      </c>
      <c r="I67" s="76">
        <v>0.19639999999999999</v>
      </c>
      <c r="J67" s="76">
        <v>2.6700000000000002E-2</v>
      </c>
      <c r="K67" s="76">
        <v>1.8E-3</v>
      </c>
    </row>
    <row r="68" spans="2:11">
      <c r="B68" t="s">
        <v>3347</v>
      </c>
      <c r="C68">
        <v>74199</v>
      </c>
      <c r="D68" t="s">
        <v>104</v>
      </c>
      <c r="E68" t="s">
        <v>3279</v>
      </c>
      <c r="F68" s="75">
        <v>8951938.5500000007</v>
      </c>
      <c r="G68" s="75">
        <v>64.771637000000013</v>
      </c>
      <c r="H68" s="75">
        <v>20960.9164685797</v>
      </c>
      <c r="I68" s="76">
        <v>2.63E-2</v>
      </c>
      <c r="J68" s="76">
        <v>1.5599999999999999E-2</v>
      </c>
      <c r="K68" s="76">
        <v>1E-3</v>
      </c>
    </row>
    <row r="69" spans="2:11">
      <c r="B69" t="s">
        <v>3348</v>
      </c>
      <c r="C69">
        <v>74203</v>
      </c>
      <c r="D69" t="s">
        <v>104</v>
      </c>
      <c r="E69" t="s">
        <v>455</v>
      </c>
      <c r="F69" s="75">
        <v>10000000</v>
      </c>
      <c r="G69" s="75">
        <v>100</v>
      </c>
      <c r="H69" s="75">
        <v>36150</v>
      </c>
      <c r="I69" s="76">
        <v>4.1099999999999998E-2</v>
      </c>
      <c r="J69" s="76">
        <v>2.7E-2</v>
      </c>
      <c r="K69" s="76">
        <v>1.8E-3</v>
      </c>
    </row>
    <row r="70" spans="2:11">
      <c r="B70" t="s">
        <v>3349</v>
      </c>
      <c r="C70">
        <v>74193</v>
      </c>
      <c r="D70" t="s">
        <v>104</v>
      </c>
      <c r="E70" t="s">
        <v>1683</v>
      </c>
      <c r="F70" s="75">
        <v>1964548.7</v>
      </c>
      <c r="G70" s="75">
        <v>27.625682999999952</v>
      </c>
      <c r="H70" s="75">
        <v>1961.93278641709</v>
      </c>
      <c r="I70" s="76">
        <v>1.0200000000000001E-2</v>
      </c>
      <c r="J70" s="76">
        <v>1.5E-3</v>
      </c>
      <c r="K70" s="76">
        <v>1E-4</v>
      </c>
    </row>
    <row r="71" spans="2:11">
      <c r="B71" t="s">
        <v>3350</v>
      </c>
      <c r="C71">
        <v>74190</v>
      </c>
      <c r="D71" t="s">
        <v>104</v>
      </c>
      <c r="E71" t="s">
        <v>3351</v>
      </c>
      <c r="F71" s="75">
        <v>7682475.7699999996</v>
      </c>
      <c r="G71" s="75">
        <v>125.64630600000001</v>
      </c>
      <c r="H71" s="75">
        <v>34894.680456875401</v>
      </c>
      <c r="I71" s="76">
        <v>0.19869999999999999</v>
      </c>
      <c r="J71" s="76">
        <v>2.5999999999999999E-2</v>
      </c>
      <c r="K71" s="76">
        <v>1.6999999999999999E-3</v>
      </c>
    </row>
    <row r="72" spans="2:11">
      <c r="B72" t="s">
        <v>3352</v>
      </c>
      <c r="C72">
        <v>74207</v>
      </c>
      <c r="D72" t="s">
        <v>104</v>
      </c>
      <c r="E72" t="s">
        <v>3353</v>
      </c>
      <c r="F72" s="75">
        <v>4371424.26</v>
      </c>
      <c r="G72" s="75">
        <v>158.26887600000001</v>
      </c>
      <c r="H72" s="75">
        <v>25010.753609998301</v>
      </c>
      <c r="I72" s="76">
        <v>1.1000000000000001E-3</v>
      </c>
      <c r="J72" s="76">
        <v>1.8700000000000001E-2</v>
      </c>
      <c r="K72" s="76">
        <v>1.1999999999999999E-3</v>
      </c>
    </row>
    <row r="73" spans="2:11">
      <c r="B73" t="s">
        <v>3354</v>
      </c>
      <c r="C73">
        <v>74197</v>
      </c>
      <c r="D73" t="s">
        <v>104</v>
      </c>
      <c r="E73" t="s">
        <v>3355</v>
      </c>
      <c r="F73" s="75">
        <v>6636280.8300000001</v>
      </c>
      <c r="G73" s="75">
        <v>44.025743999999996</v>
      </c>
      <c r="H73" s="75">
        <v>10561.844313752799</v>
      </c>
      <c r="I73" s="76">
        <v>2.53E-2</v>
      </c>
      <c r="J73" s="76">
        <v>7.9000000000000008E-3</v>
      </c>
      <c r="K73" s="76">
        <v>5.0000000000000001E-4</v>
      </c>
    </row>
    <row r="74" spans="2:11">
      <c r="B74" t="s">
        <v>3356</v>
      </c>
      <c r="C74">
        <v>74165</v>
      </c>
      <c r="D74" t="s">
        <v>104</v>
      </c>
      <c r="E74" t="s">
        <v>3139</v>
      </c>
      <c r="F74" s="75">
        <v>682102</v>
      </c>
      <c r="G74" s="75">
        <v>35.718456999999994</v>
      </c>
      <c r="H74" s="75">
        <v>880.74525908159603</v>
      </c>
      <c r="I74" s="76">
        <v>0.106</v>
      </c>
      <c r="J74" s="76">
        <v>6.9999999999999999E-4</v>
      </c>
      <c r="K74" s="76">
        <v>0</v>
      </c>
    </row>
    <row r="75" spans="2:11">
      <c r="B75" t="s">
        <v>3357</v>
      </c>
      <c r="C75">
        <v>74163</v>
      </c>
      <c r="D75" t="s">
        <v>104</v>
      </c>
      <c r="E75" t="s">
        <v>3139</v>
      </c>
      <c r="F75" s="75">
        <v>262691</v>
      </c>
      <c r="G75" s="75">
        <v>63.658443000000005</v>
      </c>
      <c r="H75" s="75">
        <v>604.51837681158497</v>
      </c>
      <c r="I75" s="76">
        <v>2.9499999999999998E-2</v>
      </c>
      <c r="J75" s="76">
        <v>5.0000000000000001E-4</v>
      </c>
      <c r="K75" s="76">
        <v>0</v>
      </c>
    </row>
    <row r="76" spans="2:11">
      <c r="B76" t="s">
        <v>3358</v>
      </c>
      <c r="C76">
        <v>74240</v>
      </c>
      <c r="D76" t="s">
        <v>108</v>
      </c>
      <c r="E76" t="s">
        <v>1150</v>
      </c>
      <c r="F76" s="75">
        <v>4464964.2699999996</v>
      </c>
      <c r="G76" s="75">
        <v>99.406416999999948</v>
      </c>
      <c r="H76" s="75">
        <v>17452.916348671701</v>
      </c>
      <c r="I76" s="76">
        <v>3.04E-2</v>
      </c>
      <c r="J76" s="76">
        <v>1.2999999999999999E-2</v>
      </c>
      <c r="K76" s="76">
        <v>8.9999999999999998E-4</v>
      </c>
    </row>
    <row r="77" spans="2:11">
      <c r="B77" t="s">
        <v>256</v>
      </c>
      <c r="C77" s="14"/>
    </row>
    <row r="78" spans="2:11">
      <c r="B78" t="s">
        <v>393</v>
      </c>
      <c r="C78" s="14"/>
    </row>
    <row r="79" spans="2:11">
      <c r="B79" t="s">
        <v>394</v>
      </c>
      <c r="C79" s="14"/>
    </row>
    <row r="80" spans="2:11">
      <c r="B80" t="s">
        <v>395</v>
      </c>
      <c r="C80" s="14"/>
    </row>
    <row r="81" spans="3:3">
      <c r="C81" s="14"/>
    </row>
    <row r="82" spans="3:3">
      <c r="C82" s="14"/>
    </row>
    <row r="83" spans="3:3">
      <c r="C83" s="14"/>
    </row>
    <row r="84" spans="3:3">
      <c r="C84" s="14"/>
    </row>
    <row r="85" spans="3:3">
      <c r="C85" s="14"/>
    </row>
    <row r="86" spans="3:3">
      <c r="C86" s="14"/>
    </row>
    <row r="87" spans="3:3">
      <c r="C87" s="14"/>
    </row>
    <row r="88" spans="3:3">
      <c r="C88" s="14"/>
    </row>
    <row r="89" spans="3:3">
      <c r="C89" s="14"/>
    </row>
    <row r="90" spans="3:3">
      <c r="C90" s="14"/>
    </row>
    <row r="91" spans="3:3">
      <c r="C91" s="14"/>
    </row>
    <row r="92" spans="3:3">
      <c r="C92" s="14"/>
    </row>
    <row r="93" spans="3:3">
      <c r="C93" s="14"/>
    </row>
    <row r="94" spans="3:3">
      <c r="C94" s="14"/>
    </row>
    <row r="95" spans="3:3">
      <c r="C95" s="14"/>
    </row>
    <row r="96" spans="3:3">
      <c r="C96" s="14"/>
    </row>
    <row r="97" spans="3:3">
      <c r="C97" s="14"/>
    </row>
    <row r="98" spans="3:3">
      <c r="C98" s="14"/>
    </row>
    <row r="99" spans="3:3">
      <c r="C99" s="14"/>
    </row>
    <row r="100" spans="3:3">
      <c r="C100" s="14"/>
    </row>
    <row r="101" spans="3:3">
      <c r="C101" s="14"/>
    </row>
    <row r="102" spans="3:3">
      <c r="C102" s="14"/>
    </row>
    <row r="103" spans="3:3">
      <c r="C103" s="14"/>
    </row>
    <row r="104" spans="3:3">
      <c r="C104" s="14"/>
    </row>
    <row r="105" spans="3:3">
      <c r="C105" s="14"/>
    </row>
    <row r="106" spans="3:3">
      <c r="C106" s="14"/>
    </row>
    <row r="107" spans="3:3">
      <c r="C107" s="14"/>
    </row>
    <row r="108" spans="3:3">
      <c r="C108" s="14"/>
    </row>
    <row r="109" spans="3:3">
      <c r="C109" s="14"/>
    </row>
    <row r="110" spans="3:3">
      <c r="C110" s="14"/>
    </row>
    <row r="111" spans="3:3">
      <c r="C111" s="14"/>
    </row>
    <row r="112" spans="3:3">
      <c r="C112" s="14"/>
    </row>
    <row r="113" spans="3:3">
      <c r="C113" s="14"/>
    </row>
    <row r="114" spans="3:3">
      <c r="C114" s="14"/>
    </row>
    <row r="115" spans="3:3">
      <c r="C115" s="14"/>
    </row>
    <row r="116" spans="3:3">
      <c r="C116" s="14"/>
    </row>
    <row r="117" spans="3:3">
      <c r="C117" s="14"/>
    </row>
    <row r="118" spans="3:3">
      <c r="C118" s="14"/>
    </row>
    <row r="119" spans="3:3">
      <c r="C119" s="14"/>
    </row>
    <row r="120" spans="3:3">
      <c r="C120" s="14"/>
    </row>
    <row r="121" spans="3:3">
      <c r="C121" s="14"/>
    </row>
    <row r="122" spans="3:3">
      <c r="C122" s="14"/>
    </row>
    <row r="123" spans="3:3">
      <c r="C123" s="14"/>
    </row>
    <row r="124" spans="3:3">
      <c r="C124" s="14"/>
    </row>
    <row r="125" spans="3:3">
      <c r="C125" s="14"/>
    </row>
    <row r="126" spans="3:3">
      <c r="C126" s="14"/>
    </row>
    <row r="127" spans="3:3">
      <c r="C127" s="14"/>
    </row>
    <row r="128" spans="3:3">
      <c r="C128" s="14"/>
    </row>
    <row r="129" spans="3:3">
      <c r="C129" s="14"/>
    </row>
    <row r="130" spans="3:3">
      <c r="C130" s="14"/>
    </row>
    <row r="131" spans="3:3">
      <c r="C131" s="14"/>
    </row>
    <row r="132" spans="3:3">
      <c r="C132" s="14"/>
    </row>
    <row r="133" spans="3:3">
      <c r="C133" s="14"/>
    </row>
    <row r="134" spans="3:3">
      <c r="C134" s="14"/>
    </row>
    <row r="135" spans="3:3">
      <c r="C135" s="14"/>
    </row>
    <row r="136" spans="3:3">
      <c r="C136" s="14"/>
    </row>
    <row r="137" spans="3:3">
      <c r="C137" s="14"/>
    </row>
    <row r="138" spans="3:3">
      <c r="C138" s="14"/>
    </row>
    <row r="139" spans="3:3">
      <c r="C139" s="14"/>
    </row>
    <row r="140" spans="3:3">
      <c r="C140" s="14"/>
    </row>
    <row r="141" spans="3:3">
      <c r="C141" s="14"/>
    </row>
    <row r="142" spans="3:3">
      <c r="C142" s="14"/>
    </row>
    <row r="143" spans="3:3">
      <c r="C143" s="14"/>
    </row>
    <row r="144" spans="3:3">
      <c r="C144" s="14"/>
    </row>
    <row r="145" spans="3:3">
      <c r="C145" s="14"/>
    </row>
    <row r="146" spans="3:3">
      <c r="C146" s="14"/>
    </row>
    <row r="147" spans="3:3">
      <c r="C147" s="14"/>
    </row>
    <row r="148" spans="3:3">
      <c r="C148" s="14"/>
    </row>
    <row r="149" spans="3:3">
      <c r="C149" s="14"/>
    </row>
    <row r="150" spans="3:3">
      <c r="C150" s="14"/>
    </row>
    <row r="151" spans="3:3">
      <c r="C151" s="14"/>
    </row>
    <row r="152" spans="3:3">
      <c r="C152" s="14"/>
    </row>
    <row r="153" spans="3:3">
      <c r="C153" s="14"/>
    </row>
    <row r="154" spans="3:3">
      <c r="C154" s="14"/>
    </row>
    <row r="155" spans="3:3">
      <c r="C155" s="14"/>
    </row>
    <row r="156" spans="3:3">
      <c r="C156" s="14"/>
    </row>
    <row r="157" spans="3:3">
      <c r="C157" s="14"/>
    </row>
    <row r="158" spans="3:3">
      <c r="C158" s="14"/>
    </row>
    <row r="159" spans="3:3">
      <c r="C159" s="14"/>
    </row>
    <row r="160" spans="3:3">
      <c r="C160" s="14"/>
    </row>
    <row r="161" spans="3:3">
      <c r="C161" s="14"/>
    </row>
    <row r="162" spans="3:3">
      <c r="C162" s="14"/>
    </row>
    <row r="163" spans="3:3">
      <c r="C163" s="14"/>
    </row>
    <row r="164" spans="3:3">
      <c r="C164" s="14"/>
    </row>
    <row r="165" spans="3:3">
      <c r="C165" s="14"/>
    </row>
    <row r="166" spans="3:3">
      <c r="C166" s="14"/>
    </row>
    <row r="167" spans="3:3">
      <c r="C167" s="14"/>
    </row>
    <row r="168" spans="3:3">
      <c r="C168" s="14"/>
    </row>
    <row r="169" spans="3:3">
      <c r="C169" s="14"/>
    </row>
    <row r="170" spans="3:3">
      <c r="C170" s="14"/>
    </row>
    <row r="171" spans="3:3">
      <c r="C171" s="14"/>
    </row>
    <row r="172" spans="3:3">
      <c r="C172" s="14"/>
    </row>
    <row r="173" spans="3:3">
      <c r="C173" s="14"/>
    </row>
    <row r="174" spans="3:3">
      <c r="C174" s="14"/>
    </row>
    <row r="175" spans="3:3">
      <c r="C175" s="14"/>
    </row>
    <row r="176" spans="3:3">
      <c r="C176" s="14"/>
    </row>
    <row r="177" spans="3:3">
      <c r="C177" s="14"/>
    </row>
    <row r="178" spans="3:3">
      <c r="C178" s="14"/>
    </row>
    <row r="179" spans="3:3">
      <c r="C179" s="14"/>
    </row>
    <row r="180" spans="3:3">
      <c r="C180" s="14"/>
    </row>
    <row r="181" spans="3:3">
      <c r="C181" s="14"/>
    </row>
    <row r="182" spans="3:3">
      <c r="C182" s="14"/>
    </row>
    <row r="183" spans="3:3">
      <c r="C183" s="14"/>
    </row>
    <row r="184" spans="3:3">
      <c r="C184" s="14"/>
    </row>
    <row r="185" spans="3:3">
      <c r="C185" s="14"/>
    </row>
    <row r="186" spans="3:3">
      <c r="C186" s="14"/>
    </row>
    <row r="187" spans="3:3">
      <c r="C187" s="14"/>
    </row>
    <row r="188" spans="3:3">
      <c r="C188" s="14"/>
    </row>
    <row r="189" spans="3:3">
      <c r="C189" s="14"/>
    </row>
    <row r="190" spans="3:3">
      <c r="C190" s="14"/>
    </row>
    <row r="191" spans="3:3">
      <c r="C191" s="14"/>
    </row>
    <row r="192" spans="3:3">
      <c r="C192" s="14"/>
    </row>
    <row r="193" spans="3:3">
      <c r="C193" s="14"/>
    </row>
    <row r="194" spans="3:3">
      <c r="C194" s="14"/>
    </row>
    <row r="195" spans="3:3">
      <c r="C195" s="14"/>
    </row>
    <row r="196" spans="3:3">
      <c r="C196" s="14"/>
    </row>
    <row r="197" spans="3:3">
      <c r="C197" s="14"/>
    </row>
    <row r="198" spans="3:3">
      <c r="C198" s="14"/>
    </row>
    <row r="199" spans="3:3">
      <c r="C199" s="14"/>
    </row>
    <row r="200" spans="3:3">
      <c r="C200" s="14"/>
    </row>
    <row r="201" spans="3:3">
      <c r="C201" s="14"/>
    </row>
    <row r="202" spans="3:3">
      <c r="C202" s="14"/>
    </row>
    <row r="203" spans="3:3">
      <c r="C203" s="14"/>
    </row>
    <row r="204" spans="3:3">
      <c r="C204" s="14"/>
    </row>
    <row r="205" spans="3:3">
      <c r="C205" s="14"/>
    </row>
    <row r="206" spans="3:3">
      <c r="C206" s="14"/>
    </row>
    <row r="207" spans="3:3">
      <c r="C207" s="14"/>
    </row>
    <row r="208" spans="3:3">
      <c r="C208" s="14"/>
    </row>
    <row r="209" spans="3:3">
      <c r="C209" s="14"/>
    </row>
    <row r="210" spans="3:3">
      <c r="C210" s="14"/>
    </row>
    <row r="211" spans="3:3">
      <c r="C211" s="14"/>
    </row>
    <row r="212" spans="3:3">
      <c r="C212" s="14"/>
    </row>
    <row r="213" spans="3:3">
      <c r="C213" s="14"/>
    </row>
    <row r="214" spans="3:3">
      <c r="C214" s="14"/>
    </row>
    <row r="215" spans="3:3">
      <c r="C215" s="14"/>
    </row>
    <row r="216" spans="3:3">
      <c r="C216" s="14"/>
    </row>
    <row r="217" spans="3:3">
      <c r="C217" s="14"/>
    </row>
    <row r="218" spans="3:3">
      <c r="C218" s="14"/>
    </row>
    <row r="219" spans="3:3">
      <c r="C219" s="14"/>
    </row>
    <row r="220" spans="3:3">
      <c r="C220" s="14"/>
    </row>
    <row r="221" spans="3:3">
      <c r="C221" s="14"/>
    </row>
    <row r="222" spans="3:3">
      <c r="C222" s="14"/>
    </row>
    <row r="223" spans="3:3">
      <c r="C223" s="14"/>
    </row>
    <row r="224" spans="3:3">
      <c r="C224" s="14"/>
    </row>
    <row r="225" spans="3:3">
      <c r="C225" s="14"/>
    </row>
    <row r="226" spans="3:3">
      <c r="C226" s="14"/>
    </row>
    <row r="227" spans="3:3">
      <c r="C227" s="14"/>
    </row>
    <row r="228" spans="3:3">
      <c r="C228" s="14"/>
    </row>
    <row r="229" spans="3:3">
      <c r="C229" s="14"/>
    </row>
    <row r="230" spans="3:3">
      <c r="C230" s="14"/>
    </row>
    <row r="231" spans="3:3">
      <c r="C231" s="14"/>
    </row>
    <row r="232" spans="3:3">
      <c r="C232" s="14"/>
    </row>
    <row r="233" spans="3:3">
      <c r="C233" s="14"/>
    </row>
    <row r="234" spans="3:3">
      <c r="C234" s="14"/>
    </row>
    <row r="235" spans="3:3">
      <c r="C235" s="14"/>
    </row>
    <row r="236" spans="3:3">
      <c r="C236" s="14"/>
    </row>
    <row r="237" spans="3:3">
      <c r="C237" s="14"/>
    </row>
    <row r="238" spans="3:3">
      <c r="C238" s="14"/>
    </row>
    <row r="239" spans="3:3">
      <c r="C239" s="14"/>
    </row>
    <row r="240" spans="3:3">
      <c r="C240" s="14"/>
    </row>
    <row r="241" spans="3:3">
      <c r="C241" s="14"/>
    </row>
    <row r="242" spans="3:3">
      <c r="C242" s="14"/>
    </row>
    <row r="243" spans="3:3">
      <c r="C243" s="14"/>
    </row>
    <row r="244" spans="3:3">
      <c r="C244" s="14"/>
    </row>
    <row r="245" spans="3:3">
      <c r="C245" s="14"/>
    </row>
    <row r="246" spans="3:3">
      <c r="C246" s="14"/>
    </row>
    <row r="247" spans="3:3">
      <c r="C247" s="14"/>
    </row>
    <row r="248" spans="3:3">
      <c r="C248" s="14"/>
    </row>
    <row r="249" spans="3:3">
      <c r="C249" s="14"/>
    </row>
    <row r="250" spans="3:3">
      <c r="C250" s="14"/>
    </row>
    <row r="251" spans="3:3">
      <c r="C251" s="14"/>
    </row>
    <row r="252" spans="3:3">
      <c r="C252" s="14"/>
    </row>
    <row r="253" spans="3:3">
      <c r="C253" s="14"/>
    </row>
    <row r="254" spans="3:3">
      <c r="C254" s="14"/>
    </row>
    <row r="255" spans="3:3">
      <c r="C255" s="14"/>
    </row>
    <row r="256" spans="3:3">
      <c r="C256" s="14"/>
    </row>
    <row r="257" spans="3:3">
      <c r="C257" s="14"/>
    </row>
    <row r="258" spans="3:3">
      <c r="C258" s="14"/>
    </row>
    <row r="259" spans="3:3">
      <c r="C259" s="14"/>
    </row>
    <row r="260" spans="3:3">
      <c r="C260" s="14"/>
    </row>
    <row r="261" spans="3:3">
      <c r="C261" s="14"/>
    </row>
    <row r="262" spans="3:3">
      <c r="C262" s="14"/>
    </row>
    <row r="263" spans="3:3">
      <c r="C263" s="14"/>
    </row>
    <row r="264" spans="3:3">
      <c r="C264" s="14"/>
    </row>
    <row r="265" spans="3:3">
      <c r="C265" s="14"/>
    </row>
    <row r="266" spans="3:3">
      <c r="C266" s="14"/>
    </row>
    <row r="267" spans="3:3">
      <c r="C267" s="14"/>
    </row>
    <row r="268" spans="3:3">
      <c r="C268" s="14"/>
    </row>
    <row r="269" spans="3:3">
      <c r="C269" s="14"/>
    </row>
    <row r="270" spans="3:3">
      <c r="C270" s="14"/>
    </row>
    <row r="271" spans="3:3">
      <c r="C271" s="14"/>
    </row>
    <row r="272" spans="3:3">
      <c r="C272" s="14"/>
    </row>
    <row r="273" spans="3:3">
      <c r="C273" s="14"/>
    </row>
    <row r="274" spans="3:3">
      <c r="C274" s="14"/>
    </row>
    <row r="275" spans="3:3">
      <c r="C275" s="14"/>
    </row>
    <row r="276" spans="3:3">
      <c r="C276" s="14"/>
    </row>
    <row r="277" spans="3:3">
      <c r="C277" s="14"/>
    </row>
    <row r="278" spans="3:3">
      <c r="C278" s="14"/>
    </row>
    <row r="279" spans="3:3">
      <c r="C279" s="14"/>
    </row>
    <row r="280" spans="3:3">
      <c r="C280" s="14"/>
    </row>
    <row r="281" spans="3:3">
      <c r="C281" s="14"/>
    </row>
    <row r="282" spans="3:3">
      <c r="C282" s="14"/>
    </row>
    <row r="283" spans="3:3">
      <c r="C283" s="14"/>
    </row>
    <row r="284" spans="3:3">
      <c r="C284" s="14"/>
    </row>
    <row r="285" spans="3:3">
      <c r="C285" s="14"/>
    </row>
    <row r="286" spans="3:3">
      <c r="C286" s="14"/>
    </row>
    <row r="287" spans="3:3">
      <c r="C287" s="14"/>
    </row>
    <row r="288" spans="3:3">
      <c r="C288" s="14"/>
    </row>
    <row r="289" spans="3:3">
      <c r="C289" s="14"/>
    </row>
    <row r="290" spans="3:3">
      <c r="C290" s="14"/>
    </row>
    <row r="291" spans="3:3">
      <c r="C291" s="14"/>
    </row>
    <row r="292" spans="3:3">
      <c r="C292" s="14"/>
    </row>
    <row r="293" spans="3:3">
      <c r="C293" s="14"/>
    </row>
    <row r="294" spans="3:3">
      <c r="C294" s="14"/>
    </row>
    <row r="295" spans="3:3">
      <c r="C295" s="14"/>
    </row>
    <row r="296" spans="3:3">
      <c r="C296" s="14"/>
    </row>
    <row r="297" spans="3:3">
      <c r="C297" s="14"/>
    </row>
    <row r="298" spans="3:3">
      <c r="C298" s="14"/>
    </row>
    <row r="299" spans="3:3">
      <c r="C299" s="14"/>
    </row>
    <row r="300" spans="3:3">
      <c r="C300" s="14"/>
    </row>
    <row r="301" spans="3:3">
      <c r="C301" s="14"/>
    </row>
    <row r="302" spans="3:3">
      <c r="C302" s="14"/>
    </row>
    <row r="303" spans="3:3">
      <c r="C303" s="14"/>
    </row>
    <row r="304" spans="3:3">
      <c r="C304" s="14"/>
    </row>
    <row r="305" spans="3:3">
      <c r="C305" s="14"/>
    </row>
    <row r="306" spans="3:3">
      <c r="C306" s="14"/>
    </row>
    <row r="307" spans="3:3">
      <c r="C307" s="14"/>
    </row>
    <row r="308" spans="3:3">
      <c r="C308" s="14"/>
    </row>
    <row r="309" spans="3:3">
      <c r="C309" s="14"/>
    </row>
    <row r="310" spans="3:3">
      <c r="C310" s="14"/>
    </row>
    <row r="311" spans="3:3">
      <c r="C311" s="14"/>
    </row>
    <row r="312" spans="3:3">
      <c r="C312" s="14"/>
    </row>
    <row r="313" spans="3:3">
      <c r="C313" s="14"/>
    </row>
    <row r="314" spans="3:3">
      <c r="C314" s="14"/>
    </row>
    <row r="315" spans="3:3">
      <c r="C315" s="14"/>
    </row>
    <row r="316" spans="3:3">
      <c r="C316" s="14"/>
    </row>
    <row r="317" spans="3:3">
      <c r="C317" s="14"/>
    </row>
    <row r="318" spans="3:3">
      <c r="C318" s="14"/>
    </row>
    <row r="319" spans="3:3">
      <c r="C319" s="14"/>
    </row>
    <row r="320" spans="3:3">
      <c r="C320" s="14"/>
    </row>
    <row r="321" spans="3:3">
      <c r="C321" s="14"/>
    </row>
    <row r="322" spans="3:3">
      <c r="C322" s="14"/>
    </row>
    <row r="323" spans="3:3">
      <c r="C323" s="14"/>
    </row>
    <row r="324" spans="3:3">
      <c r="C324" s="14"/>
    </row>
    <row r="325" spans="3:3">
      <c r="C325" s="14"/>
    </row>
    <row r="326" spans="3:3">
      <c r="C326" s="14"/>
    </row>
    <row r="327" spans="3:3">
      <c r="C327" s="14"/>
    </row>
    <row r="328" spans="3:3">
      <c r="C328" s="14"/>
    </row>
    <row r="329" spans="3:3">
      <c r="C329" s="14"/>
    </row>
    <row r="330" spans="3:3">
      <c r="C330" s="14"/>
    </row>
    <row r="331" spans="3:3">
      <c r="C331" s="14"/>
    </row>
    <row r="332" spans="3:3">
      <c r="C332" s="14"/>
    </row>
    <row r="333" spans="3:3">
      <c r="C333" s="14"/>
    </row>
    <row r="334" spans="3:3">
      <c r="C334" s="14"/>
    </row>
    <row r="335" spans="3:3">
      <c r="C335" s="14"/>
    </row>
    <row r="336" spans="3:3">
      <c r="C336" s="14"/>
    </row>
    <row r="337" spans="3:3">
      <c r="C337" s="14"/>
    </row>
    <row r="338" spans="3:3">
      <c r="C338" s="14"/>
    </row>
    <row r="339" spans="3:3">
      <c r="C339" s="14"/>
    </row>
    <row r="340" spans="3:3">
      <c r="C340" s="14"/>
    </row>
    <row r="341" spans="3:3">
      <c r="C341" s="14"/>
    </row>
    <row r="342" spans="3:3">
      <c r="C342" s="14"/>
    </row>
    <row r="343" spans="3:3">
      <c r="C343" s="14"/>
    </row>
    <row r="344" spans="3:3">
      <c r="C344" s="14"/>
    </row>
    <row r="345" spans="3:3">
      <c r="C345" s="14"/>
    </row>
    <row r="346" spans="3:3">
      <c r="C346" s="14"/>
    </row>
    <row r="347" spans="3:3">
      <c r="C347" s="14"/>
    </row>
    <row r="348" spans="3:3">
      <c r="C348" s="14"/>
    </row>
    <row r="349" spans="3:3">
      <c r="C349" s="14"/>
    </row>
    <row r="350" spans="3:3">
      <c r="C350" s="14"/>
    </row>
    <row r="351" spans="3:3">
      <c r="C351" s="14"/>
    </row>
    <row r="352" spans="3:3">
      <c r="C352" s="14"/>
    </row>
    <row r="353" spans="3:3">
      <c r="C353" s="14"/>
    </row>
    <row r="354" spans="3:3">
      <c r="C354" s="14"/>
    </row>
    <row r="355" spans="3:3">
      <c r="C355" s="14"/>
    </row>
    <row r="356" spans="3:3">
      <c r="C356" s="14"/>
    </row>
    <row r="357" spans="3:3">
      <c r="C357" s="14"/>
    </row>
    <row r="358" spans="3:3">
      <c r="C358" s="14"/>
    </row>
    <row r="359" spans="3:3">
      <c r="C359" s="14"/>
    </row>
    <row r="360" spans="3:3">
      <c r="C360" s="14"/>
    </row>
    <row r="361" spans="3:3">
      <c r="C361" s="14"/>
    </row>
    <row r="362" spans="3:3">
      <c r="C362" s="14"/>
    </row>
    <row r="363" spans="3:3">
      <c r="C363" s="14"/>
    </row>
    <row r="364" spans="3:3">
      <c r="C364" s="14"/>
    </row>
    <row r="365" spans="3:3">
      <c r="C365" s="14"/>
    </row>
    <row r="366" spans="3:3">
      <c r="C366" s="14"/>
    </row>
    <row r="367" spans="3:3">
      <c r="C367" s="14"/>
    </row>
    <row r="368" spans="3:3">
      <c r="C368" s="14"/>
    </row>
    <row r="369" spans="3:3">
      <c r="C369" s="14"/>
    </row>
    <row r="370" spans="3:3">
      <c r="C370" s="14"/>
    </row>
    <row r="371" spans="3:3">
      <c r="C371" s="14"/>
    </row>
    <row r="372" spans="3:3">
      <c r="C372" s="14"/>
    </row>
    <row r="373" spans="3:3">
      <c r="C373" s="14"/>
    </row>
    <row r="374" spans="3:3">
      <c r="C374" s="14"/>
    </row>
    <row r="375" spans="3:3">
      <c r="C375" s="14"/>
    </row>
    <row r="376" spans="3:3">
      <c r="C376" s="14"/>
    </row>
    <row r="377" spans="3:3">
      <c r="C377" s="14"/>
    </row>
    <row r="378" spans="3:3">
      <c r="C378" s="14"/>
    </row>
    <row r="379" spans="3:3">
      <c r="C379" s="14"/>
    </row>
    <row r="380" spans="3:3">
      <c r="C380" s="14"/>
    </row>
    <row r="381" spans="3:3">
      <c r="C381" s="14"/>
    </row>
    <row r="382" spans="3:3">
      <c r="C382" s="14"/>
    </row>
    <row r="383" spans="3:3">
      <c r="C383" s="14"/>
    </row>
    <row r="384" spans="3:3">
      <c r="C384" s="14"/>
    </row>
    <row r="385" spans="3:3">
      <c r="C385" s="14"/>
    </row>
    <row r="386" spans="3:3">
      <c r="C386" s="14"/>
    </row>
    <row r="387" spans="3:3">
      <c r="C387" s="14"/>
    </row>
    <row r="388" spans="3:3">
      <c r="C388" s="14"/>
    </row>
    <row r="389" spans="3:3">
      <c r="C389" s="14"/>
    </row>
    <row r="390" spans="3:3">
      <c r="C390" s="14"/>
    </row>
    <row r="391" spans="3:3">
      <c r="C391" s="14"/>
    </row>
    <row r="392" spans="3:3">
      <c r="C392" s="14"/>
    </row>
    <row r="393" spans="3:3">
      <c r="C393" s="14"/>
    </row>
    <row r="394" spans="3:3">
      <c r="C394" s="14"/>
    </row>
    <row r="395" spans="3:3">
      <c r="C395" s="14"/>
    </row>
    <row r="396" spans="3:3">
      <c r="C396" s="14"/>
    </row>
    <row r="397" spans="3:3">
      <c r="C397" s="14"/>
    </row>
    <row r="398" spans="3:3">
      <c r="C398" s="14"/>
    </row>
    <row r="399" spans="3:3">
      <c r="C399" s="14"/>
    </row>
    <row r="400" spans="3:3">
      <c r="C400" s="14"/>
    </row>
    <row r="401" spans="3:3">
      <c r="C401" s="14"/>
    </row>
    <row r="402" spans="3:3">
      <c r="C402" s="14"/>
    </row>
    <row r="403" spans="3:3">
      <c r="C403" s="14"/>
    </row>
    <row r="404" spans="3:3">
      <c r="C404" s="14"/>
    </row>
    <row r="405" spans="3:3">
      <c r="C405" s="14"/>
    </row>
    <row r="406" spans="3:3">
      <c r="C406" s="14"/>
    </row>
    <row r="407" spans="3:3">
      <c r="C407" s="14"/>
    </row>
    <row r="408" spans="3:3">
      <c r="C408" s="14"/>
    </row>
    <row r="409" spans="3:3">
      <c r="C409" s="14"/>
    </row>
    <row r="410" spans="3:3">
      <c r="C410" s="14"/>
    </row>
    <row r="411" spans="3:3">
      <c r="C411" s="14"/>
    </row>
    <row r="412" spans="3:3">
      <c r="C412" s="14"/>
    </row>
    <row r="413" spans="3:3">
      <c r="C413" s="14"/>
    </row>
    <row r="414" spans="3:3">
      <c r="C414" s="14"/>
    </row>
    <row r="415" spans="3:3">
      <c r="C415" s="14"/>
    </row>
    <row r="416" spans="3:3">
      <c r="C416" s="14"/>
    </row>
    <row r="417" spans="3:3">
      <c r="C417" s="14"/>
    </row>
    <row r="418" spans="3:3">
      <c r="C418" s="14"/>
    </row>
    <row r="419" spans="3:3">
      <c r="C419" s="14"/>
    </row>
    <row r="420" spans="3:3">
      <c r="C420" s="14"/>
    </row>
    <row r="421" spans="3:3">
      <c r="C421" s="14"/>
    </row>
    <row r="422" spans="3:3">
      <c r="C422" s="14"/>
    </row>
    <row r="423" spans="3:3">
      <c r="C423" s="14"/>
    </row>
    <row r="424" spans="3:3">
      <c r="C424" s="14"/>
    </row>
    <row r="425" spans="3:3">
      <c r="C425" s="14"/>
    </row>
    <row r="426" spans="3:3">
      <c r="C426" s="14"/>
    </row>
    <row r="427" spans="3:3">
      <c r="C427" s="14"/>
    </row>
    <row r="428" spans="3:3">
      <c r="C428" s="14"/>
    </row>
    <row r="429" spans="3:3">
      <c r="C429" s="14"/>
    </row>
    <row r="430" spans="3:3">
      <c r="C430" s="14"/>
    </row>
    <row r="431" spans="3:3">
      <c r="C431" s="14"/>
    </row>
    <row r="432" spans="3:3">
      <c r="C432" s="14"/>
    </row>
    <row r="433" spans="3:3">
      <c r="C433" s="14"/>
    </row>
    <row r="434" spans="3:3">
      <c r="C434" s="14"/>
    </row>
    <row r="435" spans="3:3">
      <c r="C435" s="14"/>
    </row>
    <row r="436" spans="3:3">
      <c r="C436" s="14"/>
    </row>
    <row r="437" spans="3:3">
      <c r="C437" s="14"/>
    </row>
    <row r="438" spans="3:3">
      <c r="C438" s="14"/>
    </row>
    <row r="439" spans="3:3">
      <c r="C439" s="14"/>
    </row>
    <row r="440" spans="3:3">
      <c r="C440" s="14"/>
    </row>
    <row r="441" spans="3:3">
      <c r="C441" s="14"/>
    </row>
    <row r="442" spans="3:3">
      <c r="C442" s="14"/>
    </row>
    <row r="443" spans="3:3">
      <c r="C443" s="14"/>
    </row>
    <row r="444" spans="3:3">
      <c r="C444" s="14"/>
    </row>
    <row r="445" spans="3:3">
      <c r="C445" s="14"/>
    </row>
    <row r="446" spans="3:3">
      <c r="C446" s="14"/>
    </row>
    <row r="447" spans="3:3">
      <c r="C447" s="14"/>
    </row>
    <row r="448" spans="3:3">
      <c r="C448" s="14"/>
    </row>
    <row r="449" spans="3:3">
      <c r="C449" s="14"/>
    </row>
    <row r="450" spans="3:3">
      <c r="C450" s="14"/>
    </row>
    <row r="451" spans="3:3">
      <c r="C451" s="14"/>
    </row>
    <row r="452" spans="3:3">
      <c r="C452" s="14"/>
    </row>
    <row r="453" spans="3:3">
      <c r="C453" s="14"/>
    </row>
    <row r="454" spans="3:3">
      <c r="C454" s="14"/>
    </row>
    <row r="455" spans="3:3">
      <c r="C455" s="14"/>
    </row>
    <row r="456" spans="3:3">
      <c r="C456" s="14"/>
    </row>
    <row r="457" spans="3:3">
      <c r="C457" s="14"/>
    </row>
    <row r="458" spans="3:3">
      <c r="C458" s="14"/>
    </row>
    <row r="459" spans="3:3">
      <c r="C459" s="14"/>
    </row>
    <row r="460" spans="3:3">
      <c r="C460" s="14"/>
    </row>
    <row r="461" spans="3:3">
      <c r="C461" s="14"/>
    </row>
    <row r="462" spans="3:3">
      <c r="C462" s="14"/>
    </row>
    <row r="463" spans="3:3">
      <c r="C463" s="14"/>
    </row>
    <row r="464" spans="3:3">
      <c r="C464" s="14"/>
    </row>
    <row r="465" spans="3:3">
      <c r="C465" s="14"/>
    </row>
    <row r="466" spans="3:3">
      <c r="C466" s="14"/>
    </row>
    <row r="467" spans="3:3">
      <c r="C467" s="14"/>
    </row>
    <row r="468" spans="3:3">
      <c r="C468" s="14"/>
    </row>
    <row r="469" spans="3:3">
      <c r="C469" s="14"/>
    </row>
    <row r="470" spans="3:3">
      <c r="C470" s="14"/>
    </row>
    <row r="471" spans="3:3">
      <c r="C471" s="14"/>
    </row>
    <row r="472" spans="3:3">
      <c r="C472" s="14"/>
    </row>
    <row r="473" spans="3:3">
      <c r="C473" s="14"/>
    </row>
    <row r="474" spans="3:3">
      <c r="C474" s="14"/>
    </row>
    <row r="475" spans="3:3">
      <c r="C475" s="14"/>
    </row>
    <row r="476" spans="3:3">
      <c r="C476" s="14"/>
    </row>
    <row r="477" spans="3:3">
      <c r="C477" s="14"/>
    </row>
    <row r="478" spans="3:3">
      <c r="C478" s="14"/>
    </row>
    <row r="479" spans="3:3">
      <c r="C479" s="14"/>
    </row>
    <row r="480" spans="3:3">
      <c r="C480" s="14"/>
    </row>
    <row r="481" spans="3:3">
      <c r="C481" s="14"/>
    </row>
    <row r="482" spans="3:3">
      <c r="C482" s="14"/>
    </row>
    <row r="483" spans="3:3">
      <c r="C483" s="14"/>
    </row>
    <row r="484" spans="3:3">
      <c r="C484" s="14"/>
    </row>
    <row r="485" spans="3:3">
      <c r="C485" s="14"/>
    </row>
    <row r="486" spans="3:3">
      <c r="C486" s="14"/>
    </row>
    <row r="487" spans="3:3">
      <c r="C487" s="14"/>
    </row>
    <row r="488" spans="3:3">
      <c r="C488" s="14"/>
    </row>
    <row r="489" spans="3:3">
      <c r="C489" s="14"/>
    </row>
    <row r="490" spans="3:3">
      <c r="C490" s="14"/>
    </row>
    <row r="491" spans="3:3">
      <c r="C491" s="14"/>
    </row>
    <row r="492" spans="3:3">
      <c r="C492" s="14"/>
    </row>
    <row r="493" spans="3:3">
      <c r="C493" s="14"/>
    </row>
    <row r="494" spans="3:3">
      <c r="C494" s="14"/>
    </row>
    <row r="495" spans="3:3">
      <c r="C495" s="14"/>
    </row>
    <row r="496" spans="3:3">
      <c r="C496" s="14"/>
    </row>
    <row r="497" spans="3:3">
      <c r="C497" s="14"/>
    </row>
    <row r="498" spans="3:3">
      <c r="C498" s="14"/>
    </row>
    <row r="499" spans="3:3">
      <c r="C499" s="14"/>
    </row>
    <row r="500" spans="3:3">
      <c r="C500" s="14"/>
    </row>
    <row r="501" spans="3:3">
      <c r="C501" s="14"/>
    </row>
    <row r="502" spans="3:3">
      <c r="C502" s="14"/>
    </row>
    <row r="503" spans="3:3">
      <c r="C503" s="14"/>
    </row>
    <row r="504" spans="3:3">
      <c r="C504" s="14"/>
    </row>
    <row r="505" spans="3:3">
      <c r="C505" s="14"/>
    </row>
    <row r="506" spans="3:3">
      <c r="C506" s="14"/>
    </row>
    <row r="507" spans="3:3">
      <c r="C507" s="14"/>
    </row>
    <row r="508" spans="3:3">
      <c r="C508" s="14"/>
    </row>
    <row r="509" spans="3:3">
      <c r="C509" s="14"/>
    </row>
    <row r="510" spans="3:3">
      <c r="C510" s="14"/>
    </row>
    <row r="511" spans="3:3">
      <c r="C511" s="14"/>
    </row>
    <row r="512" spans="3:3">
      <c r="C512" s="14"/>
    </row>
    <row r="513" spans="3:3">
      <c r="C513" s="14"/>
    </row>
    <row r="514" spans="3:3">
      <c r="C514" s="14"/>
    </row>
    <row r="515" spans="3:3">
      <c r="C515" s="14"/>
    </row>
    <row r="516" spans="3:3">
      <c r="C516" s="14"/>
    </row>
    <row r="517" spans="3:3">
      <c r="C517" s="14"/>
    </row>
    <row r="518" spans="3:3">
      <c r="C518" s="14"/>
    </row>
    <row r="519" spans="3:3">
      <c r="C519" s="14"/>
    </row>
    <row r="520" spans="3:3">
      <c r="C520" s="14"/>
    </row>
    <row r="521" spans="3:3">
      <c r="C521" s="14"/>
    </row>
    <row r="522" spans="3:3">
      <c r="C522" s="14"/>
    </row>
    <row r="523" spans="3:3">
      <c r="C523" s="14"/>
    </row>
    <row r="524" spans="3:3">
      <c r="C524" s="14"/>
    </row>
    <row r="525" spans="3:3">
      <c r="C525" s="14"/>
    </row>
    <row r="526" spans="3:3">
      <c r="C526" s="14"/>
    </row>
    <row r="527" spans="3:3">
      <c r="C527" s="14"/>
    </row>
    <row r="528" spans="3:3">
      <c r="C528" s="14"/>
    </row>
    <row r="529" spans="3:3">
      <c r="C529" s="14"/>
    </row>
    <row r="530" spans="3:3">
      <c r="C530" s="14"/>
    </row>
    <row r="531" spans="3:3">
      <c r="C531" s="14"/>
    </row>
    <row r="532" spans="3:3">
      <c r="C532" s="14"/>
    </row>
    <row r="533" spans="3:3">
      <c r="C533" s="14"/>
    </row>
    <row r="534" spans="3:3">
      <c r="C534" s="14"/>
    </row>
    <row r="535" spans="3:3">
      <c r="C535" s="14"/>
    </row>
    <row r="536" spans="3:3">
      <c r="C536" s="14"/>
    </row>
    <row r="537" spans="3:3">
      <c r="C537" s="14"/>
    </row>
    <row r="538" spans="3:3">
      <c r="C538" s="14"/>
    </row>
    <row r="539" spans="3:3">
      <c r="C539" s="14"/>
    </row>
    <row r="540" spans="3:3">
      <c r="C540" s="14"/>
    </row>
    <row r="541" spans="3:3">
      <c r="C541" s="14"/>
    </row>
    <row r="542" spans="3:3">
      <c r="C542" s="14"/>
    </row>
    <row r="543" spans="3:3">
      <c r="C543" s="14"/>
    </row>
    <row r="544" spans="3:3">
      <c r="C544" s="14"/>
    </row>
    <row r="545" spans="3:3">
      <c r="C545" s="14"/>
    </row>
    <row r="546" spans="3:3">
      <c r="C546" s="14"/>
    </row>
    <row r="547" spans="3:3">
      <c r="C547" s="14"/>
    </row>
    <row r="548" spans="3:3">
      <c r="C548" s="14"/>
    </row>
    <row r="549" spans="3:3">
      <c r="C549" s="14"/>
    </row>
    <row r="550" spans="3:3">
      <c r="C550" s="14"/>
    </row>
    <row r="551" spans="3:3">
      <c r="C551" s="14"/>
    </row>
    <row r="552" spans="3:3">
      <c r="C552" s="14"/>
    </row>
    <row r="553" spans="3:3">
      <c r="C553" s="14"/>
    </row>
    <row r="554" spans="3:3">
      <c r="C554" s="14"/>
    </row>
    <row r="555" spans="3:3">
      <c r="C555" s="14"/>
    </row>
    <row r="556" spans="3:3">
      <c r="C556" s="14"/>
    </row>
    <row r="557" spans="3:3">
      <c r="C557" s="14"/>
    </row>
    <row r="558" spans="3:3">
      <c r="C558" s="14"/>
    </row>
    <row r="559" spans="3:3">
      <c r="C559" s="14"/>
    </row>
    <row r="560" spans="3:3">
      <c r="C560" s="14"/>
    </row>
    <row r="561" spans="3:3">
      <c r="C561" s="14"/>
    </row>
    <row r="562" spans="3:3">
      <c r="C562" s="14"/>
    </row>
    <row r="563" spans="3:3">
      <c r="C563" s="14"/>
    </row>
    <row r="564" spans="3:3">
      <c r="C564" s="14"/>
    </row>
    <row r="565" spans="3:3">
      <c r="C565" s="14"/>
    </row>
    <row r="566" spans="3:3">
      <c r="C566" s="14"/>
    </row>
    <row r="567" spans="3:3">
      <c r="C567" s="14"/>
    </row>
    <row r="568" spans="3:3">
      <c r="C568" s="14"/>
    </row>
    <row r="569" spans="3:3">
      <c r="C569" s="14"/>
    </row>
    <row r="570" spans="3:3">
      <c r="C570" s="14"/>
    </row>
    <row r="571" spans="3:3">
      <c r="C571" s="14"/>
    </row>
    <row r="572" spans="3:3">
      <c r="C572" s="14"/>
    </row>
    <row r="573" spans="3:3">
      <c r="C573" s="14"/>
    </row>
    <row r="574" spans="3:3">
      <c r="C574" s="14"/>
    </row>
    <row r="575" spans="3:3">
      <c r="C575" s="14"/>
    </row>
    <row r="576" spans="3:3">
      <c r="C576" s="14"/>
    </row>
    <row r="577" spans="3:3">
      <c r="C577" s="14"/>
    </row>
    <row r="578" spans="3:3">
      <c r="C578" s="14"/>
    </row>
    <row r="579" spans="3:3">
      <c r="C579" s="14"/>
    </row>
    <row r="580" spans="3:3">
      <c r="C580" s="14"/>
    </row>
    <row r="581" spans="3:3">
      <c r="C581" s="14"/>
    </row>
    <row r="582" spans="3:3">
      <c r="C582" s="14"/>
    </row>
    <row r="583" spans="3:3">
      <c r="C583" s="14"/>
    </row>
    <row r="584" spans="3:3">
      <c r="C584" s="14"/>
    </row>
    <row r="585" spans="3:3">
      <c r="C585" s="14"/>
    </row>
    <row r="586" spans="3:3">
      <c r="C586" s="14"/>
    </row>
  </sheetData>
  <mergeCells count="2">
    <mergeCell ref="B6:K6"/>
    <mergeCell ref="B7:K7"/>
  </mergeCells>
  <dataValidations count="1">
    <dataValidation allowBlank="1" showInputMessage="1" showErrorMessage="1" sqref="A1:H1048576 I1:I64 I66:I1048576 J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4" customWidth="1"/>
    <col min="2" max="2" width="48.28515625" style="13" bestFit="1" customWidth="1"/>
    <col min="3" max="4" width="10.7109375" style="13" customWidth="1"/>
    <col min="5" max="6" width="10.7109375" style="14" customWidth="1"/>
    <col min="7" max="7" width="14.7109375" style="14" customWidth="1"/>
    <col min="8" max="8" width="11.7109375" style="14" customWidth="1"/>
    <col min="9" max="9" width="14.7109375" style="14" customWidth="1"/>
    <col min="10" max="12" width="10.7109375" style="14" customWidth="1"/>
    <col min="13" max="13" width="7.5703125" style="14" customWidth="1"/>
    <col min="14" max="14" width="6.7109375" style="14" customWidth="1"/>
    <col min="15" max="15" width="7.7109375" style="14" customWidth="1"/>
    <col min="16" max="16" width="7.140625" style="14" customWidth="1"/>
    <col min="17" max="17" width="6" style="14" customWidth="1"/>
    <col min="18" max="18" width="7.85546875" style="14" customWidth="1"/>
    <col min="19" max="19" width="8.140625" style="14" customWidth="1"/>
    <col min="20" max="20" width="6.28515625" style="14" customWidth="1"/>
    <col min="21" max="21" width="8" style="14" customWidth="1"/>
    <col min="22" max="22" width="8.7109375" style="14" customWidth="1"/>
    <col min="23" max="23" width="10" style="14" customWidth="1"/>
    <col min="24" max="24" width="9.5703125" style="14" customWidth="1"/>
    <col min="25" max="25" width="6.140625" style="14" customWidth="1"/>
    <col min="26" max="27" width="5.7109375" style="14" customWidth="1"/>
    <col min="28" max="28" width="6.85546875" style="14" customWidth="1"/>
    <col min="29" max="29" width="6.42578125" style="14" customWidth="1"/>
    <col min="30" max="30" width="6.7109375" style="14" customWidth="1"/>
    <col min="31" max="31" width="7.28515625" style="14" customWidth="1"/>
    <col min="32" max="43" width="5.7109375" style="14" customWidth="1"/>
    <col min="44" max="16384" width="9.140625" style="14"/>
  </cols>
  <sheetData>
    <row r="1" spans="2:59">
      <c r="B1" s="2" t="s">
        <v>0</v>
      </c>
      <c r="C1" t="s">
        <v>195</v>
      </c>
    </row>
    <row r="2" spans="2:59">
      <c r="B2" s="2" t="s">
        <v>1</v>
      </c>
    </row>
    <row r="3" spans="2:59">
      <c r="B3" s="2" t="s">
        <v>2</v>
      </c>
      <c r="C3" t="s">
        <v>196</v>
      </c>
    </row>
    <row r="4" spans="2:59">
      <c r="B4" s="2" t="s">
        <v>3</v>
      </c>
    </row>
    <row r="6" spans="2:59" ht="26.25" customHeight="1">
      <c r="B6" s="109" t="s">
        <v>134</v>
      </c>
      <c r="C6" s="110"/>
      <c r="D6" s="110"/>
      <c r="E6" s="110"/>
      <c r="F6" s="110"/>
      <c r="G6" s="110"/>
      <c r="H6" s="110"/>
      <c r="I6" s="110"/>
      <c r="J6" s="110"/>
      <c r="K6" s="110"/>
      <c r="L6" s="111"/>
    </row>
    <row r="7" spans="2:59" ht="26.25" customHeight="1">
      <c r="B7" s="109" t="s">
        <v>139</v>
      </c>
      <c r="C7" s="110"/>
      <c r="D7" s="110"/>
      <c r="E7" s="110"/>
      <c r="F7" s="110"/>
      <c r="G7" s="110"/>
      <c r="H7" s="110"/>
      <c r="I7" s="110"/>
      <c r="J7" s="110"/>
      <c r="K7" s="110"/>
      <c r="L7" s="111"/>
    </row>
    <row r="8" spans="2:59" s="17" customFormat="1" ht="63">
      <c r="B8" s="4" t="s">
        <v>94</v>
      </c>
      <c r="C8" s="26" t="s">
        <v>47</v>
      </c>
      <c r="D8" s="26" t="s">
        <v>82</v>
      </c>
      <c r="E8" s="26" t="s">
        <v>51</v>
      </c>
      <c r="F8" s="26" t="s">
        <v>69</v>
      </c>
      <c r="G8" s="26" t="s">
        <v>185</v>
      </c>
      <c r="H8" s="26" t="s">
        <v>186</v>
      </c>
      <c r="I8" s="26" t="s">
        <v>5</v>
      </c>
      <c r="J8" s="26" t="s">
        <v>71</v>
      </c>
      <c r="K8" s="26" t="s">
        <v>55</v>
      </c>
      <c r="L8" s="34" t="s">
        <v>181</v>
      </c>
      <c r="M8" s="14"/>
      <c r="N8" s="14"/>
      <c r="O8" s="14"/>
      <c r="P8" s="14"/>
      <c r="BG8" s="14"/>
    </row>
    <row r="9" spans="2:59" s="17" customFormat="1" ht="24" customHeight="1">
      <c r="B9" s="18"/>
      <c r="C9" s="19"/>
      <c r="D9" s="19"/>
      <c r="E9" s="19"/>
      <c r="F9" s="19" t="s">
        <v>72</v>
      </c>
      <c r="G9" s="19" t="s">
        <v>182</v>
      </c>
      <c r="H9" s="19"/>
      <c r="I9" s="19" t="s">
        <v>6</v>
      </c>
      <c r="J9" s="29" t="s">
        <v>7</v>
      </c>
      <c r="K9" s="29" t="s">
        <v>7</v>
      </c>
      <c r="L9" s="30" t="s">
        <v>7</v>
      </c>
      <c r="M9" s="14"/>
      <c r="N9" s="14"/>
      <c r="O9" s="14"/>
      <c r="P9" s="14"/>
      <c r="BG9" s="14"/>
    </row>
    <row r="10" spans="2:59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32" t="s">
        <v>63</v>
      </c>
      <c r="L10" s="32" t="s">
        <v>64</v>
      </c>
      <c r="M10" s="14"/>
      <c r="N10" s="14"/>
      <c r="O10" s="14"/>
      <c r="P10" s="14"/>
      <c r="BG10" s="14"/>
    </row>
    <row r="11" spans="2:59" s="21" customFormat="1" ht="18" customHeight="1">
      <c r="B11" s="22" t="s">
        <v>95</v>
      </c>
      <c r="C11" s="6"/>
      <c r="D11" s="6"/>
      <c r="E11" s="6"/>
      <c r="F11" s="6"/>
      <c r="G11" s="73">
        <v>1920892.92</v>
      </c>
      <c r="H11" s="6"/>
      <c r="I11" s="73">
        <v>4168.5197135135813</v>
      </c>
      <c r="J11" s="6"/>
      <c r="K11" s="74">
        <v>1</v>
      </c>
      <c r="L11" s="74">
        <v>2.0000000000000001E-4</v>
      </c>
      <c r="M11" s="14"/>
      <c r="N11" s="14"/>
      <c r="O11" s="14"/>
      <c r="P11" s="14"/>
      <c r="BG11" s="14"/>
    </row>
    <row r="12" spans="2:59">
      <c r="B12" s="77" t="s">
        <v>3359</v>
      </c>
      <c r="C12" s="14"/>
      <c r="D12" s="14"/>
      <c r="G12" s="79">
        <v>1920892.92</v>
      </c>
      <c r="I12" s="79">
        <v>4168.5197135135813</v>
      </c>
      <c r="K12" s="78">
        <v>1</v>
      </c>
      <c r="L12" s="78">
        <v>2.0000000000000001E-4</v>
      </c>
    </row>
    <row r="13" spans="2:59">
      <c r="B13" t="s">
        <v>3360</v>
      </c>
      <c r="C13" t="s">
        <v>3361</v>
      </c>
      <c r="D13" t="s">
        <v>2435</v>
      </c>
      <c r="E13" t="s">
        <v>104</v>
      </c>
      <c r="F13" t="s">
        <v>3362</v>
      </c>
      <c r="G13" s="75">
        <v>55000</v>
      </c>
      <c r="H13" s="75">
        <v>1E-4</v>
      </c>
      <c r="I13" s="75">
        <v>1.9882499999999999E-4</v>
      </c>
      <c r="J13" s="76">
        <v>0</v>
      </c>
      <c r="K13" s="76">
        <v>0</v>
      </c>
      <c r="L13" s="76">
        <v>0</v>
      </c>
    </row>
    <row r="14" spans="2:59">
      <c r="B14" t="s">
        <v>2451</v>
      </c>
      <c r="C14" t="s">
        <v>2452</v>
      </c>
      <c r="D14" t="s">
        <v>1669</v>
      </c>
      <c r="E14" t="s">
        <v>104</v>
      </c>
      <c r="F14" t="s">
        <v>3363</v>
      </c>
      <c r="G14" s="75">
        <v>190000</v>
      </c>
      <c r="H14" s="75">
        <v>19.9969</v>
      </c>
      <c r="I14" s="75">
        <v>137.34870764999999</v>
      </c>
      <c r="J14" s="76">
        <v>0</v>
      </c>
      <c r="K14" s="76">
        <v>3.2899999999999999E-2</v>
      </c>
      <c r="L14" s="76">
        <v>0</v>
      </c>
    </row>
    <row r="15" spans="2:59">
      <c r="B15" t="s">
        <v>3364</v>
      </c>
      <c r="C15" t="s">
        <v>3365</v>
      </c>
      <c r="D15" t="s">
        <v>2134</v>
      </c>
      <c r="E15" t="s">
        <v>100</v>
      </c>
      <c r="F15" t="s">
        <v>3366</v>
      </c>
      <c r="G15" s="75">
        <v>56218</v>
      </c>
      <c r="H15" s="75">
        <v>3.0000000000000001E-6</v>
      </c>
      <c r="I15" s="75">
        <v>1.6865399999999999E-6</v>
      </c>
      <c r="J15" s="76">
        <v>0</v>
      </c>
      <c r="K15" s="76">
        <v>0</v>
      </c>
      <c r="L15" s="76">
        <v>0</v>
      </c>
    </row>
    <row r="16" spans="2:59">
      <c r="B16" t="s">
        <v>3367</v>
      </c>
      <c r="C16" t="s">
        <v>3368</v>
      </c>
      <c r="D16" t="s">
        <v>1048</v>
      </c>
      <c r="E16" t="s">
        <v>104</v>
      </c>
      <c r="F16" t="s">
        <v>581</v>
      </c>
      <c r="G16" s="75">
        <v>823821</v>
      </c>
      <c r="H16" s="75">
        <v>129.88260000000062</v>
      </c>
      <c r="I16" s="75">
        <v>3868.0504849377899</v>
      </c>
      <c r="J16" s="76">
        <v>0</v>
      </c>
      <c r="K16" s="76">
        <v>0.92789999999999995</v>
      </c>
      <c r="L16" s="76">
        <v>2.0000000000000001E-4</v>
      </c>
    </row>
    <row r="17" spans="2:12">
      <c r="B17" t="s">
        <v>3369</v>
      </c>
      <c r="C17" t="s">
        <v>3370</v>
      </c>
      <c r="D17" t="s">
        <v>1408</v>
      </c>
      <c r="E17" t="s">
        <v>100</v>
      </c>
      <c r="F17" t="s">
        <v>3371</v>
      </c>
      <c r="G17" s="75">
        <v>7185</v>
      </c>
      <c r="H17" s="75">
        <v>0.16206899999999999</v>
      </c>
      <c r="I17" s="75">
        <v>1.1644657649999999E-2</v>
      </c>
      <c r="J17" s="76">
        <v>0</v>
      </c>
      <c r="K17" s="76">
        <v>0</v>
      </c>
      <c r="L17" s="76">
        <v>0</v>
      </c>
    </row>
    <row r="18" spans="2:12">
      <c r="B18" t="s">
        <v>3372</v>
      </c>
      <c r="C18" t="s">
        <v>3373</v>
      </c>
      <c r="D18" t="s">
        <v>698</v>
      </c>
      <c r="E18" t="s">
        <v>100</v>
      </c>
      <c r="F18" t="s">
        <v>3374</v>
      </c>
      <c r="G18" s="75">
        <v>394957.92</v>
      </c>
      <c r="H18" s="75">
        <v>41.29752160000001</v>
      </c>
      <c r="I18" s="75">
        <v>163.10783232291101</v>
      </c>
      <c r="J18" s="76">
        <v>0</v>
      </c>
      <c r="K18" s="76">
        <v>3.9100000000000003E-2</v>
      </c>
      <c r="L18" s="76">
        <v>0</v>
      </c>
    </row>
    <row r="19" spans="2:12">
      <c r="B19" t="s">
        <v>3375</v>
      </c>
      <c r="C19" t="s">
        <v>3376</v>
      </c>
      <c r="D19" t="s">
        <v>2080</v>
      </c>
      <c r="E19" t="s">
        <v>100</v>
      </c>
      <c r="F19" t="s">
        <v>3377</v>
      </c>
      <c r="G19" s="75">
        <v>218500</v>
      </c>
      <c r="H19" s="75">
        <v>3.1E-4</v>
      </c>
      <c r="I19" s="75">
        <v>6.7734999999999996E-4</v>
      </c>
      <c r="J19" s="76">
        <v>0</v>
      </c>
      <c r="K19" s="76">
        <v>0</v>
      </c>
      <c r="L19" s="76">
        <v>0</v>
      </c>
    </row>
    <row r="20" spans="2:12">
      <c r="B20" t="s">
        <v>3378</v>
      </c>
      <c r="C20" t="s">
        <v>3379</v>
      </c>
      <c r="D20" t="s">
        <v>1160</v>
      </c>
      <c r="E20" t="s">
        <v>100</v>
      </c>
      <c r="F20" t="s">
        <v>3380</v>
      </c>
      <c r="G20" s="75">
        <v>110761</v>
      </c>
      <c r="H20" s="75">
        <v>1.2899999999999999E-4</v>
      </c>
      <c r="I20" s="75">
        <v>1.4288169000000001E-4</v>
      </c>
      <c r="J20" s="76">
        <v>0</v>
      </c>
      <c r="K20" s="76">
        <v>0</v>
      </c>
      <c r="L20" s="76">
        <v>0</v>
      </c>
    </row>
    <row r="21" spans="2:12">
      <c r="B21" t="s">
        <v>3381</v>
      </c>
      <c r="C21" t="s">
        <v>3382</v>
      </c>
      <c r="D21" t="s">
        <v>461</v>
      </c>
      <c r="E21" t="s">
        <v>100</v>
      </c>
      <c r="F21" t="s">
        <v>3383</v>
      </c>
      <c r="G21" s="75">
        <v>64450</v>
      </c>
      <c r="H21" s="75">
        <v>3.6000000000000001E-5</v>
      </c>
      <c r="I21" s="75">
        <v>2.3201999999999999E-5</v>
      </c>
      <c r="J21" s="76">
        <v>0</v>
      </c>
      <c r="K21" s="76">
        <v>0</v>
      </c>
      <c r="L21" s="76">
        <v>0</v>
      </c>
    </row>
    <row r="22" spans="2:12">
      <c r="B22" s="77" t="s">
        <v>2985</v>
      </c>
      <c r="C22" s="14"/>
      <c r="D22" s="14"/>
      <c r="G22" s="79">
        <v>0</v>
      </c>
      <c r="I22" s="79">
        <v>0</v>
      </c>
      <c r="K22" s="78">
        <v>0</v>
      </c>
      <c r="L22" s="78">
        <v>0</v>
      </c>
    </row>
    <row r="23" spans="2:12">
      <c r="B23" t="s">
        <v>251</v>
      </c>
      <c r="C23" t="s">
        <v>251</v>
      </c>
      <c r="D23" t="s">
        <v>251</v>
      </c>
      <c r="E23" t="s">
        <v>251</v>
      </c>
      <c r="G23" s="75">
        <v>0</v>
      </c>
      <c r="H23" s="75">
        <v>0</v>
      </c>
      <c r="I23" s="75">
        <v>0</v>
      </c>
      <c r="J23" s="76">
        <v>0</v>
      </c>
      <c r="K23" s="76">
        <v>0</v>
      </c>
      <c r="L23" s="76">
        <v>0</v>
      </c>
    </row>
    <row r="24" spans="2:12">
      <c r="B24" t="s">
        <v>256</v>
      </c>
      <c r="C24" s="14"/>
      <c r="D24" s="14"/>
    </row>
    <row r="25" spans="2:12">
      <c r="B25" t="s">
        <v>393</v>
      </c>
      <c r="C25" s="14"/>
      <c r="D25" s="14"/>
    </row>
    <row r="26" spans="2:12">
      <c r="B26" t="s">
        <v>394</v>
      </c>
      <c r="C26" s="14"/>
      <c r="D26" s="14"/>
    </row>
    <row r="27" spans="2:12">
      <c r="B27" t="s">
        <v>395</v>
      </c>
      <c r="C27" s="14"/>
      <c r="D27" s="14"/>
    </row>
    <row r="28" spans="2:12">
      <c r="C28" s="14"/>
      <c r="D28" s="14"/>
    </row>
    <row r="29" spans="2:12">
      <c r="C29" s="14"/>
      <c r="D29" s="14"/>
    </row>
    <row r="30" spans="2:12">
      <c r="C30" s="14"/>
      <c r="D30" s="14"/>
    </row>
    <row r="31" spans="2:12">
      <c r="C31" s="14"/>
      <c r="D31" s="14"/>
    </row>
    <row r="32" spans="2:12">
      <c r="C32" s="14"/>
      <c r="D32" s="14"/>
    </row>
    <row r="33" spans="3:4">
      <c r="C33" s="14"/>
      <c r="D33" s="14"/>
    </row>
    <row r="34" spans="3:4">
      <c r="C34" s="14"/>
      <c r="D34" s="14"/>
    </row>
    <row r="35" spans="3:4">
      <c r="C35" s="14"/>
      <c r="D35" s="14"/>
    </row>
    <row r="36" spans="3:4">
      <c r="C36" s="14"/>
      <c r="D36" s="14"/>
    </row>
    <row r="37" spans="3:4">
      <c r="C37" s="14"/>
      <c r="D37" s="14"/>
    </row>
    <row r="38" spans="3:4">
      <c r="C38" s="14"/>
      <c r="D38" s="14"/>
    </row>
    <row r="39" spans="3:4">
      <c r="C39" s="14"/>
      <c r="D39" s="14"/>
    </row>
    <row r="40" spans="3:4">
      <c r="C40" s="14"/>
      <c r="D40" s="14"/>
    </row>
    <row r="41" spans="3:4">
      <c r="C41" s="14"/>
      <c r="D41" s="14"/>
    </row>
    <row r="42" spans="3:4">
      <c r="C42" s="14"/>
      <c r="D42" s="14"/>
    </row>
    <row r="43" spans="3:4">
      <c r="C43" s="14"/>
      <c r="D43" s="14"/>
    </row>
    <row r="44" spans="3:4">
      <c r="C44" s="14"/>
      <c r="D44" s="14"/>
    </row>
    <row r="45" spans="3:4">
      <c r="C45" s="14"/>
      <c r="D45" s="14"/>
    </row>
    <row r="46" spans="3:4">
      <c r="C46" s="14"/>
      <c r="D46" s="14"/>
    </row>
    <row r="47" spans="3:4">
      <c r="C47" s="14"/>
      <c r="D47" s="14"/>
    </row>
    <row r="48" spans="3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  <row r="77" spans="3:4">
      <c r="C77" s="14"/>
      <c r="D77" s="14"/>
    </row>
    <row r="78" spans="3:4">
      <c r="C78" s="14"/>
      <c r="D78" s="14"/>
    </row>
    <row r="79" spans="3:4">
      <c r="C79" s="14"/>
      <c r="D79" s="14"/>
    </row>
    <row r="80" spans="3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  <row r="89" spans="3:4">
      <c r="C89" s="14"/>
      <c r="D89" s="14"/>
    </row>
    <row r="90" spans="3:4">
      <c r="C90" s="14"/>
      <c r="D90" s="14"/>
    </row>
    <row r="91" spans="3:4">
      <c r="C91" s="14"/>
      <c r="D91" s="14"/>
    </row>
    <row r="92" spans="3:4">
      <c r="C92" s="14"/>
      <c r="D92" s="14"/>
    </row>
    <row r="93" spans="3:4">
      <c r="C93" s="14"/>
      <c r="D93" s="14"/>
    </row>
    <row r="94" spans="3:4">
      <c r="C94" s="14"/>
      <c r="D94" s="14"/>
    </row>
    <row r="95" spans="3:4">
      <c r="C95" s="14"/>
      <c r="D95" s="14"/>
    </row>
    <row r="96" spans="3:4">
      <c r="C96" s="14"/>
      <c r="D96" s="14"/>
    </row>
    <row r="97" spans="3:4">
      <c r="C97" s="14"/>
      <c r="D97" s="14"/>
    </row>
    <row r="98" spans="3:4">
      <c r="C98" s="14"/>
      <c r="D98" s="14"/>
    </row>
    <row r="99" spans="3:4">
      <c r="C99" s="14"/>
      <c r="D99" s="14"/>
    </row>
    <row r="100" spans="3:4">
      <c r="C100" s="14"/>
      <c r="D100" s="14"/>
    </row>
    <row r="101" spans="3:4">
      <c r="C101" s="14"/>
      <c r="D101" s="14"/>
    </row>
    <row r="102" spans="3:4">
      <c r="C102" s="14"/>
      <c r="D102" s="14"/>
    </row>
    <row r="103" spans="3:4">
      <c r="C103" s="14"/>
      <c r="D103" s="14"/>
    </row>
    <row r="104" spans="3:4">
      <c r="C104" s="14"/>
      <c r="D104" s="14"/>
    </row>
    <row r="105" spans="3:4">
      <c r="C105" s="14"/>
      <c r="D105" s="14"/>
    </row>
    <row r="106" spans="3:4">
      <c r="C106" s="14"/>
      <c r="D106" s="14"/>
    </row>
    <row r="107" spans="3:4">
      <c r="C107" s="14"/>
      <c r="D107" s="14"/>
    </row>
    <row r="108" spans="3:4">
      <c r="C108" s="14"/>
      <c r="D108" s="14"/>
    </row>
    <row r="109" spans="3:4">
      <c r="C109" s="14"/>
      <c r="D109" s="14"/>
    </row>
    <row r="110" spans="3:4">
      <c r="C110" s="14"/>
      <c r="D110" s="14"/>
    </row>
    <row r="111" spans="3:4">
      <c r="C111" s="14"/>
      <c r="D111" s="14"/>
    </row>
    <row r="112" spans="3:4">
      <c r="C112" s="14"/>
      <c r="D112" s="14"/>
    </row>
    <row r="113" spans="3:4">
      <c r="C113" s="14"/>
      <c r="D113" s="14"/>
    </row>
    <row r="114" spans="3:4">
      <c r="C114" s="14"/>
      <c r="D114" s="14"/>
    </row>
    <row r="115" spans="3:4">
      <c r="C115" s="14"/>
      <c r="D115" s="14"/>
    </row>
    <row r="116" spans="3:4">
      <c r="C116" s="14"/>
      <c r="D116" s="14"/>
    </row>
    <row r="117" spans="3:4">
      <c r="C117" s="14"/>
      <c r="D117" s="14"/>
    </row>
    <row r="118" spans="3:4">
      <c r="C118" s="14"/>
      <c r="D118" s="14"/>
    </row>
    <row r="119" spans="3:4">
      <c r="C119" s="14"/>
      <c r="D119" s="14"/>
    </row>
    <row r="120" spans="3:4">
      <c r="C120" s="14"/>
      <c r="D120" s="14"/>
    </row>
    <row r="121" spans="3:4">
      <c r="C121" s="14"/>
      <c r="D121" s="14"/>
    </row>
    <row r="122" spans="3:4">
      <c r="C122" s="14"/>
      <c r="D122" s="14"/>
    </row>
    <row r="123" spans="3:4">
      <c r="C123" s="14"/>
      <c r="D123" s="14"/>
    </row>
    <row r="124" spans="3:4">
      <c r="C124" s="14"/>
      <c r="D124" s="14"/>
    </row>
    <row r="125" spans="3:4">
      <c r="C125" s="14"/>
      <c r="D125" s="14"/>
    </row>
    <row r="126" spans="3:4">
      <c r="C126" s="14"/>
      <c r="D126" s="14"/>
    </row>
    <row r="127" spans="3:4">
      <c r="C127" s="14"/>
      <c r="D127" s="14"/>
    </row>
    <row r="128" spans="3:4">
      <c r="C128" s="14"/>
      <c r="D128" s="14"/>
    </row>
    <row r="129" spans="3:4">
      <c r="C129" s="14"/>
      <c r="D129" s="14"/>
    </row>
    <row r="130" spans="3:4">
      <c r="C130" s="14"/>
      <c r="D130" s="14"/>
    </row>
    <row r="131" spans="3:4">
      <c r="C131" s="14"/>
      <c r="D131" s="14"/>
    </row>
    <row r="132" spans="3:4">
      <c r="C132" s="14"/>
      <c r="D132" s="14"/>
    </row>
    <row r="133" spans="3:4">
      <c r="C133" s="14"/>
      <c r="D133" s="14"/>
    </row>
    <row r="134" spans="3:4">
      <c r="C134" s="14"/>
      <c r="D134" s="14"/>
    </row>
    <row r="135" spans="3:4">
      <c r="C135" s="14"/>
      <c r="D135" s="14"/>
    </row>
    <row r="136" spans="3:4">
      <c r="C136" s="14"/>
      <c r="D136" s="14"/>
    </row>
    <row r="137" spans="3:4">
      <c r="C137" s="14"/>
      <c r="D137" s="14"/>
    </row>
    <row r="138" spans="3:4">
      <c r="C138" s="14"/>
      <c r="D138" s="14"/>
    </row>
    <row r="139" spans="3:4">
      <c r="C139" s="14"/>
      <c r="D139" s="14"/>
    </row>
    <row r="140" spans="3:4">
      <c r="C140" s="14"/>
      <c r="D140" s="14"/>
    </row>
    <row r="141" spans="3:4">
      <c r="C141" s="14"/>
      <c r="D141" s="14"/>
    </row>
    <row r="142" spans="3:4">
      <c r="C142" s="14"/>
      <c r="D142" s="14"/>
    </row>
    <row r="143" spans="3:4">
      <c r="C143" s="14"/>
      <c r="D143" s="14"/>
    </row>
    <row r="144" spans="3:4">
      <c r="C144" s="14"/>
      <c r="D144" s="14"/>
    </row>
    <row r="145" spans="3:4">
      <c r="C145" s="14"/>
      <c r="D145" s="14"/>
    </row>
    <row r="146" spans="3:4">
      <c r="C146" s="14"/>
      <c r="D146" s="14"/>
    </row>
    <row r="147" spans="3:4">
      <c r="C147" s="14"/>
      <c r="D147" s="14"/>
    </row>
    <row r="148" spans="3:4">
      <c r="C148" s="14"/>
      <c r="D148" s="14"/>
    </row>
    <row r="149" spans="3:4">
      <c r="C149" s="14"/>
      <c r="D149" s="14"/>
    </row>
    <row r="150" spans="3:4">
      <c r="C150" s="14"/>
      <c r="D150" s="14"/>
    </row>
    <row r="151" spans="3:4">
      <c r="C151" s="14"/>
      <c r="D151" s="14"/>
    </row>
    <row r="152" spans="3:4">
      <c r="C152" s="14"/>
      <c r="D152" s="14"/>
    </row>
    <row r="153" spans="3:4">
      <c r="C153" s="14"/>
      <c r="D153" s="14"/>
    </row>
    <row r="154" spans="3:4">
      <c r="C154" s="14"/>
      <c r="D154" s="14"/>
    </row>
    <row r="155" spans="3:4">
      <c r="C155" s="14"/>
      <c r="D155" s="14"/>
    </row>
    <row r="156" spans="3:4">
      <c r="C156" s="14"/>
      <c r="D156" s="14"/>
    </row>
    <row r="157" spans="3:4">
      <c r="C157" s="14"/>
      <c r="D157" s="14"/>
    </row>
    <row r="158" spans="3:4">
      <c r="C158" s="14"/>
      <c r="D158" s="14"/>
    </row>
    <row r="159" spans="3:4">
      <c r="C159" s="14"/>
      <c r="D159" s="14"/>
    </row>
    <row r="160" spans="3:4">
      <c r="C160" s="14"/>
      <c r="D160" s="14"/>
    </row>
    <row r="161" spans="3:4">
      <c r="C161" s="14"/>
      <c r="D161" s="14"/>
    </row>
    <row r="162" spans="3:4">
      <c r="C162" s="14"/>
      <c r="D162" s="14"/>
    </row>
    <row r="163" spans="3:4">
      <c r="C163" s="14"/>
      <c r="D163" s="14"/>
    </row>
    <row r="164" spans="3:4">
      <c r="C164" s="14"/>
      <c r="D164" s="14"/>
    </row>
    <row r="165" spans="3:4">
      <c r="C165" s="14"/>
      <c r="D165" s="14"/>
    </row>
    <row r="166" spans="3:4">
      <c r="C166" s="14"/>
      <c r="D166" s="14"/>
    </row>
    <row r="167" spans="3:4">
      <c r="C167" s="14"/>
      <c r="D167" s="14"/>
    </row>
    <row r="168" spans="3:4">
      <c r="C168" s="14"/>
      <c r="D168" s="14"/>
    </row>
    <row r="169" spans="3:4">
      <c r="C169" s="14"/>
      <c r="D169" s="14"/>
    </row>
    <row r="170" spans="3:4">
      <c r="C170" s="14"/>
      <c r="D170" s="14"/>
    </row>
    <row r="171" spans="3:4">
      <c r="C171" s="14"/>
      <c r="D171" s="14"/>
    </row>
    <row r="172" spans="3:4">
      <c r="C172" s="14"/>
      <c r="D172" s="14"/>
    </row>
    <row r="173" spans="3:4">
      <c r="C173" s="14"/>
      <c r="D173" s="14"/>
    </row>
    <row r="174" spans="3:4">
      <c r="C174" s="14"/>
      <c r="D174" s="14"/>
    </row>
    <row r="175" spans="3:4">
      <c r="C175" s="14"/>
      <c r="D175" s="14"/>
    </row>
    <row r="176" spans="3:4">
      <c r="C176" s="14"/>
      <c r="D176" s="14"/>
    </row>
    <row r="177" spans="3:4">
      <c r="C177" s="14"/>
      <c r="D177" s="14"/>
    </row>
    <row r="178" spans="3:4">
      <c r="C178" s="14"/>
      <c r="D178" s="14"/>
    </row>
    <row r="179" spans="3:4">
      <c r="C179" s="14"/>
      <c r="D179" s="14"/>
    </row>
    <row r="180" spans="3:4">
      <c r="C180" s="14"/>
      <c r="D180" s="14"/>
    </row>
    <row r="181" spans="3:4">
      <c r="C181" s="14"/>
      <c r="D181" s="14"/>
    </row>
    <row r="182" spans="3:4">
      <c r="C182" s="14"/>
      <c r="D182" s="14"/>
    </row>
    <row r="183" spans="3:4">
      <c r="C183" s="14"/>
      <c r="D183" s="14"/>
    </row>
    <row r="184" spans="3:4">
      <c r="C184" s="14"/>
      <c r="D184" s="14"/>
    </row>
    <row r="185" spans="3:4">
      <c r="C185" s="14"/>
      <c r="D185" s="14"/>
    </row>
    <row r="186" spans="3:4">
      <c r="C186" s="14"/>
      <c r="D186" s="14"/>
    </row>
    <row r="187" spans="3:4">
      <c r="C187" s="14"/>
      <c r="D187" s="14"/>
    </row>
    <row r="188" spans="3:4">
      <c r="C188" s="14"/>
      <c r="D188" s="14"/>
    </row>
    <row r="189" spans="3:4">
      <c r="C189" s="14"/>
      <c r="D189" s="14"/>
    </row>
    <row r="190" spans="3:4">
      <c r="C190" s="14"/>
      <c r="D190" s="14"/>
    </row>
    <row r="191" spans="3:4">
      <c r="C191" s="14"/>
      <c r="D191" s="14"/>
    </row>
    <row r="192" spans="3:4">
      <c r="C192" s="14"/>
      <c r="D192" s="14"/>
    </row>
    <row r="193" spans="3:4">
      <c r="C193" s="14"/>
      <c r="D193" s="14"/>
    </row>
    <row r="194" spans="3:4">
      <c r="C194" s="14"/>
      <c r="D194" s="14"/>
    </row>
    <row r="195" spans="3:4">
      <c r="C195" s="14"/>
      <c r="D195" s="14"/>
    </row>
    <row r="196" spans="3:4">
      <c r="C196" s="14"/>
      <c r="D196" s="14"/>
    </row>
    <row r="197" spans="3:4">
      <c r="C197" s="14"/>
      <c r="D197" s="14"/>
    </row>
    <row r="198" spans="3:4">
      <c r="C198" s="14"/>
      <c r="D198" s="14"/>
    </row>
    <row r="199" spans="3:4">
      <c r="C199" s="14"/>
      <c r="D199" s="14"/>
    </row>
    <row r="200" spans="3:4">
      <c r="C200" s="14"/>
      <c r="D200" s="14"/>
    </row>
    <row r="201" spans="3:4">
      <c r="C201" s="14"/>
      <c r="D201" s="14"/>
    </row>
    <row r="202" spans="3:4">
      <c r="C202" s="14"/>
      <c r="D202" s="14"/>
    </row>
    <row r="203" spans="3:4">
      <c r="C203" s="14"/>
      <c r="D203" s="14"/>
    </row>
    <row r="204" spans="3:4">
      <c r="C204" s="14"/>
      <c r="D204" s="14"/>
    </row>
    <row r="205" spans="3:4">
      <c r="C205" s="14"/>
      <c r="D205" s="14"/>
    </row>
    <row r="206" spans="3:4">
      <c r="C206" s="14"/>
      <c r="D206" s="14"/>
    </row>
    <row r="207" spans="3:4">
      <c r="C207" s="14"/>
      <c r="D207" s="14"/>
    </row>
    <row r="208" spans="3:4">
      <c r="C208" s="14"/>
      <c r="D208" s="14"/>
    </row>
    <row r="209" spans="3:4">
      <c r="C209" s="14"/>
      <c r="D209" s="14"/>
    </row>
    <row r="210" spans="3:4">
      <c r="C210" s="14"/>
      <c r="D210" s="14"/>
    </row>
    <row r="211" spans="3:4">
      <c r="C211" s="14"/>
      <c r="D211" s="14"/>
    </row>
    <row r="212" spans="3:4">
      <c r="C212" s="14"/>
      <c r="D212" s="14"/>
    </row>
    <row r="213" spans="3:4">
      <c r="C213" s="14"/>
      <c r="D213" s="14"/>
    </row>
    <row r="214" spans="3:4">
      <c r="C214" s="14"/>
      <c r="D214" s="14"/>
    </row>
    <row r="215" spans="3:4">
      <c r="C215" s="14"/>
      <c r="D215" s="14"/>
    </row>
    <row r="216" spans="3:4">
      <c r="C216" s="14"/>
      <c r="D216" s="14"/>
    </row>
    <row r="217" spans="3:4">
      <c r="C217" s="14"/>
      <c r="D217" s="14"/>
    </row>
    <row r="218" spans="3:4">
      <c r="C218" s="14"/>
      <c r="D218" s="14"/>
    </row>
    <row r="219" spans="3:4">
      <c r="C219" s="14"/>
      <c r="D219" s="14"/>
    </row>
    <row r="220" spans="3:4">
      <c r="C220" s="14"/>
      <c r="D220" s="14"/>
    </row>
    <row r="221" spans="3:4">
      <c r="C221" s="14"/>
      <c r="D221" s="14"/>
    </row>
    <row r="222" spans="3:4">
      <c r="C222" s="14"/>
      <c r="D222" s="14"/>
    </row>
    <row r="223" spans="3:4">
      <c r="C223" s="14"/>
      <c r="D223" s="14"/>
    </row>
    <row r="224" spans="3:4">
      <c r="C224" s="14"/>
      <c r="D224" s="14"/>
    </row>
    <row r="225" spans="3:4">
      <c r="C225" s="14"/>
      <c r="D225" s="14"/>
    </row>
    <row r="226" spans="3:4">
      <c r="C226" s="14"/>
      <c r="D226" s="14"/>
    </row>
    <row r="227" spans="3:4">
      <c r="C227" s="14"/>
      <c r="D227" s="14"/>
    </row>
    <row r="228" spans="3:4">
      <c r="C228" s="14"/>
      <c r="D228" s="14"/>
    </row>
    <row r="229" spans="3:4">
      <c r="C229" s="14"/>
      <c r="D229" s="14"/>
    </row>
    <row r="230" spans="3:4">
      <c r="C230" s="14"/>
      <c r="D230" s="14"/>
    </row>
    <row r="231" spans="3:4">
      <c r="C231" s="14"/>
      <c r="D231" s="14"/>
    </row>
    <row r="232" spans="3:4">
      <c r="C232" s="14"/>
      <c r="D232" s="14"/>
    </row>
    <row r="233" spans="3:4">
      <c r="C233" s="14"/>
      <c r="D233" s="14"/>
    </row>
    <row r="234" spans="3:4">
      <c r="C234" s="14"/>
      <c r="D234" s="14"/>
    </row>
    <row r="235" spans="3:4">
      <c r="C235" s="14"/>
      <c r="D235" s="14"/>
    </row>
    <row r="236" spans="3:4">
      <c r="C236" s="14"/>
      <c r="D236" s="14"/>
    </row>
    <row r="237" spans="3:4">
      <c r="C237" s="14"/>
      <c r="D237" s="14"/>
    </row>
    <row r="238" spans="3:4">
      <c r="C238" s="14"/>
      <c r="D238" s="14"/>
    </row>
    <row r="239" spans="3:4">
      <c r="C239" s="14"/>
      <c r="D239" s="14"/>
    </row>
    <row r="240" spans="3:4">
      <c r="C240" s="14"/>
      <c r="D240" s="14"/>
    </row>
    <row r="241" spans="3:4">
      <c r="C241" s="14"/>
      <c r="D241" s="14"/>
    </row>
    <row r="242" spans="3:4">
      <c r="C242" s="14"/>
      <c r="D242" s="14"/>
    </row>
    <row r="243" spans="3:4">
      <c r="C243" s="14"/>
      <c r="D243" s="14"/>
    </row>
    <row r="244" spans="3:4">
      <c r="C244" s="14"/>
      <c r="D244" s="14"/>
    </row>
    <row r="245" spans="3:4">
      <c r="C245" s="14"/>
      <c r="D245" s="14"/>
    </row>
    <row r="246" spans="3:4">
      <c r="C246" s="14"/>
      <c r="D246" s="14"/>
    </row>
    <row r="247" spans="3:4">
      <c r="C247" s="14"/>
      <c r="D247" s="14"/>
    </row>
    <row r="248" spans="3:4">
      <c r="C248" s="14"/>
      <c r="D248" s="14"/>
    </row>
    <row r="249" spans="3:4">
      <c r="C249" s="14"/>
      <c r="D249" s="14"/>
    </row>
    <row r="250" spans="3:4">
      <c r="C250" s="14"/>
      <c r="D250" s="14"/>
    </row>
    <row r="251" spans="3:4">
      <c r="C251" s="14"/>
      <c r="D251" s="14"/>
    </row>
    <row r="252" spans="3:4">
      <c r="C252" s="14"/>
      <c r="D252" s="14"/>
    </row>
    <row r="253" spans="3:4">
      <c r="C253" s="14"/>
      <c r="D253" s="14"/>
    </row>
    <row r="254" spans="3:4">
      <c r="C254" s="14"/>
      <c r="D254" s="14"/>
    </row>
    <row r="255" spans="3:4">
      <c r="C255" s="14"/>
      <c r="D255" s="14"/>
    </row>
    <row r="256" spans="3:4">
      <c r="C256" s="14"/>
      <c r="D256" s="14"/>
    </row>
    <row r="257" spans="3:4">
      <c r="C257" s="14"/>
      <c r="D257" s="14"/>
    </row>
    <row r="258" spans="3:4">
      <c r="C258" s="14"/>
      <c r="D258" s="14"/>
    </row>
    <row r="259" spans="3:4">
      <c r="C259" s="14"/>
      <c r="D259" s="14"/>
    </row>
    <row r="260" spans="3:4">
      <c r="C260" s="14"/>
      <c r="D260" s="14"/>
    </row>
    <row r="261" spans="3:4">
      <c r="C261" s="14"/>
      <c r="D261" s="14"/>
    </row>
    <row r="262" spans="3:4">
      <c r="C262" s="14"/>
      <c r="D262" s="14"/>
    </row>
    <row r="263" spans="3:4">
      <c r="C263" s="14"/>
      <c r="D263" s="14"/>
    </row>
    <row r="264" spans="3:4">
      <c r="C264" s="14"/>
      <c r="D264" s="14"/>
    </row>
    <row r="265" spans="3:4">
      <c r="C265" s="14"/>
      <c r="D265" s="14"/>
    </row>
    <row r="266" spans="3:4">
      <c r="C266" s="14"/>
      <c r="D266" s="14"/>
    </row>
    <row r="267" spans="3:4">
      <c r="C267" s="14"/>
      <c r="D267" s="14"/>
    </row>
    <row r="268" spans="3:4">
      <c r="C268" s="14"/>
      <c r="D268" s="14"/>
    </row>
    <row r="269" spans="3:4">
      <c r="C269" s="14"/>
      <c r="D269" s="14"/>
    </row>
    <row r="270" spans="3:4">
      <c r="C270" s="14"/>
      <c r="D270" s="14"/>
    </row>
    <row r="271" spans="3:4">
      <c r="C271" s="14"/>
      <c r="D271" s="14"/>
    </row>
    <row r="272" spans="3:4">
      <c r="C272" s="14"/>
      <c r="D272" s="14"/>
    </row>
    <row r="273" spans="3:4">
      <c r="C273" s="14"/>
      <c r="D273" s="14"/>
    </row>
    <row r="274" spans="3:4">
      <c r="C274" s="14"/>
      <c r="D274" s="14"/>
    </row>
    <row r="275" spans="3:4">
      <c r="C275" s="14"/>
      <c r="D275" s="14"/>
    </row>
    <row r="276" spans="3:4">
      <c r="C276" s="14"/>
      <c r="D276" s="14"/>
    </row>
    <row r="277" spans="3:4">
      <c r="C277" s="14"/>
      <c r="D277" s="14"/>
    </row>
    <row r="278" spans="3:4">
      <c r="C278" s="14"/>
      <c r="D278" s="14"/>
    </row>
    <row r="279" spans="3:4">
      <c r="C279" s="14"/>
      <c r="D279" s="14"/>
    </row>
    <row r="280" spans="3:4">
      <c r="C280" s="14"/>
      <c r="D280" s="14"/>
    </row>
    <row r="281" spans="3:4">
      <c r="C281" s="14"/>
      <c r="D281" s="14"/>
    </row>
    <row r="282" spans="3:4">
      <c r="C282" s="14"/>
      <c r="D282" s="14"/>
    </row>
    <row r="283" spans="3:4">
      <c r="C283" s="14"/>
      <c r="D283" s="14"/>
    </row>
    <row r="284" spans="3:4">
      <c r="C284" s="14"/>
      <c r="D284" s="14"/>
    </row>
    <row r="285" spans="3:4">
      <c r="C285" s="14"/>
      <c r="D285" s="14"/>
    </row>
    <row r="286" spans="3:4">
      <c r="C286" s="14"/>
      <c r="D286" s="14"/>
    </row>
    <row r="287" spans="3:4">
      <c r="C287" s="14"/>
      <c r="D287" s="14"/>
    </row>
    <row r="288" spans="3:4">
      <c r="C288" s="14"/>
      <c r="D288" s="14"/>
    </row>
    <row r="289" spans="3:4">
      <c r="C289" s="14"/>
      <c r="D289" s="14"/>
    </row>
    <row r="290" spans="3:4">
      <c r="C290" s="14"/>
      <c r="D290" s="14"/>
    </row>
    <row r="291" spans="3:4">
      <c r="C291" s="14"/>
      <c r="D291" s="14"/>
    </row>
    <row r="292" spans="3:4">
      <c r="C292" s="14"/>
      <c r="D292" s="14"/>
    </row>
    <row r="293" spans="3:4">
      <c r="C293" s="14"/>
      <c r="D293" s="14"/>
    </row>
    <row r="294" spans="3:4">
      <c r="C294" s="14"/>
      <c r="D294" s="14"/>
    </row>
    <row r="295" spans="3:4">
      <c r="C295" s="14"/>
      <c r="D295" s="14"/>
    </row>
    <row r="296" spans="3:4">
      <c r="C296" s="14"/>
      <c r="D296" s="14"/>
    </row>
    <row r="297" spans="3:4">
      <c r="C297" s="14"/>
      <c r="D297" s="14"/>
    </row>
    <row r="298" spans="3:4">
      <c r="C298" s="14"/>
      <c r="D298" s="14"/>
    </row>
    <row r="299" spans="3:4">
      <c r="C299" s="14"/>
      <c r="D299" s="14"/>
    </row>
    <row r="300" spans="3:4">
      <c r="C300" s="14"/>
      <c r="D300" s="14"/>
    </row>
    <row r="301" spans="3:4">
      <c r="C301" s="14"/>
      <c r="D301" s="14"/>
    </row>
    <row r="302" spans="3:4">
      <c r="C302" s="14"/>
      <c r="D302" s="14"/>
    </row>
    <row r="303" spans="3:4">
      <c r="C303" s="14"/>
      <c r="D303" s="14"/>
    </row>
    <row r="304" spans="3:4">
      <c r="C304" s="14"/>
      <c r="D304" s="14"/>
    </row>
    <row r="305" spans="3:4">
      <c r="C305" s="14"/>
      <c r="D305" s="14"/>
    </row>
    <row r="306" spans="3:4">
      <c r="C306" s="14"/>
      <c r="D306" s="14"/>
    </row>
    <row r="307" spans="3:4">
      <c r="C307" s="14"/>
      <c r="D307" s="14"/>
    </row>
    <row r="308" spans="3:4">
      <c r="C308" s="14"/>
      <c r="D308" s="14"/>
    </row>
    <row r="309" spans="3:4">
      <c r="C309" s="14"/>
      <c r="D309" s="14"/>
    </row>
    <row r="310" spans="3:4">
      <c r="C310" s="14"/>
      <c r="D310" s="14"/>
    </row>
    <row r="311" spans="3:4">
      <c r="C311" s="14"/>
      <c r="D311" s="14"/>
    </row>
    <row r="312" spans="3:4">
      <c r="C312" s="14"/>
      <c r="D312" s="14"/>
    </row>
    <row r="313" spans="3:4">
      <c r="C313" s="14"/>
      <c r="D313" s="14"/>
    </row>
    <row r="314" spans="3:4">
      <c r="C314" s="14"/>
      <c r="D314" s="14"/>
    </row>
    <row r="315" spans="3:4">
      <c r="C315" s="14"/>
      <c r="D315" s="14"/>
    </row>
    <row r="316" spans="3:4">
      <c r="C316" s="14"/>
      <c r="D316" s="14"/>
    </row>
    <row r="317" spans="3:4">
      <c r="C317" s="14"/>
      <c r="D317" s="14"/>
    </row>
    <row r="318" spans="3:4">
      <c r="C318" s="14"/>
      <c r="D318" s="14"/>
    </row>
    <row r="319" spans="3:4">
      <c r="C319" s="14"/>
      <c r="D319" s="14"/>
    </row>
    <row r="320" spans="3:4">
      <c r="C320" s="14"/>
      <c r="D320" s="14"/>
    </row>
    <row r="321" spans="3:4">
      <c r="C321" s="14"/>
      <c r="D321" s="14"/>
    </row>
    <row r="322" spans="3:4">
      <c r="C322" s="14"/>
      <c r="D322" s="14"/>
    </row>
    <row r="323" spans="3:4">
      <c r="C323" s="14"/>
      <c r="D323" s="14"/>
    </row>
    <row r="324" spans="3:4">
      <c r="C324" s="14"/>
      <c r="D324" s="14"/>
    </row>
    <row r="325" spans="3:4">
      <c r="C325" s="14"/>
      <c r="D325" s="14"/>
    </row>
    <row r="326" spans="3:4">
      <c r="C326" s="14"/>
      <c r="D326" s="14"/>
    </row>
    <row r="327" spans="3:4">
      <c r="C327" s="14"/>
      <c r="D327" s="14"/>
    </row>
    <row r="328" spans="3:4">
      <c r="C328" s="14"/>
      <c r="D328" s="14"/>
    </row>
    <row r="329" spans="3:4">
      <c r="C329" s="14"/>
      <c r="D329" s="14"/>
    </row>
    <row r="330" spans="3:4">
      <c r="C330" s="14"/>
      <c r="D330" s="14"/>
    </row>
    <row r="331" spans="3:4">
      <c r="C331" s="14"/>
      <c r="D331" s="14"/>
    </row>
    <row r="332" spans="3:4">
      <c r="C332" s="14"/>
      <c r="D332" s="14"/>
    </row>
    <row r="333" spans="3:4">
      <c r="C333" s="14"/>
      <c r="D333" s="14"/>
    </row>
    <row r="334" spans="3:4">
      <c r="C334" s="14"/>
      <c r="D334" s="14"/>
    </row>
    <row r="335" spans="3:4">
      <c r="C335" s="14"/>
      <c r="D335" s="14"/>
    </row>
    <row r="336" spans="3:4">
      <c r="C336" s="14"/>
      <c r="D336" s="14"/>
    </row>
    <row r="337" spans="3:4">
      <c r="C337" s="14"/>
      <c r="D337" s="14"/>
    </row>
    <row r="338" spans="3:4">
      <c r="C338" s="14"/>
      <c r="D338" s="14"/>
    </row>
    <row r="339" spans="3:4">
      <c r="C339" s="14"/>
      <c r="D339" s="14"/>
    </row>
    <row r="340" spans="3:4">
      <c r="C340" s="14"/>
      <c r="D340" s="14"/>
    </row>
    <row r="341" spans="3:4">
      <c r="C341" s="14"/>
      <c r="D341" s="14"/>
    </row>
    <row r="342" spans="3:4">
      <c r="C342" s="14"/>
      <c r="D342" s="14"/>
    </row>
    <row r="343" spans="3:4">
      <c r="C343" s="14"/>
      <c r="D343" s="14"/>
    </row>
    <row r="344" spans="3:4">
      <c r="C344" s="14"/>
      <c r="D344" s="14"/>
    </row>
    <row r="345" spans="3:4">
      <c r="C345" s="14"/>
      <c r="D345" s="14"/>
    </row>
    <row r="346" spans="3:4">
      <c r="C346" s="14"/>
      <c r="D346" s="14"/>
    </row>
    <row r="347" spans="3:4">
      <c r="C347" s="14"/>
      <c r="D347" s="14"/>
    </row>
    <row r="348" spans="3:4">
      <c r="C348" s="14"/>
      <c r="D348" s="14"/>
    </row>
    <row r="349" spans="3:4">
      <c r="C349" s="14"/>
      <c r="D349" s="14"/>
    </row>
    <row r="350" spans="3:4">
      <c r="C350" s="14"/>
      <c r="D350" s="14"/>
    </row>
    <row r="351" spans="3:4">
      <c r="C351" s="14"/>
      <c r="D351" s="14"/>
    </row>
    <row r="352" spans="3:4">
      <c r="C352" s="14"/>
      <c r="D352" s="14"/>
    </row>
    <row r="353" spans="3:4">
      <c r="C353" s="14"/>
      <c r="D353" s="14"/>
    </row>
    <row r="354" spans="3:4">
      <c r="C354" s="14"/>
      <c r="D354" s="14"/>
    </row>
    <row r="355" spans="3:4">
      <c r="C355" s="14"/>
      <c r="D355" s="14"/>
    </row>
    <row r="356" spans="3:4">
      <c r="C356" s="14"/>
      <c r="D356" s="14"/>
    </row>
    <row r="357" spans="3:4">
      <c r="C357" s="14"/>
      <c r="D357" s="14"/>
    </row>
    <row r="358" spans="3:4">
      <c r="C358" s="14"/>
      <c r="D358" s="14"/>
    </row>
    <row r="359" spans="3:4">
      <c r="C359" s="14"/>
      <c r="D359" s="14"/>
    </row>
    <row r="360" spans="3:4">
      <c r="C360" s="14"/>
      <c r="D360" s="14"/>
    </row>
    <row r="361" spans="3:4">
      <c r="C361" s="14"/>
      <c r="D361" s="14"/>
    </row>
    <row r="362" spans="3:4">
      <c r="C362" s="14"/>
      <c r="D362" s="14"/>
    </row>
    <row r="363" spans="3:4">
      <c r="C363" s="14"/>
      <c r="D363" s="14"/>
    </row>
    <row r="364" spans="3:4">
      <c r="C364" s="14"/>
      <c r="D364" s="14"/>
    </row>
    <row r="365" spans="3:4">
      <c r="C365" s="14"/>
      <c r="D365" s="14"/>
    </row>
    <row r="366" spans="3:4">
      <c r="C366" s="14"/>
      <c r="D366" s="14"/>
    </row>
    <row r="367" spans="3:4">
      <c r="C367" s="14"/>
      <c r="D367" s="14"/>
    </row>
    <row r="368" spans="3:4">
      <c r="C368" s="14"/>
      <c r="D368" s="14"/>
    </row>
    <row r="369" spans="3:4">
      <c r="C369" s="14"/>
      <c r="D369" s="14"/>
    </row>
    <row r="370" spans="3:4">
      <c r="C370" s="14"/>
      <c r="D370" s="14"/>
    </row>
    <row r="371" spans="3:4">
      <c r="C371" s="14"/>
      <c r="D371" s="14"/>
    </row>
    <row r="372" spans="3:4">
      <c r="C372" s="14"/>
      <c r="D372" s="14"/>
    </row>
    <row r="373" spans="3:4">
      <c r="C373" s="14"/>
      <c r="D373" s="14"/>
    </row>
    <row r="374" spans="3:4">
      <c r="C374" s="14"/>
      <c r="D374" s="14"/>
    </row>
    <row r="375" spans="3:4">
      <c r="C375" s="14"/>
      <c r="D375" s="14"/>
    </row>
    <row r="376" spans="3:4">
      <c r="C376" s="14"/>
      <c r="D376" s="14"/>
    </row>
    <row r="377" spans="3:4">
      <c r="C377" s="14"/>
      <c r="D377" s="14"/>
    </row>
    <row r="378" spans="3:4">
      <c r="C378" s="14"/>
      <c r="D378" s="14"/>
    </row>
    <row r="379" spans="3:4">
      <c r="C379" s="14"/>
      <c r="D379" s="14"/>
    </row>
    <row r="380" spans="3:4">
      <c r="C380" s="14"/>
      <c r="D380" s="14"/>
    </row>
    <row r="381" spans="3:4">
      <c r="C381" s="14"/>
      <c r="D381" s="14"/>
    </row>
    <row r="382" spans="3:4">
      <c r="C382" s="14"/>
      <c r="D382" s="14"/>
    </row>
    <row r="383" spans="3:4">
      <c r="C383" s="14"/>
      <c r="D383" s="14"/>
    </row>
    <row r="384" spans="3:4">
      <c r="C384" s="14"/>
      <c r="D384" s="14"/>
    </row>
    <row r="385" spans="3:4">
      <c r="C385" s="14"/>
      <c r="D385" s="14"/>
    </row>
    <row r="386" spans="3:4">
      <c r="C386" s="14"/>
      <c r="D386" s="14"/>
    </row>
    <row r="387" spans="3:4">
      <c r="C387" s="14"/>
      <c r="D387" s="14"/>
    </row>
    <row r="388" spans="3:4">
      <c r="C388" s="14"/>
      <c r="D388" s="14"/>
    </row>
    <row r="389" spans="3:4">
      <c r="C389" s="14"/>
      <c r="D389" s="14"/>
    </row>
    <row r="390" spans="3:4">
      <c r="C390" s="14"/>
      <c r="D390" s="14"/>
    </row>
    <row r="391" spans="3:4">
      <c r="C391" s="14"/>
      <c r="D391" s="14"/>
    </row>
    <row r="392" spans="3:4">
      <c r="C392" s="14"/>
      <c r="D392" s="14"/>
    </row>
    <row r="393" spans="3:4">
      <c r="C393" s="14"/>
      <c r="D393" s="14"/>
    </row>
    <row r="394" spans="3:4">
      <c r="C394" s="14"/>
      <c r="D394" s="14"/>
    </row>
    <row r="395" spans="3:4">
      <c r="C395" s="14"/>
      <c r="D395" s="14"/>
    </row>
    <row r="396" spans="3:4">
      <c r="C396" s="14"/>
      <c r="D396" s="14"/>
    </row>
    <row r="397" spans="3:4">
      <c r="C397" s="14"/>
      <c r="D397" s="14"/>
    </row>
    <row r="398" spans="3:4">
      <c r="C398" s="14"/>
      <c r="D398" s="14"/>
    </row>
    <row r="399" spans="3:4">
      <c r="C399" s="14"/>
      <c r="D399" s="14"/>
    </row>
    <row r="400" spans="3:4">
      <c r="C400" s="14"/>
      <c r="D400" s="14"/>
    </row>
    <row r="401" spans="3:4">
      <c r="C401" s="14"/>
      <c r="D401" s="14"/>
    </row>
    <row r="402" spans="3:4">
      <c r="C402" s="14"/>
      <c r="D402" s="14"/>
    </row>
    <row r="403" spans="3:4">
      <c r="C403" s="14"/>
      <c r="D403" s="14"/>
    </row>
    <row r="404" spans="3:4">
      <c r="C404" s="14"/>
      <c r="D404" s="14"/>
    </row>
    <row r="405" spans="3:4">
      <c r="C405" s="14"/>
      <c r="D405" s="14"/>
    </row>
    <row r="406" spans="3:4">
      <c r="C406" s="14"/>
      <c r="D406" s="14"/>
    </row>
    <row r="407" spans="3:4">
      <c r="C407" s="14"/>
      <c r="D407" s="14"/>
    </row>
    <row r="408" spans="3:4">
      <c r="C408" s="14"/>
      <c r="D408" s="14"/>
    </row>
    <row r="409" spans="3:4">
      <c r="C409" s="14"/>
      <c r="D409" s="14"/>
    </row>
    <row r="410" spans="3:4">
      <c r="C410" s="14"/>
      <c r="D410" s="14"/>
    </row>
    <row r="411" spans="3:4">
      <c r="C411" s="14"/>
      <c r="D411" s="14"/>
    </row>
    <row r="412" spans="3:4">
      <c r="C412" s="14"/>
      <c r="D412" s="14"/>
    </row>
    <row r="413" spans="3:4">
      <c r="C413" s="14"/>
      <c r="D413" s="14"/>
    </row>
    <row r="414" spans="3:4">
      <c r="C414" s="14"/>
      <c r="D414" s="14"/>
    </row>
    <row r="415" spans="3:4">
      <c r="C415" s="14"/>
      <c r="D415" s="14"/>
    </row>
    <row r="416" spans="3:4">
      <c r="C416" s="14"/>
      <c r="D416" s="14"/>
    </row>
    <row r="417" spans="3:4">
      <c r="C417" s="14"/>
      <c r="D417" s="14"/>
    </row>
    <row r="418" spans="3:4">
      <c r="C418" s="14"/>
      <c r="D418" s="14"/>
    </row>
    <row r="419" spans="3:4">
      <c r="C419" s="14"/>
      <c r="D419" s="14"/>
    </row>
    <row r="420" spans="3:4">
      <c r="C420" s="14"/>
      <c r="D420" s="14"/>
    </row>
    <row r="421" spans="3:4">
      <c r="C421" s="14"/>
      <c r="D421" s="14"/>
    </row>
    <row r="422" spans="3:4">
      <c r="C422" s="14"/>
      <c r="D422" s="14"/>
    </row>
    <row r="423" spans="3:4">
      <c r="C423" s="14"/>
      <c r="D423" s="14"/>
    </row>
    <row r="424" spans="3:4">
      <c r="C424" s="14"/>
      <c r="D424" s="14"/>
    </row>
    <row r="425" spans="3:4">
      <c r="C425" s="14"/>
      <c r="D425" s="14"/>
    </row>
    <row r="426" spans="3:4">
      <c r="C426" s="14"/>
      <c r="D426" s="14"/>
    </row>
    <row r="427" spans="3:4">
      <c r="C427" s="14"/>
      <c r="D427" s="14"/>
    </row>
    <row r="428" spans="3:4">
      <c r="C428" s="14"/>
      <c r="D428" s="14"/>
    </row>
    <row r="429" spans="3:4">
      <c r="C429" s="14"/>
      <c r="D429" s="14"/>
    </row>
    <row r="430" spans="3:4">
      <c r="C430" s="14"/>
      <c r="D430" s="14"/>
    </row>
    <row r="431" spans="3:4">
      <c r="C431" s="14"/>
      <c r="D431" s="14"/>
    </row>
    <row r="432" spans="3:4">
      <c r="C432" s="14"/>
      <c r="D432" s="14"/>
    </row>
    <row r="433" spans="3:4">
      <c r="C433" s="14"/>
      <c r="D433" s="14"/>
    </row>
    <row r="434" spans="3:4">
      <c r="C434" s="14"/>
      <c r="D434" s="14"/>
    </row>
    <row r="435" spans="3:4">
      <c r="C435" s="14"/>
      <c r="D435" s="14"/>
    </row>
    <row r="436" spans="3:4">
      <c r="C436" s="14"/>
      <c r="D436" s="14"/>
    </row>
    <row r="437" spans="3:4">
      <c r="C437" s="14"/>
      <c r="D437" s="14"/>
    </row>
    <row r="438" spans="3:4">
      <c r="C438" s="14"/>
      <c r="D438" s="14"/>
    </row>
    <row r="439" spans="3:4">
      <c r="C439" s="14"/>
      <c r="D439" s="14"/>
    </row>
    <row r="440" spans="3:4">
      <c r="C440" s="14"/>
      <c r="D440" s="14"/>
    </row>
    <row r="441" spans="3:4">
      <c r="C441" s="14"/>
      <c r="D441" s="14"/>
    </row>
    <row r="442" spans="3:4">
      <c r="C442" s="14"/>
      <c r="D442" s="14"/>
    </row>
    <row r="443" spans="3:4">
      <c r="C443" s="14"/>
      <c r="D443" s="14"/>
    </row>
    <row r="444" spans="3:4">
      <c r="C444" s="14"/>
      <c r="D444" s="14"/>
    </row>
    <row r="445" spans="3:4">
      <c r="C445" s="14"/>
      <c r="D445" s="14"/>
    </row>
    <row r="446" spans="3:4">
      <c r="C446" s="14"/>
      <c r="D446" s="14"/>
    </row>
    <row r="447" spans="3:4">
      <c r="C447" s="14"/>
      <c r="D447" s="14"/>
    </row>
    <row r="448" spans="3:4">
      <c r="C448" s="14"/>
      <c r="D448" s="14"/>
    </row>
    <row r="449" spans="3:4">
      <c r="C449" s="14"/>
      <c r="D449" s="14"/>
    </row>
    <row r="450" spans="3:4">
      <c r="C450" s="14"/>
      <c r="D450" s="14"/>
    </row>
    <row r="451" spans="3:4">
      <c r="C451" s="14"/>
      <c r="D451" s="14"/>
    </row>
    <row r="452" spans="3:4">
      <c r="C452" s="14"/>
      <c r="D452" s="14"/>
    </row>
    <row r="453" spans="3:4">
      <c r="C453" s="14"/>
      <c r="D453" s="14"/>
    </row>
    <row r="454" spans="3:4">
      <c r="C454" s="14"/>
      <c r="D454" s="14"/>
    </row>
    <row r="455" spans="3:4">
      <c r="C455" s="14"/>
      <c r="D455" s="14"/>
    </row>
    <row r="456" spans="3:4">
      <c r="C456" s="14"/>
      <c r="D456" s="14"/>
    </row>
    <row r="457" spans="3:4">
      <c r="C457" s="14"/>
      <c r="D457" s="14"/>
    </row>
    <row r="458" spans="3:4">
      <c r="C458" s="14"/>
      <c r="D458" s="14"/>
    </row>
    <row r="459" spans="3:4">
      <c r="C459" s="14"/>
      <c r="D459" s="14"/>
    </row>
    <row r="460" spans="3:4">
      <c r="C460" s="14"/>
      <c r="D460" s="14"/>
    </row>
    <row r="461" spans="3:4">
      <c r="C461" s="14"/>
      <c r="D461" s="14"/>
    </row>
    <row r="462" spans="3:4">
      <c r="C462" s="14"/>
      <c r="D462" s="14"/>
    </row>
    <row r="463" spans="3:4">
      <c r="C463" s="14"/>
      <c r="D463" s="14"/>
    </row>
    <row r="464" spans="3:4">
      <c r="C464" s="14"/>
      <c r="D464" s="14"/>
    </row>
    <row r="465" spans="3:4">
      <c r="C465" s="14"/>
      <c r="D465" s="14"/>
    </row>
    <row r="466" spans="3:4">
      <c r="C466" s="14"/>
      <c r="D466" s="14"/>
    </row>
    <row r="467" spans="3:4">
      <c r="C467" s="14"/>
      <c r="D467" s="14"/>
    </row>
    <row r="468" spans="3:4">
      <c r="C468" s="14"/>
      <c r="D468" s="14"/>
    </row>
    <row r="469" spans="3:4">
      <c r="C469" s="14"/>
      <c r="D469" s="14"/>
    </row>
    <row r="470" spans="3:4">
      <c r="C470" s="14"/>
      <c r="D470" s="14"/>
    </row>
    <row r="471" spans="3:4">
      <c r="C471" s="14"/>
      <c r="D471" s="14"/>
    </row>
    <row r="472" spans="3:4">
      <c r="C472" s="14"/>
      <c r="D472" s="14"/>
    </row>
    <row r="473" spans="3:4">
      <c r="C473" s="14"/>
      <c r="D473" s="14"/>
    </row>
    <row r="474" spans="3:4">
      <c r="C474" s="14"/>
      <c r="D474" s="14"/>
    </row>
    <row r="475" spans="3:4">
      <c r="C475" s="14"/>
      <c r="D475" s="14"/>
    </row>
    <row r="476" spans="3:4">
      <c r="C476" s="14"/>
      <c r="D476" s="14"/>
    </row>
    <row r="477" spans="3:4">
      <c r="C477" s="14"/>
      <c r="D477" s="14"/>
    </row>
    <row r="478" spans="3:4">
      <c r="C478" s="14"/>
      <c r="D478" s="14"/>
    </row>
    <row r="479" spans="3:4">
      <c r="C479" s="14"/>
      <c r="D479" s="14"/>
    </row>
    <row r="480" spans="3:4">
      <c r="C480" s="14"/>
      <c r="D480" s="14"/>
    </row>
    <row r="481" spans="3:4">
      <c r="C481" s="14"/>
      <c r="D481" s="14"/>
    </row>
    <row r="482" spans="3:4">
      <c r="C482" s="14"/>
      <c r="D482" s="14"/>
    </row>
    <row r="483" spans="3:4">
      <c r="C483" s="14"/>
      <c r="D483" s="14"/>
    </row>
    <row r="484" spans="3:4">
      <c r="C484" s="14"/>
      <c r="D484" s="14"/>
    </row>
    <row r="485" spans="3:4">
      <c r="C485" s="14"/>
      <c r="D485" s="14"/>
    </row>
    <row r="486" spans="3:4">
      <c r="C486" s="14"/>
      <c r="D486" s="14"/>
    </row>
    <row r="487" spans="3:4">
      <c r="C487" s="14"/>
      <c r="D487" s="14"/>
    </row>
    <row r="488" spans="3:4">
      <c r="C488" s="14"/>
      <c r="D488" s="14"/>
    </row>
    <row r="489" spans="3:4">
      <c r="C489" s="14"/>
      <c r="D489" s="14"/>
    </row>
    <row r="490" spans="3:4">
      <c r="C490" s="14"/>
      <c r="D490" s="14"/>
    </row>
    <row r="491" spans="3:4">
      <c r="C491" s="14"/>
      <c r="D491" s="14"/>
    </row>
    <row r="492" spans="3:4">
      <c r="C492" s="14"/>
      <c r="D492" s="14"/>
    </row>
    <row r="493" spans="3:4">
      <c r="C493" s="14"/>
      <c r="D493" s="14"/>
    </row>
    <row r="494" spans="3:4">
      <c r="C494" s="14"/>
      <c r="D494" s="14"/>
    </row>
    <row r="495" spans="3:4">
      <c r="C495" s="14"/>
      <c r="D495" s="14"/>
    </row>
    <row r="496" spans="3:4">
      <c r="C496" s="14"/>
      <c r="D496" s="14"/>
    </row>
    <row r="497" spans="3:4">
      <c r="C497" s="14"/>
      <c r="D497" s="14"/>
    </row>
    <row r="498" spans="3:4">
      <c r="C498" s="14"/>
      <c r="D498" s="14"/>
    </row>
    <row r="499" spans="3:4">
      <c r="C499" s="14"/>
      <c r="D499" s="14"/>
    </row>
    <row r="500" spans="3:4">
      <c r="C500" s="14"/>
      <c r="D500" s="14"/>
    </row>
    <row r="501" spans="3:4">
      <c r="C501" s="14"/>
      <c r="D501" s="14"/>
    </row>
    <row r="502" spans="3:4">
      <c r="C502" s="14"/>
      <c r="D502" s="14"/>
    </row>
    <row r="503" spans="3:4">
      <c r="C503" s="14"/>
      <c r="D503" s="14"/>
    </row>
    <row r="504" spans="3:4">
      <c r="C504" s="14"/>
      <c r="D504" s="14"/>
    </row>
    <row r="505" spans="3:4">
      <c r="C505" s="14"/>
      <c r="D505" s="14"/>
    </row>
    <row r="506" spans="3:4">
      <c r="C506" s="14"/>
      <c r="D506" s="14"/>
    </row>
    <row r="507" spans="3:4">
      <c r="C507" s="14"/>
      <c r="D507" s="14"/>
    </row>
    <row r="508" spans="3:4">
      <c r="C508" s="14"/>
      <c r="D508" s="14"/>
    </row>
    <row r="509" spans="3:4">
      <c r="C509" s="14"/>
      <c r="D509" s="14"/>
    </row>
    <row r="510" spans="3:4">
      <c r="C510" s="14"/>
      <c r="D510" s="14"/>
    </row>
    <row r="511" spans="3:4">
      <c r="C511" s="14"/>
      <c r="D511" s="14"/>
    </row>
    <row r="512" spans="3:4">
      <c r="C512" s="14"/>
      <c r="D512" s="14"/>
    </row>
    <row r="513" spans="3:4">
      <c r="C513" s="14"/>
      <c r="D513" s="14"/>
    </row>
    <row r="514" spans="3:4">
      <c r="C514" s="14"/>
      <c r="D514" s="14"/>
    </row>
    <row r="515" spans="3:4">
      <c r="C515" s="14"/>
      <c r="D515" s="14"/>
    </row>
    <row r="516" spans="3:4">
      <c r="C516" s="14"/>
      <c r="D516" s="14"/>
    </row>
    <row r="517" spans="3:4">
      <c r="C517" s="14"/>
      <c r="D517" s="14"/>
    </row>
    <row r="518" spans="3:4">
      <c r="C518" s="14"/>
      <c r="D518" s="14"/>
    </row>
    <row r="519" spans="3:4">
      <c r="C519" s="14"/>
      <c r="D519" s="14"/>
    </row>
    <row r="520" spans="3:4">
      <c r="C520" s="14"/>
      <c r="D520" s="14"/>
    </row>
    <row r="521" spans="3:4">
      <c r="C521" s="14"/>
      <c r="D521" s="14"/>
    </row>
    <row r="522" spans="3:4">
      <c r="C522" s="14"/>
      <c r="D522" s="14"/>
    </row>
    <row r="523" spans="3:4">
      <c r="C523" s="14"/>
      <c r="D523" s="14"/>
    </row>
    <row r="524" spans="3:4">
      <c r="C524" s="14"/>
      <c r="D524" s="14"/>
    </row>
    <row r="525" spans="3:4">
      <c r="C525" s="14"/>
      <c r="D525" s="14"/>
    </row>
    <row r="526" spans="3:4">
      <c r="C526" s="14"/>
      <c r="D526" s="14"/>
    </row>
    <row r="527" spans="3:4">
      <c r="C527" s="14"/>
      <c r="D527" s="14"/>
    </row>
    <row r="528" spans="3:4">
      <c r="C528" s="14"/>
      <c r="D528" s="14"/>
    </row>
    <row r="529" spans="3:4">
      <c r="C529" s="14"/>
      <c r="D529" s="14"/>
    </row>
    <row r="530" spans="3:4">
      <c r="C530" s="14"/>
      <c r="D530" s="14"/>
    </row>
    <row r="531" spans="3:4">
      <c r="C531" s="14"/>
      <c r="D531" s="14"/>
    </row>
    <row r="532" spans="3:4">
      <c r="C532" s="14"/>
      <c r="D532" s="14"/>
    </row>
    <row r="533" spans="3:4">
      <c r="C533" s="14"/>
      <c r="D533" s="14"/>
    </row>
    <row r="534" spans="3:4">
      <c r="C534" s="14"/>
      <c r="D534" s="14"/>
    </row>
    <row r="535" spans="3:4">
      <c r="C535" s="14"/>
      <c r="D535" s="14"/>
    </row>
    <row r="536" spans="3:4">
      <c r="C536" s="14"/>
      <c r="D536" s="14"/>
    </row>
    <row r="537" spans="3:4">
      <c r="C537" s="14"/>
      <c r="D537" s="14"/>
    </row>
    <row r="538" spans="3:4">
      <c r="C538" s="14"/>
      <c r="D538" s="14"/>
    </row>
    <row r="539" spans="3:4">
      <c r="C539" s="14"/>
      <c r="D539" s="14"/>
    </row>
    <row r="540" spans="3:4">
      <c r="C540" s="14"/>
      <c r="D540" s="14"/>
    </row>
    <row r="541" spans="3:4">
      <c r="C541" s="14"/>
      <c r="D541" s="14"/>
    </row>
    <row r="542" spans="3:4">
      <c r="C542" s="14"/>
      <c r="D542" s="14"/>
    </row>
    <row r="543" spans="3:4">
      <c r="C543" s="14"/>
      <c r="D543" s="14"/>
    </row>
    <row r="544" spans="3:4">
      <c r="C544" s="14"/>
      <c r="D544" s="14"/>
    </row>
    <row r="545" spans="3:4">
      <c r="C545" s="14"/>
      <c r="D545" s="14"/>
    </row>
    <row r="546" spans="3:4">
      <c r="C546" s="14"/>
      <c r="D546" s="14"/>
    </row>
    <row r="547" spans="3:4">
      <c r="C547" s="14"/>
      <c r="D547" s="14"/>
    </row>
    <row r="548" spans="3:4">
      <c r="C548" s="14"/>
      <c r="D548" s="14"/>
    </row>
    <row r="549" spans="3:4">
      <c r="C549" s="14"/>
      <c r="D549" s="14"/>
    </row>
    <row r="550" spans="3:4">
      <c r="C550" s="14"/>
      <c r="D550" s="14"/>
    </row>
    <row r="551" spans="3:4">
      <c r="C551" s="14"/>
      <c r="D551" s="14"/>
    </row>
    <row r="552" spans="3:4">
      <c r="C552" s="14"/>
      <c r="D552" s="14"/>
    </row>
    <row r="553" spans="3:4">
      <c r="C553" s="14"/>
      <c r="D553" s="14"/>
    </row>
    <row r="554" spans="3:4">
      <c r="C554" s="14"/>
      <c r="D554" s="14"/>
    </row>
    <row r="555" spans="3:4">
      <c r="C555" s="14"/>
      <c r="D555" s="14"/>
    </row>
    <row r="556" spans="3:4">
      <c r="C556" s="14"/>
      <c r="D556" s="14"/>
    </row>
    <row r="557" spans="3:4">
      <c r="C557" s="14"/>
      <c r="D557" s="14"/>
    </row>
    <row r="558" spans="3:4">
      <c r="C558" s="14"/>
      <c r="D558" s="14"/>
    </row>
    <row r="559" spans="3:4">
      <c r="C559" s="14"/>
      <c r="D559" s="14"/>
    </row>
    <row r="560" spans="3:4">
      <c r="C560" s="14"/>
      <c r="D560" s="14"/>
    </row>
    <row r="561" spans="3:4">
      <c r="C561" s="14"/>
      <c r="D561" s="14"/>
    </row>
    <row r="562" spans="3:4">
      <c r="C562" s="14"/>
      <c r="D562" s="14"/>
    </row>
    <row r="563" spans="3:4">
      <c r="C563" s="14"/>
      <c r="D563" s="14"/>
    </row>
    <row r="564" spans="3:4">
      <c r="C564" s="14"/>
      <c r="D564" s="14"/>
    </row>
    <row r="565" spans="3:4">
      <c r="C565" s="14"/>
      <c r="D565" s="14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4" width="10.7109375" style="13" customWidth="1"/>
    <col min="5" max="6" width="10.7109375" style="14" customWidth="1"/>
    <col min="7" max="7" width="14.7109375" style="14" customWidth="1"/>
    <col min="8" max="8" width="11.7109375" style="14" customWidth="1"/>
    <col min="9" max="9" width="14.7109375" style="14" customWidth="1"/>
    <col min="10" max="12" width="10.7109375" style="14" customWidth="1"/>
    <col min="13" max="13" width="7.5703125" style="14" customWidth="1"/>
    <col min="14" max="14" width="6.7109375" style="14" customWidth="1"/>
    <col min="15" max="15" width="7.7109375" style="14" customWidth="1"/>
    <col min="16" max="16" width="7.140625" style="14" customWidth="1"/>
    <col min="17" max="17" width="6" style="14" customWidth="1"/>
    <col min="18" max="18" width="7.85546875" style="14" customWidth="1"/>
    <col min="19" max="19" width="8.140625" style="14" customWidth="1"/>
    <col min="20" max="20" width="6.28515625" style="14" customWidth="1"/>
    <col min="21" max="21" width="8" style="14" customWidth="1"/>
    <col min="22" max="22" width="8.7109375" style="14" customWidth="1"/>
    <col min="23" max="23" width="10" style="14" customWidth="1"/>
    <col min="24" max="24" width="9.5703125" style="14" customWidth="1"/>
    <col min="25" max="25" width="6.140625" style="14" customWidth="1"/>
    <col min="26" max="27" width="5.7109375" style="14" customWidth="1"/>
    <col min="28" max="28" width="6.85546875" style="14" customWidth="1"/>
    <col min="29" max="29" width="6.42578125" style="14" customWidth="1"/>
    <col min="30" max="30" width="6.7109375" style="14" customWidth="1"/>
    <col min="31" max="31" width="7.28515625" style="14" customWidth="1"/>
    <col min="32" max="43" width="5.7109375" style="14" customWidth="1"/>
    <col min="44" max="16384" width="9.140625" style="14"/>
  </cols>
  <sheetData>
    <row r="1" spans="2:52">
      <c r="B1" s="2" t="s">
        <v>0</v>
      </c>
      <c r="C1" t="s">
        <v>195</v>
      </c>
    </row>
    <row r="2" spans="2:52">
      <c r="B2" s="2" t="s">
        <v>1</v>
      </c>
    </row>
    <row r="3" spans="2:52">
      <c r="B3" s="2" t="s">
        <v>2</v>
      </c>
      <c r="C3" t="s">
        <v>196</v>
      </c>
    </row>
    <row r="4" spans="2:52">
      <c r="B4" s="2" t="s">
        <v>3</v>
      </c>
    </row>
    <row r="6" spans="2:52" ht="26.25" customHeight="1">
      <c r="B6" s="109" t="s">
        <v>134</v>
      </c>
      <c r="C6" s="110"/>
      <c r="D6" s="110"/>
      <c r="E6" s="110"/>
      <c r="F6" s="110"/>
      <c r="G6" s="110"/>
      <c r="H6" s="110"/>
      <c r="I6" s="110"/>
      <c r="J6" s="110"/>
      <c r="K6" s="110"/>
      <c r="L6" s="111"/>
    </row>
    <row r="7" spans="2:52" ht="26.25" customHeight="1">
      <c r="B7" s="109" t="s">
        <v>140</v>
      </c>
      <c r="C7" s="110"/>
      <c r="D7" s="110"/>
      <c r="E7" s="110"/>
      <c r="F7" s="110"/>
      <c r="G7" s="110"/>
      <c r="H7" s="110"/>
      <c r="I7" s="110"/>
      <c r="J7" s="110"/>
      <c r="K7" s="110"/>
      <c r="L7" s="111"/>
    </row>
    <row r="8" spans="2:52" s="17" customFormat="1" ht="63">
      <c r="B8" s="4" t="s">
        <v>94</v>
      </c>
      <c r="C8" s="26" t="s">
        <v>47</v>
      </c>
      <c r="D8" s="26" t="s">
        <v>82</v>
      </c>
      <c r="E8" s="26" t="s">
        <v>51</v>
      </c>
      <c r="F8" s="26" t="s">
        <v>69</v>
      </c>
      <c r="G8" s="26" t="s">
        <v>185</v>
      </c>
      <c r="H8" s="26" t="s">
        <v>186</v>
      </c>
      <c r="I8" s="26" t="s">
        <v>5</v>
      </c>
      <c r="J8" s="26" t="s">
        <v>71</v>
      </c>
      <c r="K8" s="26" t="s">
        <v>55</v>
      </c>
      <c r="L8" s="34" t="s">
        <v>181</v>
      </c>
      <c r="M8" s="14"/>
      <c r="AZ8" s="14"/>
    </row>
    <row r="9" spans="2:52" s="17" customFormat="1" ht="21" customHeight="1">
      <c r="B9" s="18"/>
      <c r="C9" s="19"/>
      <c r="D9" s="19"/>
      <c r="E9" s="19"/>
      <c r="F9" s="19" t="s">
        <v>72</v>
      </c>
      <c r="G9" s="19" t="s">
        <v>182</v>
      </c>
      <c r="H9" s="19"/>
      <c r="I9" s="19" t="s">
        <v>6</v>
      </c>
      <c r="J9" s="29" t="s">
        <v>7</v>
      </c>
      <c r="K9" s="29" t="s">
        <v>7</v>
      </c>
      <c r="L9" s="30" t="s">
        <v>7</v>
      </c>
      <c r="AZ9" s="14"/>
    </row>
    <row r="10" spans="2:52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32" t="s">
        <v>63</v>
      </c>
      <c r="L10" s="32" t="s">
        <v>64</v>
      </c>
      <c r="AZ10" s="14"/>
    </row>
    <row r="11" spans="2:52" s="21" customFormat="1" ht="18" customHeight="1">
      <c r="B11" s="22" t="s">
        <v>97</v>
      </c>
      <c r="C11" s="6"/>
      <c r="D11" s="6"/>
      <c r="E11" s="6"/>
      <c r="F11" s="6"/>
      <c r="G11" s="73">
        <v>-10000000</v>
      </c>
      <c r="H11" s="6"/>
      <c r="I11" s="73">
        <v>-177.74994000000001</v>
      </c>
      <c r="J11" s="6"/>
      <c r="K11" s="74">
        <v>1</v>
      </c>
      <c r="L11" s="74">
        <v>0</v>
      </c>
      <c r="AZ11" s="14"/>
    </row>
    <row r="12" spans="2:52">
      <c r="B12" s="77" t="s">
        <v>203</v>
      </c>
      <c r="C12" s="14"/>
      <c r="D12" s="14"/>
      <c r="G12" s="79">
        <v>-10000000</v>
      </c>
      <c r="I12" s="79">
        <v>-177.74994000000001</v>
      </c>
      <c r="K12" s="78">
        <v>1</v>
      </c>
      <c r="L12" s="78">
        <v>0</v>
      </c>
    </row>
    <row r="13" spans="2:52">
      <c r="B13" s="77" t="s">
        <v>2986</v>
      </c>
      <c r="C13" s="14"/>
      <c r="D13" s="14"/>
      <c r="G13" s="79">
        <v>0</v>
      </c>
      <c r="I13" s="79">
        <v>0</v>
      </c>
      <c r="K13" s="78">
        <v>0</v>
      </c>
      <c r="L13" s="78">
        <v>0</v>
      </c>
    </row>
    <row r="14" spans="2:52">
      <c r="B14" t="s">
        <v>251</v>
      </c>
      <c r="C14" t="s">
        <v>251</v>
      </c>
      <c r="D14" t="s">
        <v>251</v>
      </c>
      <c r="E14" t="s">
        <v>251</v>
      </c>
      <c r="G14" s="75">
        <v>0</v>
      </c>
      <c r="H14" s="75">
        <v>0</v>
      </c>
      <c r="I14" s="75">
        <v>0</v>
      </c>
      <c r="J14" s="76">
        <v>0</v>
      </c>
      <c r="K14" s="76">
        <v>0</v>
      </c>
      <c r="L14" s="76">
        <v>0</v>
      </c>
    </row>
    <row r="15" spans="2:52">
      <c r="B15" s="77" t="s">
        <v>2989</v>
      </c>
      <c r="C15" s="14"/>
      <c r="D15" s="14"/>
      <c r="G15" s="79">
        <v>-10000000</v>
      </c>
      <c r="I15" s="79">
        <v>-177.74994000000001</v>
      </c>
      <c r="K15" s="78">
        <v>1</v>
      </c>
      <c r="L15" s="78">
        <v>0</v>
      </c>
    </row>
    <row r="16" spans="2:52">
      <c r="B16" t="s">
        <v>3384</v>
      </c>
      <c r="C16" t="s">
        <v>3385</v>
      </c>
      <c r="D16" t="s">
        <v>121</v>
      </c>
      <c r="E16" t="s">
        <v>104</v>
      </c>
      <c r="F16" t="s">
        <v>382</v>
      </c>
      <c r="G16" s="75">
        <v>-10000000</v>
      </c>
      <c r="H16" s="75">
        <v>0.49170107883817427</v>
      </c>
      <c r="I16" s="75">
        <v>-177.74994000000001</v>
      </c>
      <c r="J16" s="76">
        <v>0</v>
      </c>
      <c r="K16" s="76">
        <v>1</v>
      </c>
      <c r="L16" s="76">
        <v>0</v>
      </c>
    </row>
    <row r="17" spans="2:12">
      <c r="B17" s="77" t="s">
        <v>3386</v>
      </c>
      <c r="C17" s="14"/>
      <c r="D17" s="14"/>
      <c r="G17" s="79">
        <v>0</v>
      </c>
      <c r="I17" s="79">
        <v>0</v>
      </c>
      <c r="K17" s="78">
        <v>0</v>
      </c>
      <c r="L17" s="78">
        <v>0</v>
      </c>
    </row>
    <row r="18" spans="2:12">
      <c r="B18" t="s">
        <v>251</v>
      </c>
      <c r="C18" t="s">
        <v>251</v>
      </c>
      <c r="D18" t="s">
        <v>251</v>
      </c>
      <c r="E18" t="s">
        <v>251</v>
      </c>
      <c r="G18" s="75">
        <v>0</v>
      </c>
      <c r="H18" s="75">
        <v>0</v>
      </c>
      <c r="I18" s="75">
        <v>0</v>
      </c>
      <c r="J18" s="76">
        <v>0</v>
      </c>
      <c r="K18" s="76">
        <v>0</v>
      </c>
      <c r="L18" s="76">
        <v>0</v>
      </c>
    </row>
    <row r="19" spans="2:12">
      <c r="B19" s="77" t="s">
        <v>2990</v>
      </c>
      <c r="C19" s="14"/>
      <c r="D19" s="14"/>
      <c r="G19" s="79">
        <v>0</v>
      </c>
      <c r="I19" s="79">
        <v>0</v>
      </c>
      <c r="K19" s="78">
        <v>0</v>
      </c>
      <c r="L19" s="78">
        <v>0</v>
      </c>
    </row>
    <row r="20" spans="2:12">
      <c r="B20" t="s">
        <v>251</v>
      </c>
      <c r="C20" t="s">
        <v>251</v>
      </c>
      <c r="D20" t="s">
        <v>251</v>
      </c>
      <c r="E20" t="s">
        <v>251</v>
      </c>
      <c r="G20" s="75">
        <v>0</v>
      </c>
      <c r="H20" s="75">
        <v>0</v>
      </c>
      <c r="I20" s="75">
        <v>0</v>
      </c>
      <c r="J20" s="76">
        <v>0</v>
      </c>
      <c r="K20" s="76">
        <v>0</v>
      </c>
      <c r="L20" s="76">
        <v>0</v>
      </c>
    </row>
    <row r="21" spans="2:12">
      <c r="B21" s="77" t="s">
        <v>1650</v>
      </c>
      <c r="C21" s="14"/>
      <c r="D21" s="14"/>
      <c r="G21" s="79">
        <v>0</v>
      </c>
      <c r="I21" s="79">
        <v>0</v>
      </c>
      <c r="K21" s="78">
        <v>0</v>
      </c>
      <c r="L21" s="78">
        <v>0</v>
      </c>
    </row>
    <row r="22" spans="2:12">
      <c r="B22" t="s">
        <v>251</v>
      </c>
      <c r="C22" t="s">
        <v>251</v>
      </c>
      <c r="D22" t="s">
        <v>251</v>
      </c>
      <c r="E22" t="s">
        <v>251</v>
      </c>
      <c r="G22" s="75">
        <v>0</v>
      </c>
      <c r="H22" s="75">
        <v>0</v>
      </c>
      <c r="I22" s="75">
        <v>0</v>
      </c>
      <c r="J22" s="76">
        <v>0</v>
      </c>
      <c r="K22" s="76">
        <v>0</v>
      </c>
      <c r="L22" s="76">
        <v>0</v>
      </c>
    </row>
    <row r="23" spans="2:12">
      <c r="B23" s="77" t="s">
        <v>254</v>
      </c>
      <c r="C23" s="14"/>
      <c r="D23" s="14"/>
      <c r="G23" s="79">
        <v>0</v>
      </c>
      <c r="I23" s="79">
        <v>0</v>
      </c>
      <c r="K23" s="78">
        <v>0</v>
      </c>
      <c r="L23" s="78">
        <v>0</v>
      </c>
    </row>
    <row r="24" spans="2:12">
      <c r="B24" s="77" t="s">
        <v>2986</v>
      </c>
      <c r="C24" s="14"/>
      <c r="D24" s="14"/>
      <c r="G24" s="79">
        <v>0</v>
      </c>
      <c r="I24" s="79">
        <v>0</v>
      </c>
      <c r="K24" s="78">
        <v>0</v>
      </c>
      <c r="L24" s="78">
        <v>0</v>
      </c>
    </row>
    <row r="25" spans="2:12">
      <c r="B25" t="s">
        <v>251</v>
      </c>
      <c r="C25" t="s">
        <v>251</v>
      </c>
      <c r="D25" t="s">
        <v>251</v>
      </c>
      <c r="E25" t="s">
        <v>251</v>
      </c>
      <c r="G25" s="75">
        <v>0</v>
      </c>
      <c r="H25" s="75">
        <v>0</v>
      </c>
      <c r="I25" s="75">
        <v>0</v>
      </c>
      <c r="J25" s="76">
        <v>0</v>
      </c>
      <c r="K25" s="76">
        <v>0</v>
      </c>
      <c r="L25" s="76">
        <v>0</v>
      </c>
    </row>
    <row r="26" spans="2:12">
      <c r="B26" s="77" t="s">
        <v>3001</v>
      </c>
      <c r="C26" s="14"/>
      <c r="D26" s="14"/>
      <c r="G26" s="79">
        <v>0</v>
      </c>
      <c r="I26" s="79">
        <v>0</v>
      </c>
      <c r="K26" s="78">
        <v>0</v>
      </c>
      <c r="L26" s="78">
        <v>0</v>
      </c>
    </row>
    <row r="27" spans="2:12">
      <c r="B27" t="s">
        <v>251</v>
      </c>
      <c r="C27" t="s">
        <v>251</v>
      </c>
      <c r="D27" t="s">
        <v>251</v>
      </c>
      <c r="E27" t="s">
        <v>251</v>
      </c>
      <c r="G27" s="75">
        <v>0</v>
      </c>
      <c r="H27" s="75">
        <v>0</v>
      </c>
      <c r="I27" s="75">
        <v>0</v>
      </c>
      <c r="J27" s="76">
        <v>0</v>
      </c>
      <c r="K27" s="76">
        <v>0</v>
      </c>
      <c r="L27" s="76">
        <v>0</v>
      </c>
    </row>
    <row r="28" spans="2:12">
      <c r="B28" s="77" t="s">
        <v>2990</v>
      </c>
      <c r="C28" s="14"/>
      <c r="D28" s="14"/>
      <c r="G28" s="79">
        <v>0</v>
      </c>
      <c r="I28" s="79">
        <v>0</v>
      </c>
      <c r="K28" s="78">
        <v>0</v>
      </c>
      <c r="L28" s="78">
        <v>0</v>
      </c>
    </row>
    <row r="29" spans="2:12">
      <c r="B29" t="s">
        <v>251</v>
      </c>
      <c r="C29" t="s">
        <v>251</v>
      </c>
      <c r="D29" t="s">
        <v>251</v>
      </c>
      <c r="E29" t="s">
        <v>251</v>
      </c>
      <c r="G29" s="75">
        <v>0</v>
      </c>
      <c r="H29" s="75">
        <v>0</v>
      </c>
      <c r="I29" s="75">
        <v>0</v>
      </c>
      <c r="J29" s="76">
        <v>0</v>
      </c>
      <c r="K29" s="76">
        <v>0</v>
      </c>
      <c r="L29" s="76">
        <v>0</v>
      </c>
    </row>
    <row r="30" spans="2:12">
      <c r="B30" s="77" t="s">
        <v>3002</v>
      </c>
      <c r="C30" s="14"/>
      <c r="D30" s="14"/>
      <c r="G30" s="79">
        <v>0</v>
      </c>
      <c r="I30" s="79">
        <v>0</v>
      </c>
      <c r="K30" s="78">
        <v>0</v>
      </c>
      <c r="L30" s="78">
        <v>0</v>
      </c>
    </row>
    <row r="31" spans="2:12">
      <c r="B31" t="s">
        <v>251</v>
      </c>
      <c r="C31" t="s">
        <v>251</v>
      </c>
      <c r="D31" t="s">
        <v>251</v>
      </c>
      <c r="E31" t="s">
        <v>251</v>
      </c>
      <c r="G31" s="75">
        <v>0</v>
      </c>
      <c r="H31" s="75">
        <v>0</v>
      </c>
      <c r="I31" s="75">
        <v>0</v>
      </c>
      <c r="J31" s="76">
        <v>0</v>
      </c>
      <c r="K31" s="76">
        <v>0</v>
      </c>
      <c r="L31" s="76">
        <v>0</v>
      </c>
    </row>
    <row r="32" spans="2:12">
      <c r="B32" s="77" t="s">
        <v>1650</v>
      </c>
      <c r="C32" s="14"/>
      <c r="D32" s="14"/>
      <c r="G32" s="79">
        <v>0</v>
      </c>
      <c r="I32" s="79">
        <v>0</v>
      </c>
      <c r="K32" s="78">
        <v>0</v>
      </c>
      <c r="L32" s="78">
        <v>0</v>
      </c>
    </row>
    <row r="33" spans="2:12">
      <c r="B33" t="s">
        <v>251</v>
      </c>
      <c r="C33" t="s">
        <v>251</v>
      </c>
      <c r="D33" t="s">
        <v>251</v>
      </c>
      <c r="E33" t="s">
        <v>251</v>
      </c>
      <c r="G33" s="75">
        <v>0</v>
      </c>
      <c r="H33" s="75">
        <v>0</v>
      </c>
      <c r="I33" s="75">
        <v>0</v>
      </c>
      <c r="J33" s="76">
        <v>0</v>
      </c>
      <c r="K33" s="76">
        <v>0</v>
      </c>
      <c r="L33" s="76">
        <v>0</v>
      </c>
    </row>
    <row r="34" spans="2:12">
      <c r="B34" t="s">
        <v>256</v>
      </c>
      <c r="C34" s="14"/>
      <c r="D34" s="14"/>
    </row>
    <row r="35" spans="2:12">
      <c r="B35" t="s">
        <v>393</v>
      </c>
      <c r="C35" s="14"/>
      <c r="D35" s="14"/>
    </row>
    <row r="36" spans="2:12">
      <c r="B36" t="s">
        <v>394</v>
      </c>
      <c r="C36" s="14"/>
      <c r="D36" s="14"/>
    </row>
    <row r="37" spans="2:12">
      <c r="B37" t="s">
        <v>395</v>
      </c>
      <c r="C37" s="14"/>
      <c r="D37" s="14"/>
    </row>
    <row r="38" spans="2:12">
      <c r="C38" s="14"/>
      <c r="D38" s="14"/>
    </row>
    <row r="39" spans="2:12">
      <c r="C39" s="14"/>
      <c r="D39" s="14"/>
    </row>
    <row r="40" spans="2:12">
      <c r="C40" s="14"/>
      <c r="D40" s="14"/>
    </row>
    <row r="41" spans="2:12">
      <c r="C41" s="14"/>
      <c r="D41" s="14"/>
    </row>
    <row r="42" spans="2:12">
      <c r="C42" s="14"/>
      <c r="D42" s="14"/>
    </row>
    <row r="43" spans="2:12">
      <c r="C43" s="14"/>
      <c r="D43" s="14"/>
    </row>
    <row r="44" spans="2:12">
      <c r="C44" s="14"/>
      <c r="D44" s="14"/>
    </row>
    <row r="45" spans="2:12">
      <c r="C45" s="14"/>
      <c r="D45" s="14"/>
    </row>
    <row r="46" spans="2:12">
      <c r="C46" s="14"/>
      <c r="D46" s="14"/>
    </row>
    <row r="47" spans="2:12">
      <c r="C47" s="14"/>
      <c r="D47" s="14"/>
    </row>
    <row r="48" spans="2:12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  <row r="77" spans="3:4">
      <c r="C77" s="14"/>
      <c r="D77" s="14"/>
    </row>
    <row r="78" spans="3:4">
      <c r="C78" s="14"/>
      <c r="D78" s="14"/>
    </row>
    <row r="79" spans="3:4">
      <c r="C79" s="14"/>
      <c r="D79" s="14"/>
    </row>
    <row r="80" spans="3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  <row r="89" spans="3:4">
      <c r="C89" s="14"/>
      <c r="D89" s="14"/>
    </row>
    <row r="90" spans="3:4">
      <c r="C90" s="14"/>
      <c r="D90" s="14"/>
    </row>
    <row r="91" spans="3:4">
      <c r="C91" s="14"/>
      <c r="D91" s="14"/>
    </row>
    <row r="92" spans="3:4">
      <c r="C92" s="14"/>
      <c r="D92" s="14"/>
    </row>
    <row r="93" spans="3:4">
      <c r="C93" s="14"/>
      <c r="D93" s="14"/>
    </row>
    <row r="94" spans="3:4">
      <c r="C94" s="14"/>
      <c r="D94" s="14"/>
    </row>
    <row r="95" spans="3:4">
      <c r="C95" s="14"/>
      <c r="D95" s="14"/>
    </row>
    <row r="96" spans="3:4">
      <c r="C96" s="14"/>
      <c r="D96" s="14"/>
    </row>
    <row r="97" spans="3:4">
      <c r="C97" s="14"/>
      <c r="D97" s="14"/>
    </row>
    <row r="98" spans="3:4">
      <c r="C98" s="14"/>
      <c r="D98" s="14"/>
    </row>
    <row r="99" spans="3:4">
      <c r="C99" s="14"/>
      <c r="D99" s="14"/>
    </row>
    <row r="100" spans="3:4">
      <c r="C100" s="14"/>
      <c r="D100" s="14"/>
    </row>
    <row r="101" spans="3:4">
      <c r="C101" s="14"/>
      <c r="D101" s="14"/>
    </row>
    <row r="102" spans="3:4">
      <c r="C102" s="14"/>
      <c r="D102" s="14"/>
    </row>
    <row r="103" spans="3:4">
      <c r="C103" s="14"/>
      <c r="D103" s="14"/>
    </row>
    <row r="104" spans="3:4">
      <c r="C104" s="14"/>
      <c r="D104" s="14"/>
    </row>
    <row r="105" spans="3:4">
      <c r="C105" s="14"/>
      <c r="D105" s="14"/>
    </row>
    <row r="106" spans="3:4">
      <c r="C106" s="14"/>
      <c r="D106" s="14"/>
    </row>
    <row r="107" spans="3:4">
      <c r="C107" s="14"/>
      <c r="D107" s="14"/>
    </row>
    <row r="108" spans="3:4">
      <c r="C108" s="14"/>
      <c r="D108" s="14"/>
    </row>
    <row r="109" spans="3:4">
      <c r="C109" s="14"/>
      <c r="D109" s="14"/>
    </row>
    <row r="110" spans="3:4">
      <c r="C110" s="14"/>
      <c r="D110" s="14"/>
    </row>
    <row r="111" spans="3:4">
      <c r="C111" s="14"/>
      <c r="D111" s="14"/>
    </row>
    <row r="112" spans="3:4">
      <c r="C112" s="14"/>
      <c r="D112" s="14"/>
    </row>
    <row r="113" spans="3:4">
      <c r="C113" s="14"/>
      <c r="D113" s="14"/>
    </row>
    <row r="114" spans="3:4">
      <c r="C114" s="14"/>
      <c r="D114" s="14"/>
    </row>
    <row r="115" spans="3:4">
      <c r="C115" s="14"/>
      <c r="D115" s="14"/>
    </row>
    <row r="116" spans="3:4">
      <c r="C116" s="14"/>
      <c r="D116" s="14"/>
    </row>
    <row r="117" spans="3:4">
      <c r="C117" s="14"/>
      <c r="D117" s="14"/>
    </row>
    <row r="118" spans="3:4">
      <c r="C118" s="14"/>
      <c r="D118" s="14"/>
    </row>
    <row r="119" spans="3:4">
      <c r="C119" s="14"/>
      <c r="D119" s="14"/>
    </row>
    <row r="120" spans="3:4">
      <c r="C120" s="14"/>
      <c r="D120" s="14"/>
    </row>
    <row r="121" spans="3:4">
      <c r="C121" s="14"/>
      <c r="D121" s="14"/>
    </row>
    <row r="122" spans="3:4">
      <c r="C122" s="14"/>
      <c r="D122" s="14"/>
    </row>
    <row r="123" spans="3:4">
      <c r="C123" s="14"/>
      <c r="D123" s="14"/>
    </row>
    <row r="124" spans="3:4">
      <c r="C124" s="14"/>
      <c r="D124" s="14"/>
    </row>
    <row r="125" spans="3:4">
      <c r="C125" s="14"/>
      <c r="D125" s="14"/>
    </row>
    <row r="126" spans="3:4">
      <c r="C126" s="14"/>
      <c r="D126" s="14"/>
    </row>
    <row r="127" spans="3:4">
      <c r="C127" s="14"/>
      <c r="D127" s="14"/>
    </row>
    <row r="128" spans="3:4">
      <c r="C128" s="14"/>
      <c r="D128" s="14"/>
    </row>
    <row r="129" spans="3:4">
      <c r="C129" s="14"/>
      <c r="D129" s="14"/>
    </row>
    <row r="130" spans="3:4">
      <c r="C130" s="14"/>
      <c r="D130" s="14"/>
    </row>
    <row r="131" spans="3:4">
      <c r="C131" s="14"/>
      <c r="D131" s="14"/>
    </row>
    <row r="132" spans="3:4">
      <c r="C132" s="14"/>
      <c r="D132" s="14"/>
    </row>
    <row r="133" spans="3:4">
      <c r="C133" s="14"/>
      <c r="D133" s="14"/>
    </row>
    <row r="134" spans="3:4">
      <c r="C134" s="14"/>
      <c r="D134" s="14"/>
    </row>
    <row r="135" spans="3:4">
      <c r="C135" s="14"/>
      <c r="D135" s="14"/>
    </row>
    <row r="136" spans="3:4">
      <c r="C136" s="14"/>
      <c r="D136" s="14"/>
    </row>
    <row r="137" spans="3:4">
      <c r="C137" s="14"/>
      <c r="D137" s="14"/>
    </row>
    <row r="138" spans="3:4">
      <c r="C138" s="14"/>
      <c r="D138" s="14"/>
    </row>
    <row r="139" spans="3:4">
      <c r="C139" s="14"/>
      <c r="D139" s="14"/>
    </row>
    <row r="140" spans="3:4">
      <c r="C140" s="14"/>
      <c r="D140" s="14"/>
    </row>
    <row r="141" spans="3:4">
      <c r="C141" s="14"/>
      <c r="D141" s="14"/>
    </row>
    <row r="142" spans="3:4">
      <c r="C142" s="14"/>
      <c r="D142" s="14"/>
    </row>
    <row r="143" spans="3:4">
      <c r="C143" s="14"/>
      <c r="D143" s="14"/>
    </row>
    <row r="144" spans="3:4">
      <c r="C144" s="14"/>
      <c r="D144" s="14"/>
    </row>
    <row r="145" spans="3:4">
      <c r="C145" s="14"/>
      <c r="D145" s="14"/>
    </row>
    <row r="146" spans="3:4">
      <c r="C146" s="14"/>
      <c r="D146" s="14"/>
    </row>
    <row r="147" spans="3:4">
      <c r="C147" s="14"/>
      <c r="D147" s="14"/>
    </row>
    <row r="148" spans="3:4">
      <c r="C148" s="14"/>
      <c r="D148" s="14"/>
    </row>
    <row r="149" spans="3:4">
      <c r="C149" s="14"/>
      <c r="D149" s="14"/>
    </row>
    <row r="150" spans="3:4">
      <c r="C150" s="14"/>
      <c r="D150" s="14"/>
    </row>
    <row r="151" spans="3:4">
      <c r="C151" s="14"/>
      <c r="D151" s="14"/>
    </row>
    <row r="152" spans="3:4">
      <c r="C152" s="14"/>
      <c r="D152" s="14"/>
    </row>
    <row r="153" spans="3:4">
      <c r="C153" s="14"/>
      <c r="D153" s="14"/>
    </row>
    <row r="154" spans="3:4">
      <c r="C154" s="14"/>
      <c r="D154" s="14"/>
    </row>
    <row r="155" spans="3:4">
      <c r="C155" s="14"/>
      <c r="D155" s="14"/>
    </row>
    <row r="156" spans="3:4">
      <c r="C156" s="14"/>
      <c r="D156" s="14"/>
    </row>
    <row r="157" spans="3:4">
      <c r="C157" s="14"/>
      <c r="D157" s="14"/>
    </row>
    <row r="158" spans="3:4">
      <c r="C158" s="14"/>
      <c r="D158" s="14"/>
    </row>
    <row r="159" spans="3:4">
      <c r="C159" s="14"/>
      <c r="D159" s="14"/>
    </row>
    <row r="160" spans="3:4">
      <c r="C160" s="14"/>
      <c r="D160" s="14"/>
    </row>
    <row r="161" spans="3:4">
      <c r="C161" s="14"/>
      <c r="D161" s="14"/>
    </row>
    <row r="162" spans="3:4">
      <c r="C162" s="14"/>
      <c r="D162" s="14"/>
    </row>
    <row r="163" spans="3:4">
      <c r="C163" s="14"/>
      <c r="D163" s="14"/>
    </row>
    <row r="164" spans="3:4">
      <c r="C164" s="14"/>
      <c r="D164" s="14"/>
    </row>
    <row r="165" spans="3:4">
      <c r="C165" s="14"/>
      <c r="D165" s="14"/>
    </row>
    <row r="166" spans="3:4">
      <c r="C166" s="14"/>
      <c r="D166" s="14"/>
    </row>
    <row r="167" spans="3:4">
      <c r="C167" s="14"/>
      <c r="D167" s="14"/>
    </row>
    <row r="168" spans="3:4">
      <c r="C168" s="14"/>
      <c r="D168" s="14"/>
    </row>
    <row r="169" spans="3:4">
      <c r="C169" s="14"/>
      <c r="D169" s="14"/>
    </row>
    <row r="170" spans="3:4">
      <c r="C170" s="14"/>
      <c r="D170" s="14"/>
    </row>
    <row r="171" spans="3:4">
      <c r="C171" s="14"/>
      <c r="D171" s="14"/>
    </row>
    <row r="172" spans="3:4">
      <c r="C172" s="14"/>
      <c r="D172" s="14"/>
    </row>
    <row r="173" spans="3:4">
      <c r="C173" s="14"/>
      <c r="D173" s="14"/>
    </row>
    <row r="174" spans="3:4">
      <c r="C174" s="14"/>
      <c r="D174" s="14"/>
    </row>
    <row r="175" spans="3:4">
      <c r="C175" s="14"/>
      <c r="D175" s="14"/>
    </row>
    <row r="176" spans="3:4">
      <c r="C176" s="14"/>
      <c r="D176" s="14"/>
    </row>
    <row r="177" spans="3:4">
      <c r="C177" s="14"/>
      <c r="D177" s="14"/>
    </row>
    <row r="178" spans="3:4">
      <c r="C178" s="14"/>
      <c r="D178" s="14"/>
    </row>
    <row r="179" spans="3:4">
      <c r="C179" s="14"/>
      <c r="D179" s="14"/>
    </row>
    <row r="180" spans="3:4">
      <c r="C180" s="14"/>
      <c r="D180" s="14"/>
    </row>
    <row r="181" spans="3:4">
      <c r="C181" s="14"/>
      <c r="D181" s="14"/>
    </row>
    <row r="182" spans="3:4">
      <c r="C182" s="14"/>
      <c r="D182" s="14"/>
    </row>
    <row r="183" spans="3:4">
      <c r="C183" s="14"/>
      <c r="D183" s="14"/>
    </row>
    <row r="184" spans="3:4">
      <c r="C184" s="14"/>
      <c r="D184" s="14"/>
    </row>
    <row r="185" spans="3:4">
      <c r="C185" s="14"/>
      <c r="D185" s="14"/>
    </row>
    <row r="186" spans="3:4">
      <c r="C186" s="14"/>
      <c r="D186" s="14"/>
    </row>
    <row r="187" spans="3:4">
      <c r="C187" s="14"/>
      <c r="D187" s="14"/>
    </row>
    <row r="188" spans="3:4">
      <c r="C188" s="14"/>
      <c r="D188" s="14"/>
    </row>
    <row r="189" spans="3:4">
      <c r="C189" s="14"/>
      <c r="D189" s="14"/>
    </row>
    <row r="190" spans="3:4">
      <c r="C190" s="14"/>
      <c r="D190" s="14"/>
    </row>
    <row r="191" spans="3:4">
      <c r="C191" s="14"/>
      <c r="D191" s="14"/>
    </row>
    <row r="192" spans="3:4">
      <c r="C192" s="14"/>
      <c r="D192" s="14"/>
    </row>
    <row r="193" spans="3:4">
      <c r="C193" s="14"/>
      <c r="D193" s="14"/>
    </row>
    <row r="194" spans="3:4">
      <c r="C194" s="14"/>
      <c r="D194" s="14"/>
    </row>
    <row r="195" spans="3:4">
      <c r="C195" s="14"/>
      <c r="D195" s="14"/>
    </row>
    <row r="196" spans="3:4">
      <c r="C196" s="14"/>
      <c r="D196" s="14"/>
    </row>
    <row r="197" spans="3:4">
      <c r="C197" s="14"/>
      <c r="D197" s="14"/>
    </row>
    <row r="198" spans="3:4">
      <c r="C198" s="14"/>
      <c r="D198" s="14"/>
    </row>
    <row r="199" spans="3:4">
      <c r="C199" s="14"/>
      <c r="D199" s="14"/>
    </row>
    <row r="200" spans="3:4">
      <c r="C200" s="14"/>
      <c r="D200" s="14"/>
    </row>
    <row r="201" spans="3:4">
      <c r="C201" s="14"/>
      <c r="D201" s="14"/>
    </row>
    <row r="202" spans="3:4">
      <c r="C202" s="14"/>
      <c r="D202" s="14"/>
    </row>
    <row r="203" spans="3:4">
      <c r="C203" s="14"/>
      <c r="D203" s="14"/>
    </row>
    <row r="204" spans="3:4">
      <c r="C204" s="14"/>
      <c r="D204" s="14"/>
    </row>
    <row r="205" spans="3:4">
      <c r="C205" s="14"/>
      <c r="D205" s="14"/>
    </row>
    <row r="206" spans="3:4">
      <c r="C206" s="14"/>
      <c r="D206" s="14"/>
    </row>
    <row r="207" spans="3:4">
      <c r="C207" s="14"/>
      <c r="D207" s="14"/>
    </row>
    <row r="208" spans="3:4">
      <c r="C208" s="14"/>
      <c r="D208" s="14"/>
    </row>
    <row r="209" spans="3:4">
      <c r="C209" s="14"/>
      <c r="D209" s="14"/>
    </row>
    <row r="210" spans="3:4">
      <c r="C210" s="14"/>
      <c r="D210" s="14"/>
    </row>
    <row r="211" spans="3:4">
      <c r="C211" s="14"/>
      <c r="D211" s="14"/>
    </row>
    <row r="212" spans="3:4">
      <c r="C212" s="14"/>
      <c r="D212" s="14"/>
    </row>
    <row r="213" spans="3:4">
      <c r="C213" s="14"/>
      <c r="D213" s="14"/>
    </row>
    <row r="214" spans="3:4">
      <c r="C214" s="14"/>
      <c r="D214" s="14"/>
    </row>
    <row r="215" spans="3:4">
      <c r="C215" s="14"/>
      <c r="D215" s="14"/>
    </row>
    <row r="216" spans="3:4">
      <c r="C216" s="14"/>
      <c r="D216" s="14"/>
    </row>
    <row r="217" spans="3:4">
      <c r="C217" s="14"/>
      <c r="D217" s="14"/>
    </row>
    <row r="218" spans="3:4">
      <c r="C218" s="14"/>
      <c r="D218" s="14"/>
    </row>
    <row r="219" spans="3:4">
      <c r="C219" s="14"/>
      <c r="D219" s="14"/>
    </row>
    <row r="220" spans="3:4">
      <c r="C220" s="14"/>
      <c r="D220" s="14"/>
    </row>
    <row r="221" spans="3:4">
      <c r="C221" s="14"/>
      <c r="D221" s="14"/>
    </row>
    <row r="222" spans="3:4">
      <c r="C222" s="14"/>
      <c r="D222" s="14"/>
    </row>
    <row r="223" spans="3:4">
      <c r="C223" s="14"/>
      <c r="D223" s="14"/>
    </row>
    <row r="224" spans="3:4">
      <c r="C224" s="14"/>
      <c r="D224" s="14"/>
    </row>
    <row r="225" spans="3:4">
      <c r="C225" s="14"/>
      <c r="D225" s="14"/>
    </row>
    <row r="226" spans="3:4">
      <c r="C226" s="14"/>
      <c r="D226" s="14"/>
    </row>
    <row r="227" spans="3:4">
      <c r="C227" s="14"/>
      <c r="D227" s="14"/>
    </row>
    <row r="228" spans="3:4">
      <c r="C228" s="14"/>
      <c r="D228" s="14"/>
    </row>
    <row r="229" spans="3:4">
      <c r="C229" s="14"/>
      <c r="D229" s="14"/>
    </row>
    <row r="230" spans="3:4">
      <c r="C230" s="14"/>
      <c r="D230" s="14"/>
    </row>
    <row r="231" spans="3:4">
      <c r="C231" s="14"/>
      <c r="D231" s="14"/>
    </row>
    <row r="232" spans="3:4">
      <c r="C232" s="14"/>
      <c r="D232" s="14"/>
    </row>
    <row r="233" spans="3:4">
      <c r="C233" s="14"/>
      <c r="D233" s="14"/>
    </row>
    <row r="234" spans="3:4">
      <c r="C234" s="14"/>
      <c r="D234" s="14"/>
    </row>
    <row r="235" spans="3:4">
      <c r="C235" s="14"/>
      <c r="D235" s="14"/>
    </row>
    <row r="236" spans="3:4">
      <c r="C236" s="14"/>
      <c r="D236" s="14"/>
    </row>
    <row r="237" spans="3:4">
      <c r="C237" s="14"/>
      <c r="D237" s="14"/>
    </row>
    <row r="238" spans="3:4">
      <c r="C238" s="14"/>
      <c r="D238" s="14"/>
    </row>
    <row r="239" spans="3:4">
      <c r="C239" s="14"/>
      <c r="D239" s="14"/>
    </row>
    <row r="240" spans="3:4">
      <c r="C240" s="14"/>
      <c r="D240" s="14"/>
    </row>
    <row r="241" spans="3:4">
      <c r="C241" s="14"/>
      <c r="D241" s="14"/>
    </row>
    <row r="242" spans="3:4">
      <c r="C242" s="14"/>
      <c r="D242" s="14"/>
    </row>
    <row r="243" spans="3:4">
      <c r="C243" s="14"/>
      <c r="D243" s="14"/>
    </row>
    <row r="244" spans="3:4">
      <c r="C244" s="14"/>
      <c r="D244" s="14"/>
    </row>
    <row r="245" spans="3:4">
      <c r="C245" s="14"/>
      <c r="D245" s="14"/>
    </row>
    <row r="246" spans="3:4">
      <c r="C246" s="14"/>
      <c r="D246" s="14"/>
    </row>
    <row r="247" spans="3:4">
      <c r="C247" s="14"/>
      <c r="D247" s="14"/>
    </row>
    <row r="248" spans="3:4">
      <c r="C248" s="14"/>
      <c r="D248" s="14"/>
    </row>
    <row r="249" spans="3:4">
      <c r="C249" s="14"/>
      <c r="D249" s="14"/>
    </row>
    <row r="250" spans="3:4">
      <c r="C250" s="14"/>
      <c r="D250" s="14"/>
    </row>
    <row r="251" spans="3:4">
      <c r="C251" s="14"/>
      <c r="D251" s="14"/>
    </row>
    <row r="252" spans="3:4">
      <c r="C252" s="14"/>
      <c r="D252" s="14"/>
    </row>
    <row r="253" spans="3:4">
      <c r="C253" s="14"/>
      <c r="D253" s="14"/>
    </row>
    <row r="254" spans="3:4">
      <c r="C254" s="14"/>
      <c r="D254" s="14"/>
    </row>
    <row r="255" spans="3:4">
      <c r="C255" s="14"/>
      <c r="D255" s="14"/>
    </row>
    <row r="256" spans="3:4">
      <c r="C256" s="14"/>
      <c r="D256" s="14"/>
    </row>
    <row r="257" spans="3:4">
      <c r="C257" s="14"/>
      <c r="D257" s="14"/>
    </row>
    <row r="258" spans="3:4">
      <c r="C258" s="14"/>
      <c r="D258" s="14"/>
    </row>
    <row r="259" spans="3:4">
      <c r="C259" s="14"/>
      <c r="D259" s="14"/>
    </row>
    <row r="260" spans="3:4">
      <c r="C260" s="14"/>
      <c r="D260" s="14"/>
    </row>
    <row r="261" spans="3:4">
      <c r="C261" s="14"/>
      <c r="D261" s="14"/>
    </row>
    <row r="262" spans="3:4">
      <c r="C262" s="14"/>
      <c r="D262" s="14"/>
    </row>
    <row r="263" spans="3:4">
      <c r="C263" s="14"/>
      <c r="D263" s="14"/>
    </row>
    <row r="264" spans="3:4">
      <c r="C264" s="14"/>
      <c r="D264" s="14"/>
    </row>
    <row r="265" spans="3:4">
      <c r="C265" s="14"/>
      <c r="D265" s="14"/>
    </row>
    <row r="266" spans="3:4">
      <c r="C266" s="14"/>
      <c r="D266" s="14"/>
    </row>
    <row r="267" spans="3:4">
      <c r="C267" s="14"/>
      <c r="D267" s="14"/>
    </row>
    <row r="268" spans="3:4">
      <c r="C268" s="14"/>
      <c r="D268" s="14"/>
    </row>
    <row r="269" spans="3:4">
      <c r="C269" s="14"/>
      <c r="D269" s="14"/>
    </row>
    <row r="270" spans="3:4">
      <c r="C270" s="14"/>
      <c r="D270" s="14"/>
    </row>
    <row r="271" spans="3:4">
      <c r="C271" s="14"/>
      <c r="D271" s="14"/>
    </row>
    <row r="272" spans="3:4">
      <c r="C272" s="14"/>
      <c r="D272" s="14"/>
    </row>
    <row r="273" spans="3:4">
      <c r="C273" s="14"/>
      <c r="D273" s="14"/>
    </row>
    <row r="274" spans="3:4">
      <c r="C274" s="14"/>
      <c r="D274" s="14"/>
    </row>
    <row r="275" spans="3:4">
      <c r="C275" s="14"/>
      <c r="D275" s="14"/>
    </row>
    <row r="276" spans="3:4">
      <c r="C276" s="14"/>
      <c r="D276" s="14"/>
    </row>
    <row r="277" spans="3:4">
      <c r="C277" s="14"/>
      <c r="D277" s="14"/>
    </row>
    <row r="278" spans="3:4">
      <c r="C278" s="14"/>
      <c r="D278" s="14"/>
    </row>
    <row r="279" spans="3:4">
      <c r="C279" s="14"/>
      <c r="D279" s="14"/>
    </row>
    <row r="280" spans="3:4">
      <c r="C280" s="14"/>
      <c r="D280" s="14"/>
    </row>
    <row r="281" spans="3:4">
      <c r="C281" s="14"/>
      <c r="D281" s="14"/>
    </row>
    <row r="282" spans="3:4">
      <c r="C282" s="14"/>
      <c r="D282" s="14"/>
    </row>
    <row r="283" spans="3:4">
      <c r="C283" s="14"/>
      <c r="D283" s="14"/>
    </row>
    <row r="284" spans="3:4">
      <c r="C284" s="14"/>
      <c r="D284" s="14"/>
    </row>
    <row r="285" spans="3:4">
      <c r="C285" s="14"/>
      <c r="D285" s="14"/>
    </row>
    <row r="286" spans="3:4">
      <c r="C286" s="14"/>
      <c r="D286" s="14"/>
    </row>
    <row r="287" spans="3:4">
      <c r="C287" s="14"/>
      <c r="D287" s="14"/>
    </row>
    <row r="288" spans="3:4">
      <c r="C288" s="14"/>
      <c r="D288" s="14"/>
    </row>
    <row r="289" spans="3:4">
      <c r="C289" s="14"/>
      <c r="D289" s="14"/>
    </row>
    <row r="290" spans="3:4">
      <c r="C290" s="14"/>
      <c r="D290" s="14"/>
    </row>
    <row r="291" spans="3:4">
      <c r="C291" s="14"/>
      <c r="D291" s="14"/>
    </row>
    <row r="292" spans="3:4">
      <c r="C292" s="14"/>
      <c r="D292" s="14"/>
    </row>
    <row r="293" spans="3:4">
      <c r="C293" s="14"/>
      <c r="D293" s="14"/>
    </row>
    <row r="294" spans="3:4">
      <c r="C294" s="14"/>
      <c r="D294" s="14"/>
    </row>
    <row r="295" spans="3:4">
      <c r="C295" s="14"/>
      <c r="D295" s="14"/>
    </row>
    <row r="296" spans="3:4">
      <c r="C296" s="14"/>
      <c r="D296" s="14"/>
    </row>
    <row r="297" spans="3:4">
      <c r="C297" s="14"/>
      <c r="D297" s="14"/>
    </row>
    <row r="298" spans="3:4">
      <c r="C298" s="14"/>
      <c r="D298" s="14"/>
    </row>
    <row r="299" spans="3:4">
      <c r="C299" s="14"/>
      <c r="D299" s="14"/>
    </row>
    <row r="300" spans="3:4">
      <c r="C300" s="14"/>
      <c r="D300" s="14"/>
    </row>
    <row r="301" spans="3:4">
      <c r="C301" s="14"/>
      <c r="D301" s="14"/>
    </row>
    <row r="302" spans="3:4">
      <c r="C302" s="14"/>
      <c r="D302" s="14"/>
    </row>
    <row r="303" spans="3:4">
      <c r="C303" s="14"/>
      <c r="D303" s="14"/>
    </row>
    <row r="304" spans="3:4">
      <c r="C304" s="14"/>
      <c r="D304" s="14"/>
    </row>
    <row r="305" spans="3:4">
      <c r="C305" s="14"/>
      <c r="D305" s="14"/>
    </row>
    <row r="306" spans="3:4">
      <c r="C306" s="14"/>
      <c r="D306" s="14"/>
    </row>
    <row r="307" spans="3:4">
      <c r="C307" s="14"/>
      <c r="D307" s="14"/>
    </row>
    <row r="308" spans="3:4">
      <c r="C308" s="14"/>
      <c r="D308" s="14"/>
    </row>
    <row r="309" spans="3:4">
      <c r="C309" s="14"/>
      <c r="D309" s="14"/>
    </row>
    <row r="310" spans="3:4">
      <c r="C310" s="14"/>
      <c r="D310" s="14"/>
    </row>
    <row r="311" spans="3:4">
      <c r="C311" s="14"/>
      <c r="D311" s="14"/>
    </row>
    <row r="312" spans="3:4">
      <c r="C312" s="14"/>
      <c r="D312" s="14"/>
    </row>
    <row r="313" spans="3:4">
      <c r="C313" s="14"/>
      <c r="D313" s="14"/>
    </row>
    <row r="314" spans="3:4">
      <c r="C314" s="14"/>
      <c r="D314" s="14"/>
    </row>
    <row r="315" spans="3:4">
      <c r="C315" s="14"/>
      <c r="D315" s="14"/>
    </row>
    <row r="316" spans="3:4">
      <c r="C316" s="14"/>
      <c r="D316" s="14"/>
    </row>
    <row r="317" spans="3:4">
      <c r="C317" s="14"/>
      <c r="D317" s="14"/>
    </row>
    <row r="318" spans="3:4">
      <c r="C318" s="14"/>
      <c r="D318" s="14"/>
    </row>
    <row r="319" spans="3:4">
      <c r="C319" s="14"/>
      <c r="D319" s="14"/>
    </row>
    <row r="320" spans="3:4">
      <c r="C320" s="14"/>
      <c r="D320" s="14"/>
    </row>
    <row r="321" spans="3:4">
      <c r="C321" s="14"/>
      <c r="D321" s="14"/>
    </row>
    <row r="322" spans="3:4">
      <c r="C322" s="14"/>
      <c r="D322" s="14"/>
    </row>
    <row r="323" spans="3:4">
      <c r="C323" s="14"/>
      <c r="D323" s="14"/>
    </row>
    <row r="324" spans="3:4">
      <c r="C324" s="14"/>
      <c r="D324" s="14"/>
    </row>
    <row r="325" spans="3:4">
      <c r="C325" s="14"/>
      <c r="D325" s="14"/>
    </row>
    <row r="326" spans="3:4">
      <c r="C326" s="14"/>
      <c r="D326" s="14"/>
    </row>
    <row r="327" spans="3:4">
      <c r="C327" s="14"/>
      <c r="D327" s="14"/>
    </row>
    <row r="328" spans="3:4">
      <c r="C328" s="14"/>
      <c r="D328" s="14"/>
    </row>
    <row r="329" spans="3:4">
      <c r="C329" s="14"/>
      <c r="D329" s="14"/>
    </row>
    <row r="330" spans="3:4">
      <c r="C330" s="14"/>
      <c r="D330" s="14"/>
    </row>
    <row r="331" spans="3:4">
      <c r="C331" s="14"/>
      <c r="D331" s="14"/>
    </row>
    <row r="332" spans="3:4">
      <c r="C332" s="14"/>
      <c r="D332" s="14"/>
    </row>
    <row r="333" spans="3:4">
      <c r="C333" s="14"/>
      <c r="D333" s="14"/>
    </row>
    <row r="334" spans="3:4">
      <c r="C334" s="14"/>
      <c r="D334" s="14"/>
    </row>
    <row r="335" spans="3:4">
      <c r="C335" s="14"/>
      <c r="D335" s="14"/>
    </row>
    <row r="336" spans="3:4">
      <c r="C336" s="14"/>
      <c r="D336" s="14"/>
    </row>
    <row r="337" spans="3:4">
      <c r="C337" s="14"/>
      <c r="D337" s="14"/>
    </row>
    <row r="338" spans="3:4">
      <c r="C338" s="14"/>
      <c r="D338" s="14"/>
    </row>
    <row r="339" spans="3:4">
      <c r="C339" s="14"/>
      <c r="D339" s="14"/>
    </row>
    <row r="340" spans="3:4">
      <c r="C340" s="14"/>
      <c r="D340" s="14"/>
    </row>
    <row r="341" spans="3:4">
      <c r="C341" s="14"/>
      <c r="D341" s="14"/>
    </row>
    <row r="342" spans="3:4">
      <c r="C342" s="14"/>
      <c r="D342" s="14"/>
    </row>
    <row r="343" spans="3:4">
      <c r="C343" s="14"/>
      <c r="D343" s="14"/>
    </row>
    <row r="344" spans="3:4">
      <c r="C344" s="14"/>
      <c r="D344" s="14"/>
    </row>
    <row r="345" spans="3:4">
      <c r="C345" s="14"/>
      <c r="D345" s="14"/>
    </row>
    <row r="346" spans="3:4">
      <c r="C346" s="14"/>
      <c r="D346" s="14"/>
    </row>
    <row r="347" spans="3:4">
      <c r="C347" s="14"/>
      <c r="D347" s="14"/>
    </row>
    <row r="348" spans="3:4">
      <c r="C348" s="14"/>
      <c r="D348" s="14"/>
    </row>
    <row r="349" spans="3:4">
      <c r="C349" s="14"/>
      <c r="D349" s="14"/>
    </row>
    <row r="350" spans="3:4">
      <c r="C350" s="14"/>
      <c r="D350" s="14"/>
    </row>
    <row r="351" spans="3:4">
      <c r="C351" s="14"/>
      <c r="D351" s="14"/>
    </row>
    <row r="352" spans="3:4">
      <c r="C352" s="14"/>
      <c r="D352" s="14"/>
    </row>
    <row r="353" spans="3:4">
      <c r="C353" s="14"/>
      <c r="D353" s="14"/>
    </row>
    <row r="354" spans="3:4">
      <c r="C354" s="14"/>
      <c r="D354" s="14"/>
    </row>
    <row r="355" spans="3:4">
      <c r="C355" s="14"/>
      <c r="D355" s="14"/>
    </row>
    <row r="356" spans="3:4">
      <c r="C356" s="14"/>
      <c r="D356" s="14"/>
    </row>
    <row r="357" spans="3:4">
      <c r="C357" s="14"/>
      <c r="D357" s="14"/>
    </row>
    <row r="358" spans="3:4">
      <c r="C358" s="14"/>
      <c r="D358" s="14"/>
    </row>
    <row r="359" spans="3:4">
      <c r="C359" s="14"/>
      <c r="D359" s="14"/>
    </row>
    <row r="360" spans="3:4">
      <c r="C360" s="14"/>
      <c r="D360" s="14"/>
    </row>
    <row r="361" spans="3:4">
      <c r="C361" s="14"/>
      <c r="D361" s="14"/>
    </row>
    <row r="362" spans="3:4">
      <c r="C362" s="14"/>
      <c r="D362" s="14"/>
    </row>
    <row r="363" spans="3:4">
      <c r="C363" s="14"/>
      <c r="D363" s="14"/>
    </row>
    <row r="364" spans="3:4">
      <c r="C364" s="14"/>
      <c r="D364" s="14"/>
    </row>
    <row r="365" spans="3:4">
      <c r="C365" s="14"/>
      <c r="D365" s="14"/>
    </row>
    <row r="366" spans="3:4">
      <c r="C366" s="14"/>
      <c r="D366" s="14"/>
    </row>
    <row r="367" spans="3:4">
      <c r="C367" s="14"/>
      <c r="D367" s="14"/>
    </row>
    <row r="368" spans="3:4">
      <c r="C368" s="14"/>
      <c r="D368" s="14"/>
    </row>
    <row r="369" spans="3:4">
      <c r="C369" s="14"/>
      <c r="D369" s="14"/>
    </row>
    <row r="370" spans="3:4">
      <c r="C370" s="14"/>
      <c r="D370" s="14"/>
    </row>
    <row r="371" spans="3:4">
      <c r="C371" s="14"/>
      <c r="D371" s="14"/>
    </row>
    <row r="372" spans="3:4">
      <c r="C372" s="14"/>
      <c r="D372" s="14"/>
    </row>
    <row r="373" spans="3:4">
      <c r="C373" s="14"/>
      <c r="D373" s="14"/>
    </row>
    <row r="374" spans="3:4">
      <c r="C374" s="14"/>
      <c r="D374" s="14"/>
    </row>
    <row r="375" spans="3:4">
      <c r="C375" s="14"/>
      <c r="D375" s="14"/>
    </row>
    <row r="376" spans="3:4">
      <c r="C376" s="14"/>
      <c r="D376" s="14"/>
    </row>
    <row r="377" spans="3:4">
      <c r="C377" s="14"/>
      <c r="D377" s="14"/>
    </row>
    <row r="378" spans="3:4">
      <c r="C378" s="14"/>
      <c r="D378" s="14"/>
    </row>
    <row r="379" spans="3:4">
      <c r="C379" s="14"/>
      <c r="D379" s="14"/>
    </row>
    <row r="380" spans="3:4">
      <c r="C380" s="14"/>
      <c r="D380" s="14"/>
    </row>
    <row r="381" spans="3:4">
      <c r="C381" s="14"/>
      <c r="D381" s="14"/>
    </row>
    <row r="382" spans="3:4">
      <c r="C382" s="14"/>
      <c r="D382" s="14"/>
    </row>
    <row r="383" spans="3:4">
      <c r="C383" s="14"/>
      <c r="D383" s="14"/>
    </row>
    <row r="384" spans="3:4">
      <c r="C384" s="14"/>
      <c r="D384" s="14"/>
    </row>
    <row r="385" spans="3:4">
      <c r="C385" s="14"/>
      <c r="D385" s="14"/>
    </row>
    <row r="386" spans="3:4">
      <c r="C386" s="14"/>
      <c r="D386" s="14"/>
    </row>
    <row r="387" spans="3:4">
      <c r="C387" s="14"/>
      <c r="D387" s="14"/>
    </row>
    <row r="388" spans="3:4">
      <c r="C388" s="14"/>
      <c r="D388" s="14"/>
    </row>
    <row r="389" spans="3:4">
      <c r="C389" s="14"/>
      <c r="D389" s="14"/>
    </row>
    <row r="390" spans="3:4">
      <c r="C390" s="14"/>
      <c r="D390" s="14"/>
    </row>
    <row r="391" spans="3:4">
      <c r="C391" s="14"/>
      <c r="D391" s="14"/>
    </row>
    <row r="392" spans="3:4">
      <c r="C392" s="14"/>
      <c r="D392" s="14"/>
    </row>
    <row r="393" spans="3:4">
      <c r="C393" s="14"/>
      <c r="D393" s="14"/>
    </row>
    <row r="394" spans="3:4">
      <c r="C394" s="14"/>
      <c r="D394" s="14"/>
    </row>
    <row r="395" spans="3:4">
      <c r="C395" s="14"/>
      <c r="D395" s="14"/>
    </row>
    <row r="396" spans="3:4">
      <c r="C396" s="14"/>
      <c r="D396" s="14"/>
    </row>
    <row r="397" spans="3:4">
      <c r="C397" s="14"/>
      <c r="D397" s="14"/>
    </row>
    <row r="398" spans="3:4">
      <c r="C398" s="14"/>
      <c r="D398" s="14"/>
    </row>
    <row r="399" spans="3:4">
      <c r="C399" s="14"/>
      <c r="D399" s="14"/>
    </row>
    <row r="400" spans="3:4">
      <c r="C400" s="14"/>
      <c r="D400" s="14"/>
    </row>
    <row r="401" spans="3:4">
      <c r="C401" s="14"/>
      <c r="D401" s="14"/>
    </row>
    <row r="402" spans="3:4">
      <c r="C402" s="14"/>
      <c r="D402" s="14"/>
    </row>
    <row r="403" spans="3:4">
      <c r="C403" s="14"/>
      <c r="D403" s="14"/>
    </row>
    <row r="404" spans="3:4">
      <c r="C404" s="14"/>
      <c r="D404" s="14"/>
    </row>
    <row r="405" spans="3:4">
      <c r="C405" s="14"/>
      <c r="D405" s="14"/>
    </row>
    <row r="406" spans="3:4">
      <c r="C406" s="14"/>
      <c r="D406" s="14"/>
    </row>
    <row r="407" spans="3:4">
      <c r="C407" s="14"/>
      <c r="D407" s="14"/>
    </row>
    <row r="408" spans="3:4">
      <c r="C408" s="14"/>
      <c r="D408" s="14"/>
    </row>
    <row r="409" spans="3:4">
      <c r="C409" s="14"/>
      <c r="D409" s="14"/>
    </row>
    <row r="410" spans="3:4">
      <c r="C410" s="14"/>
      <c r="D410" s="14"/>
    </row>
    <row r="411" spans="3:4">
      <c r="C411" s="14"/>
      <c r="D411" s="14"/>
    </row>
    <row r="412" spans="3:4">
      <c r="C412" s="14"/>
      <c r="D412" s="14"/>
    </row>
    <row r="413" spans="3:4">
      <c r="C413" s="14"/>
      <c r="D413" s="14"/>
    </row>
    <row r="414" spans="3:4">
      <c r="C414" s="14"/>
      <c r="D414" s="14"/>
    </row>
    <row r="415" spans="3:4">
      <c r="C415" s="14"/>
      <c r="D415" s="14"/>
    </row>
    <row r="416" spans="3:4">
      <c r="C416" s="14"/>
      <c r="D416" s="14"/>
    </row>
    <row r="417" spans="3:4">
      <c r="C417" s="14"/>
      <c r="D417" s="14"/>
    </row>
    <row r="418" spans="3:4">
      <c r="C418" s="14"/>
      <c r="D418" s="14"/>
    </row>
    <row r="419" spans="3:4">
      <c r="C419" s="14"/>
      <c r="D419" s="14"/>
    </row>
    <row r="420" spans="3:4">
      <c r="C420" s="14"/>
      <c r="D420" s="14"/>
    </row>
    <row r="421" spans="3:4">
      <c r="C421" s="14"/>
      <c r="D421" s="14"/>
    </row>
    <row r="422" spans="3:4">
      <c r="C422" s="14"/>
      <c r="D422" s="14"/>
    </row>
    <row r="423" spans="3:4">
      <c r="C423" s="14"/>
      <c r="D423" s="14"/>
    </row>
    <row r="424" spans="3:4">
      <c r="C424" s="14"/>
      <c r="D424" s="14"/>
    </row>
    <row r="425" spans="3:4">
      <c r="C425" s="14"/>
      <c r="D425" s="14"/>
    </row>
    <row r="426" spans="3:4">
      <c r="C426" s="14"/>
      <c r="D426" s="14"/>
    </row>
    <row r="427" spans="3:4">
      <c r="C427" s="14"/>
      <c r="D427" s="14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2" workbookViewId="0">
      <selection activeCell="I14" sqref="I14"/>
    </sheetView>
  </sheetViews>
  <sheetFormatPr defaultColWidth="9.140625" defaultRowHeight="18"/>
  <cols>
    <col min="1" max="1" width="6.28515625" style="14" customWidth="1"/>
    <col min="2" max="2" width="45.7109375" style="13" customWidth="1"/>
    <col min="3" max="4" width="10.7109375" style="13" customWidth="1"/>
    <col min="5" max="9" width="10.7109375" style="14" customWidth="1"/>
    <col min="10" max="10" width="14.7109375" style="14" customWidth="1"/>
    <col min="11" max="12" width="10.7109375" style="14" customWidth="1"/>
    <col min="13" max="13" width="6.7109375" style="14" customWidth="1"/>
    <col min="14" max="14" width="7.7109375" style="14" customWidth="1"/>
    <col min="15" max="15" width="7.140625" style="14" customWidth="1"/>
    <col min="16" max="16" width="6" style="14" customWidth="1"/>
    <col min="17" max="17" width="7.85546875" style="14" customWidth="1"/>
    <col min="18" max="18" width="8.140625" style="14" customWidth="1"/>
    <col min="19" max="19" width="6.28515625" style="14" customWidth="1"/>
    <col min="20" max="20" width="8" style="14" customWidth="1"/>
    <col min="21" max="21" width="8.7109375" style="14" customWidth="1"/>
    <col min="22" max="22" width="10" style="14" customWidth="1"/>
    <col min="23" max="23" width="9.5703125" style="14" customWidth="1"/>
    <col min="24" max="24" width="6.140625" style="14" customWidth="1"/>
    <col min="25" max="26" width="5.7109375" style="14" customWidth="1"/>
    <col min="27" max="27" width="6.85546875" style="14" customWidth="1"/>
    <col min="28" max="28" width="6.42578125" style="14" customWidth="1"/>
    <col min="29" max="29" width="6.7109375" style="14" customWidth="1"/>
    <col min="30" max="30" width="7.28515625" style="14" customWidth="1"/>
    <col min="31" max="37" width="5.7109375" style="14" customWidth="1"/>
    <col min="38" max="38" width="3.42578125" style="14" customWidth="1"/>
    <col min="39" max="39" width="5.7109375" style="14" hidden="1" customWidth="1"/>
    <col min="40" max="40" width="10.140625" style="14" customWidth="1"/>
    <col min="41" max="41" width="13.85546875" style="14" customWidth="1"/>
    <col min="42" max="42" width="5.7109375" style="14" customWidth="1"/>
    <col min="43" max="16384" width="9.140625" style="14"/>
  </cols>
  <sheetData>
    <row r="1" spans="2:13">
      <c r="B1" s="2" t="s">
        <v>0</v>
      </c>
      <c r="C1" t="s">
        <v>195</v>
      </c>
    </row>
    <row r="2" spans="2:13">
      <c r="B2" s="2" t="s">
        <v>1</v>
      </c>
    </row>
    <row r="3" spans="2:13">
      <c r="B3" s="2" t="s">
        <v>2</v>
      </c>
      <c r="C3" t="s">
        <v>196</v>
      </c>
    </row>
    <row r="4" spans="2:13">
      <c r="B4" s="2" t="s">
        <v>3</v>
      </c>
    </row>
    <row r="5" spans="2:13">
      <c r="B5" s="2"/>
    </row>
    <row r="7" spans="2:13" ht="26.25" customHeight="1">
      <c r="B7" s="99" t="s">
        <v>45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2:13" s="17" customFormat="1" ht="63">
      <c r="B8" s="15" t="s">
        <v>46</v>
      </c>
      <c r="C8" s="16" t="s">
        <v>47</v>
      </c>
      <c r="D8" s="16" t="s">
        <v>48</v>
      </c>
      <c r="E8" s="16" t="s">
        <v>49</v>
      </c>
      <c r="F8" s="16" t="s">
        <v>50</v>
      </c>
      <c r="G8" s="16" t="s">
        <v>51</v>
      </c>
      <c r="H8" s="16" t="s">
        <v>52</v>
      </c>
      <c r="I8" s="16" t="s">
        <v>53</v>
      </c>
      <c r="J8" s="16" t="s">
        <v>54</v>
      </c>
      <c r="K8" s="16" t="s">
        <v>55</v>
      </c>
      <c r="L8" s="16" t="s">
        <v>56</v>
      </c>
      <c r="M8" s="14"/>
    </row>
    <row r="9" spans="2:13" s="17" customFormat="1" ht="28.5" customHeight="1">
      <c r="B9" s="18"/>
      <c r="C9" s="19"/>
      <c r="D9" s="19"/>
      <c r="E9" s="19"/>
      <c r="F9" s="19"/>
      <c r="G9" s="19"/>
      <c r="H9" s="19" t="s">
        <v>7</v>
      </c>
      <c r="I9" s="19" t="s">
        <v>7</v>
      </c>
      <c r="J9" s="19" t="s">
        <v>6</v>
      </c>
      <c r="K9" s="19" t="s">
        <v>7</v>
      </c>
      <c r="L9" s="19" t="s">
        <v>7</v>
      </c>
    </row>
    <row r="10" spans="2:13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</row>
    <row r="11" spans="2:13" s="21" customFormat="1" ht="18" customHeight="1">
      <c r="B11" s="22" t="s">
        <v>65</v>
      </c>
      <c r="C11" s="6"/>
      <c r="D11" s="6"/>
      <c r="E11" s="6"/>
      <c r="F11" s="6"/>
      <c r="G11" s="6"/>
      <c r="H11" s="6"/>
      <c r="I11" s="74">
        <v>0</v>
      </c>
      <c r="J11" s="73">
        <f>J12+J42</f>
        <v>1264596.2620779944</v>
      </c>
      <c r="K11" s="74">
        <f>J11/$J$11</f>
        <v>1</v>
      </c>
      <c r="L11" s="74">
        <f>J11/'סכום נכסי הקרן'!$C$42</f>
        <v>6.334057095894241E-2</v>
      </c>
    </row>
    <row r="12" spans="2:13">
      <c r="B12" s="77" t="s">
        <v>203</v>
      </c>
      <c r="C12" s="24"/>
      <c r="D12" s="25"/>
      <c r="E12" s="25"/>
      <c r="F12" s="25"/>
      <c r="G12" s="25"/>
      <c r="H12" s="25"/>
      <c r="I12" s="78">
        <v>0</v>
      </c>
      <c r="J12" s="79">
        <f>J13+J16+J31+J34</f>
        <v>1264596.2620779944</v>
      </c>
      <c r="K12" s="78">
        <f t="shared" ref="K12:K46" si="0">J12/$J$11</f>
        <v>1</v>
      </c>
      <c r="L12" s="78">
        <f>J12/'סכום נכסי הקרן'!$C$42</f>
        <v>6.334057095894241E-2</v>
      </c>
    </row>
    <row r="13" spans="2:13">
      <c r="B13" s="77" t="s">
        <v>204</v>
      </c>
      <c r="C13" s="24"/>
      <c r="D13" s="25"/>
      <c r="E13" s="25"/>
      <c r="F13" s="25"/>
      <c r="G13" s="25"/>
      <c r="H13" s="25"/>
      <c r="I13" s="78">
        <v>0</v>
      </c>
      <c r="J13" s="79">
        <f>J14+J15</f>
        <v>665260.4265422743</v>
      </c>
      <c r="K13" s="78">
        <f t="shared" si="0"/>
        <v>0.52606546966152912</v>
      </c>
      <c r="L13" s="78">
        <f>J13/'סכום נכסי הקרן'!$C$42</f>
        <v>3.3321287210145455E-2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100</v>
      </c>
      <c r="H14" s="76">
        <v>0</v>
      </c>
      <c r="I14" s="76">
        <v>0</v>
      </c>
      <c r="J14" s="75">
        <v>4598.1312399999997</v>
      </c>
      <c r="K14" s="76">
        <f t="shared" si="0"/>
        <v>3.6360468379404466E-3</v>
      </c>
      <c r="L14" s="76">
        <f>J14/'סכום נכסי הקרן'!$C$42</f>
        <v>2.3030928274860504E-4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100</v>
      </c>
      <c r="H15" s="76">
        <v>0</v>
      </c>
      <c r="I15" s="76">
        <v>0</v>
      </c>
      <c r="J15" s="75">
        <f>716650.91918-55988.6238777257</f>
        <v>660662.29530227429</v>
      </c>
      <c r="K15" s="76">
        <f t="shared" si="0"/>
        <v>0.52242942282358862</v>
      </c>
      <c r="L15" s="76">
        <f>J15/'סכום נכסי הקרן'!$C$42</f>
        <v>3.3090977927396847E-2</v>
      </c>
    </row>
    <row r="16" spans="2:13">
      <c r="B16" s="77" t="s">
        <v>213</v>
      </c>
      <c r="D16" s="14"/>
      <c r="I16" s="78">
        <v>0</v>
      </c>
      <c r="J16" s="79">
        <v>574510.08346672019</v>
      </c>
      <c r="K16" s="78">
        <f t="shared" si="0"/>
        <v>0.45430316433379359</v>
      </c>
      <c r="L16" s="78">
        <f>J16/'סכום נכסי הקרן'!$C$42</f>
        <v>2.8775821817356727E-2</v>
      </c>
    </row>
    <row r="17" spans="2:12">
      <c r="B17" t="s">
        <v>214</v>
      </c>
      <c r="C17" t="s">
        <v>215</v>
      </c>
      <c r="D17" t="s">
        <v>207</v>
      </c>
      <c r="E17" t="s">
        <v>208</v>
      </c>
      <c r="F17" t="s">
        <v>209</v>
      </c>
      <c r="G17" t="s">
        <v>108</v>
      </c>
      <c r="H17" s="76">
        <v>0</v>
      </c>
      <c r="I17" s="76">
        <v>0</v>
      </c>
      <c r="J17" s="75">
        <v>0.78124949600000004</v>
      </c>
      <c r="K17" s="76">
        <f t="shared" si="0"/>
        <v>6.1778570712856983E-7</v>
      </c>
      <c r="L17" s="76">
        <f>J17/'סכום נכסי הקרן'!$C$42</f>
        <v>3.9130899419797594E-8</v>
      </c>
    </row>
    <row r="18" spans="2:12">
      <c r="B18" t="s">
        <v>216</v>
      </c>
      <c r="C18" t="s">
        <v>217</v>
      </c>
      <c r="D18" t="s">
        <v>212</v>
      </c>
      <c r="E18" t="s">
        <v>208</v>
      </c>
      <c r="F18" t="s">
        <v>209</v>
      </c>
      <c r="G18" t="s">
        <v>108</v>
      </c>
      <c r="H18" s="76">
        <v>0</v>
      </c>
      <c r="I18" s="76">
        <v>0</v>
      </c>
      <c r="J18" s="75">
        <v>41720.27886133</v>
      </c>
      <c r="K18" s="76">
        <f t="shared" si="0"/>
        <v>3.2990987014918829E-2</v>
      </c>
      <c r="L18" s="76">
        <f>J18/'סכום נכסי הקרן'!$C$42</f>
        <v>2.0896679540240138E-3</v>
      </c>
    </row>
    <row r="19" spans="2:12">
      <c r="B19" t="s">
        <v>218</v>
      </c>
      <c r="C19" t="s">
        <v>219</v>
      </c>
      <c r="D19" t="s">
        <v>220</v>
      </c>
      <c r="E19" t="s">
        <v>208</v>
      </c>
      <c r="F19" t="s">
        <v>209</v>
      </c>
      <c r="G19" t="s">
        <v>104</v>
      </c>
      <c r="H19" s="76">
        <v>0</v>
      </c>
      <c r="I19" s="76">
        <v>0</v>
      </c>
      <c r="J19" s="75">
        <v>410.85064245000001</v>
      </c>
      <c r="K19" s="76">
        <f t="shared" si="0"/>
        <v>3.2488680756883389E-4</v>
      </c>
      <c r="L19" s="76">
        <f>J19/'סכום נכסי הקרן'!$C$42</f>
        <v>2.0578515888437992E-5</v>
      </c>
    </row>
    <row r="20" spans="2:12">
      <c r="B20" t="s">
        <v>221</v>
      </c>
      <c r="C20" t="s">
        <v>222</v>
      </c>
      <c r="D20" t="s">
        <v>207</v>
      </c>
      <c r="E20" t="s">
        <v>208</v>
      </c>
      <c r="F20" t="s">
        <v>209</v>
      </c>
      <c r="G20" t="s">
        <v>104</v>
      </c>
      <c r="H20" s="76">
        <v>0</v>
      </c>
      <c r="I20" s="76">
        <v>0</v>
      </c>
      <c r="J20" s="75">
        <v>4380.5553823500004</v>
      </c>
      <c r="K20" s="76">
        <f t="shared" si="0"/>
        <v>3.4639952004538095E-3</v>
      </c>
      <c r="L20" s="76">
        <f>J20/'סכום נכסי הקרן'!$C$42</f>
        <v>2.1941143379578047E-4</v>
      </c>
    </row>
    <row r="21" spans="2:12">
      <c r="B21" t="s">
        <v>223</v>
      </c>
      <c r="C21" t="s">
        <v>224</v>
      </c>
      <c r="D21" t="s">
        <v>212</v>
      </c>
      <c r="E21" t="s">
        <v>208</v>
      </c>
      <c r="F21" t="s">
        <v>209</v>
      </c>
      <c r="G21" t="s">
        <v>104</v>
      </c>
      <c r="H21" s="76">
        <v>0</v>
      </c>
      <c r="I21" s="76">
        <v>0</v>
      </c>
      <c r="J21" s="75">
        <v>529467.79860794998</v>
      </c>
      <c r="K21" s="76">
        <f t="shared" si="0"/>
        <v>0.41868524720919575</v>
      </c>
      <c r="L21" s="76">
        <f>J21/'סכום נכסי הקרן'!$C$42</f>
        <v>2.6519762610316407E-2</v>
      </c>
    </row>
    <row r="22" spans="2:12">
      <c r="B22" t="s">
        <v>225</v>
      </c>
      <c r="C22" t="s">
        <v>224</v>
      </c>
      <c r="D22" t="s">
        <v>212</v>
      </c>
      <c r="E22" t="s">
        <v>208</v>
      </c>
      <c r="F22" t="s">
        <v>209</v>
      </c>
      <c r="G22" t="s">
        <v>104</v>
      </c>
      <c r="H22" s="76">
        <v>0</v>
      </c>
      <c r="I22" s="76">
        <v>0</v>
      </c>
      <c r="J22" s="75">
        <v>-12380.925004799999</v>
      </c>
      <c r="K22" s="76">
        <f t="shared" si="0"/>
        <v>-9.7904172075090334E-3</v>
      </c>
      <c r="L22" s="76">
        <f>J22/'סכום נכסי הקרן'!$C$42</f>
        <v>-6.2013061584987672E-4</v>
      </c>
    </row>
    <row r="23" spans="2:12">
      <c r="B23" t="s">
        <v>226</v>
      </c>
      <c r="C23" t="s">
        <v>227</v>
      </c>
      <c r="D23" t="s">
        <v>212</v>
      </c>
      <c r="E23" t="s">
        <v>208</v>
      </c>
      <c r="F23" t="s">
        <v>209</v>
      </c>
      <c r="G23" t="s">
        <v>118</v>
      </c>
      <c r="H23" s="76">
        <v>0</v>
      </c>
      <c r="I23" s="76">
        <v>0</v>
      </c>
      <c r="J23" s="75">
        <v>772.24448851499994</v>
      </c>
      <c r="K23" s="76">
        <f t="shared" si="0"/>
        <v>6.1066485144123535E-4</v>
      </c>
      <c r="L23" s="76">
        <f>J23/'סכום נכסי הקרן'!$C$42</f>
        <v>3.8679860354845594E-5</v>
      </c>
    </row>
    <row r="24" spans="2:12">
      <c r="B24" t="s">
        <v>228</v>
      </c>
      <c r="C24" t="s">
        <v>229</v>
      </c>
      <c r="D24" t="s">
        <v>212</v>
      </c>
      <c r="E24" t="s">
        <v>208</v>
      </c>
      <c r="F24" t="s">
        <v>209</v>
      </c>
      <c r="G24" t="s">
        <v>202</v>
      </c>
      <c r="H24" s="76">
        <v>0</v>
      </c>
      <c r="I24" s="76">
        <v>0</v>
      </c>
      <c r="J24" s="75">
        <v>-46.599067965000003</v>
      </c>
      <c r="K24" s="76">
        <f t="shared" si="0"/>
        <v>-3.6848968609497592E-5</v>
      </c>
      <c r="L24" s="76">
        <f>J24/'סכום נכסי הקרן'!$C$42</f>
        <v>-2.3340347109737236E-6</v>
      </c>
    </row>
    <row r="25" spans="2:12">
      <c r="B25" t="s">
        <v>230</v>
      </c>
      <c r="C25" t="s">
        <v>231</v>
      </c>
      <c r="D25" t="s">
        <v>212</v>
      </c>
      <c r="E25" t="s">
        <v>208</v>
      </c>
      <c r="F25" t="s">
        <v>209</v>
      </c>
      <c r="G25" t="s">
        <v>121</v>
      </c>
      <c r="H25" s="76">
        <v>0</v>
      </c>
      <c r="I25" s="76">
        <v>0</v>
      </c>
      <c r="J25" s="75">
        <v>141.56299483999999</v>
      </c>
      <c r="K25" s="76">
        <f t="shared" si="0"/>
        <v>1.1194323365101726E-4</v>
      </c>
      <c r="L25" s="76">
        <f>J25/'סכום נכסי הקרן'!$C$42</f>
        <v>7.0905483344457286E-6</v>
      </c>
    </row>
    <row r="26" spans="2:12">
      <c r="B26" t="s">
        <v>232</v>
      </c>
      <c r="C26" t="s">
        <v>233</v>
      </c>
      <c r="D26" t="s">
        <v>212</v>
      </c>
      <c r="E26" t="s">
        <v>208</v>
      </c>
      <c r="F26" t="s">
        <v>209</v>
      </c>
      <c r="G26" t="s">
        <v>201</v>
      </c>
      <c r="H26" s="76">
        <v>0</v>
      </c>
      <c r="I26" s="76">
        <v>0</v>
      </c>
      <c r="J26" s="75">
        <v>5.9036423201600003</v>
      </c>
      <c r="K26" s="76">
        <f t="shared" si="0"/>
        <v>4.6684008937833562E-6</v>
      </c>
      <c r="L26" s="76">
        <f>J26/'סכום נכסי הקרן'!$C$42</f>
        <v>2.9569917807747484E-7</v>
      </c>
    </row>
    <row r="27" spans="2:12">
      <c r="B27" t="s">
        <v>234</v>
      </c>
      <c r="C27" t="s">
        <v>235</v>
      </c>
      <c r="D27" t="s">
        <v>212</v>
      </c>
      <c r="E27" t="s">
        <v>208</v>
      </c>
      <c r="F27" t="s">
        <v>209</v>
      </c>
      <c r="G27" t="s">
        <v>199</v>
      </c>
      <c r="H27" s="76">
        <v>0</v>
      </c>
      <c r="I27" s="76">
        <v>0</v>
      </c>
      <c r="J27" s="75">
        <v>1174.3491832499999</v>
      </c>
      <c r="K27" s="76">
        <f t="shared" si="0"/>
        <v>9.2863565903658467E-4</v>
      </c>
      <c r="L27" s="76">
        <f>J27/'סכום נכסי הקרן'!$C$42</f>
        <v>5.882031285621104E-5</v>
      </c>
    </row>
    <row r="28" spans="2:12">
      <c r="B28" t="s">
        <v>236</v>
      </c>
      <c r="C28" t="s">
        <v>237</v>
      </c>
      <c r="D28" t="s">
        <v>212</v>
      </c>
      <c r="E28" t="s">
        <v>208</v>
      </c>
      <c r="F28" t="s">
        <v>209</v>
      </c>
      <c r="G28" t="s">
        <v>200</v>
      </c>
      <c r="H28" s="76">
        <v>0</v>
      </c>
      <c r="I28" s="76">
        <v>0</v>
      </c>
      <c r="J28" s="75">
        <v>98.584880624999997</v>
      </c>
      <c r="K28" s="76">
        <f t="shared" si="0"/>
        <v>7.7957592934051981E-5</v>
      </c>
      <c r="L28" s="76">
        <f>J28/'סכום נכסי הקרן'!$C$42</f>
        <v>4.9378784470276667E-6</v>
      </c>
    </row>
    <row r="29" spans="2:12">
      <c r="B29" t="s">
        <v>238</v>
      </c>
      <c r="C29" t="s">
        <v>239</v>
      </c>
      <c r="D29" t="s">
        <v>212</v>
      </c>
      <c r="E29" t="s">
        <v>208</v>
      </c>
      <c r="F29" t="s">
        <v>209</v>
      </c>
      <c r="G29" t="s">
        <v>111</v>
      </c>
      <c r="H29" s="76">
        <v>0</v>
      </c>
      <c r="I29" s="76">
        <v>0</v>
      </c>
      <c r="J29" s="75">
        <v>8462.3419075839993</v>
      </c>
      <c r="K29" s="76">
        <f t="shared" si="0"/>
        <v>6.6917340825273465E-3</v>
      </c>
      <c r="L29" s="76">
        <f>J29/'סכום נכסי הקרן'!$C$42</f>
        <v>4.2385825749269675E-4</v>
      </c>
    </row>
    <row r="30" spans="2:12">
      <c r="B30" t="s">
        <v>240</v>
      </c>
      <c r="C30" t="s">
        <v>241</v>
      </c>
      <c r="D30" t="s">
        <v>212</v>
      </c>
      <c r="E30" t="s">
        <v>208</v>
      </c>
      <c r="F30" t="s">
        <v>209</v>
      </c>
      <c r="G30" t="s">
        <v>198</v>
      </c>
      <c r="H30" s="76">
        <v>0</v>
      </c>
      <c r="I30" s="76">
        <v>0</v>
      </c>
      <c r="J30" s="75">
        <v>302.35569877500001</v>
      </c>
      <c r="K30" s="76">
        <f t="shared" si="0"/>
        <v>2.3909267158370908E-4</v>
      </c>
      <c r="L30" s="76">
        <f>J30/'סכום נכסי הקרן'!$C$42</f>
        <v>1.5144266330211038E-5</v>
      </c>
    </row>
    <row r="31" spans="2:12">
      <c r="B31" s="77" t="s">
        <v>242</v>
      </c>
      <c r="D31" s="14"/>
      <c r="I31" s="78">
        <v>0</v>
      </c>
      <c r="J31" s="79">
        <v>814.44248000000005</v>
      </c>
      <c r="K31" s="78">
        <f t="shared" si="0"/>
        <v>6.4403359745955743E-4</v>
      </c>
      <c r="L31" s="78">
        <f>J31/'סכום נכסי הקרן'!$C$42</f>
        <v>4.079345577983005E-5</v>
      </c>
    </row>
    <row r="32" spans="2:12">
      <c r="B32" t="s">
        <v>243</v>
      </c>
      <c r="C32" t="s">
        <v>244</v>
      </c>
      <c r="D32" t="s">
        <v>220</v>
      </c>
      <c r="E32" t="s">
        <v>208</v>
      </c>
      <c r="F32" t="s">
        <v>209</v>
      </c>
      <c r="G32" t="s">
        <v>100</v>
      </c>
      <c r="H32" s="76">
        <v>0</v>
      </c>
      <c r="I32" s="76">
        <v>0</v>
      </c>
      <c r="J32" s="75">
        <v>810.30393000000004</v>
      </c>
      <c r="K32" s="76">
        <f t="shared" si="0"/>
        <v>6.4076097193937792E-4</v>
      </c>
      <c r="L32" s="76">
        <f>J32/'סכום נכסי הקרן'!$C$42</f>
        <v>4.0586165810847075E-5</v>
      </c>
    </row>
    <row r="33" spans="2:12">
      <c r="B33" t="s">
        <v>245</v>
      </c>
      <c r="C33" t="s">
        <v>246</v>
      </c>
      <c r="D33" t="s">
        <v>207</v>
      </c>
      <c r="E33" t="s">
        <v>208</v>
      </c>
      <c r="F33" t="s">
        <v>209</v>
      </c>
      <c r="G33" t="s">
        <v>100</v>
      </c>
      <c r="H33" s="76">
        <v>0</v>
      </c>
      <c r="I33" s="76">
        <v>0</v>
      </c>
      <c r="J33" s="75">
        <v>4.1385500000000004</v>
      </c>
      <c r="K33" s="76">
        <f t="shared" si="0"/>
        <v>3.2726255201794626E-6</v>
      </c>
      <c r="L33" s="76">
        <f>J33/'סכום נכסי הקרן'!$C$42</f>
        <v>2.0728996898297307E-7</v>
      </c>
    </row>
    <row r="34" spans="2:12">
      <c r="B34" s="77" t="s">
        <v>247</v>
      </c>
      <c r="D34" s="14"/>
      <c r="I34" s="78">
        <v>0</v>
      </c>
      <c r="J34" s="79">
        <v>24011.309589</v>
      </c>
      <c r="K34" s="78">
        <f t="shared" si="0"/>
        <v>1.8987332407217804E-2</v>
      </c>
      <c r="L34" s="78">
        <f>J34/'סכום נכסי הקרן'!$C$42</f>
        <v>1.2026684756604061E-3</v>
      </c>
    </row>
    <row r="35" spans="2:12">
      <c r="B35" t="s">
        <v>248</v>
      </c>
      <c r="C35" t="s">
        <v>249</v>
      </c>
      <c r="D35" t="s">
        <v>212</v>
      </c>
      <c r="E35" t="s">
        <v>208</v>
      </c>
      <c r="F35" t="s">
        <v>209</v>
      </c>
      <c r="G35" t="s">
        <v>100</v>
      </c>
      <c r="H35" s="76">
        <v>4.2999999999999997E-2</v>
      </c>
      <c r="I35" s="76">
        <v>0</v>
      </c>
      <c r="J35" s="75">
        <v>24011.309589</v>
      </c>
      <c r="K35" s="76">
        <f t="shared" si="0"/>
        <v>1.8987332407217804E-2</v>
      </c>
      <c r="L35" s="76">
        <f>J35/'סכום נכסי הקרן'!$C$42</f>
        <v>1.2026684756604061E-3</v>
      </c>
    </row>
    <row r="36" spans="2:12">
      <c r="B36" s="77" t="s">
        <v>250</v>
      </c>
      <c r="D36" s="14"/>
      <c r="I36" s="78">
        <v>0</v>
      </c>
      <c r="J36" s="79">
        <v>0</v>
      </c>
      <c r="K36" s="78">
        <f t="shared" si="0"/>
        <v>0</v>
      </c>
      <c r="L36" s="78">
        <f>J36/'סכום נכסי הקרן'!$C$42</f>
        <v>0</v>
      </c>
    </row>
    <row r="37" spans="2:12">
      <c r="B37" t="s">
        <v>251</v>
      </c>
      <c r="C37" t="s">
        <v>251</v>
      </c>
      <c r="D37" s="14"/>
      <c r="E37" t="s">
        <v>251</v>
      </c>
      <c r="G37" t="s">
        <v>251</v>
      </c>
      <c r="H37" s="76">
        <v>0</v>
      </c>
      <c r="I37" s="76">
        <v>0</v>
      </c>
      <c r="J37" s="75">
        <v>0</v>
      </c>
      <c r="K37" s="76">
        <f t="shared" si="0"/>
        <v>0</v>
      </c>
      <c r="L37" s="76">
        <f>J37/'סכום נכסי הקרן'!$C$42</f>
        <v>0</v>
      </c>
    </row>
    <row r="38" spans="2:12">
      <c r="B38" s="77" t="s">
        <v>252</v>
      </c>
      <c r="D38" s="14"/>
      <c r="I38" s="78">
        <v>0</v>
      </c>
      <c r="J38" s="79">
        <v>0</v>
      </c>
      <c r="K38" s="78">
        <f t="shared" si="0"/>
        <v>0</v>
      </c>
      <c r="L38" s="78">
        <f>J38/'סכום נכסי הקרן'!$C$42</f>
        <v>0</v>
      </c>
    </row>
    <row r="39" spans="2:12">
      <c r="B39" t="s">
        <v>251</v>
      </c>
      <c r="C39" t="s">
        <v>251</v>
      </c>
      <c r="D39" s="14"/>
      <c r="E39" t="s">
        <v>251</v>
      </c>
      <c r="G39" t="s">
        <v>251</v>
      </c>
      <c r="H39" s="76">
        <v>0</v>
      </c>
      <c r="I39" s="76">
        <v>0</v>
      </c>
      <c r="J39" s="75">
        <v>0</v>
      </c>
      <c r="K39" s="76">
        <f t="shared" si="0"/>
        <v>0</v>
      </c>
      <c r="L39" s="76">
        <f>J39/'סכום נכסי הקרן'!$C$42</f>
        <v>0</v>
      </c>
    </row>
    <row r="40" spans="2:12">
      <c r="B40" s="77" t="s">
        <v>253</v>
      </c>
      <c r="D40" s="14"/>
      <c r="I40" s="78">
        <v>0</v>
      </c>
      <c r="J40" s="79">
        <v>0</v>
      </c>
      <c r="K40" s="78">
        <f t="shared" si="0"/>
        <v>0</v>
      </c>
      <c r="L40" s="78">
        <f>J40/'סכום נכסי הקרן'!$C$42</f>
        <v>0</v>
      </c>
    </row>
    <row r="41" spans="2:12">
      <c r="B41" t="s">
        <v>251</v>
      </c>
      <c r="C41" t="s">
        <v>251</v>
      </c>
      <c r="D41" s="14"/>
      <c r="E41" t="s">
        <v>251</v>
      </c>
      <c r="G41" t="s">
        <v>251</v>
      </c>
      <c r="H41" s="76">
        <v>0</v>
      </c>
      <c r="I41" s="76">
        <v>0</v>
      </c>
      <c r="J41" s="75">
        <v>0</v>
      </c>
      <c r="K41" s="76">
        <f t="shared" si="0"/>
        <v>0</v>
      </c>
      <c r="L41" s="76">
        <f>J41/'סכום נכסי הקרן'!$C$42</f>
        <v>0</v>
      </c>
    </row>
    <row r="42" spans="2:12">
      <c r="B42" s="77" t="s">
        <v>254</v>
      </c>
      <c r="D42" s="14"/>
      <c r="I42" s="78">
        <v>0</v>
      </c>
      <c r="J42" s="79">
        <v>0</v>
      </c>
      <c r="K42" s="78">
        <f t="shared" si="0"/>
        <v>0</v>
      </c>
      <c r="L42" s="78">
        <f>J42/'סכום נכסי הקרן'!$C$42</f>
        <v>0</v>
      </c>
    </row>
    <row r="43" spans="2:12">
      <c r="B43" s="77" t="s">
        <v>255</v>
      </c>
      <c r="D43" s="14"/>
      <c r="I43" s="78">
        <v>0</v>
      </c>
      <c r="J43" s="79">
        <v>0</v>
      </c>
      <c r="K43" s="78">
        <f t="shared" si="0"/>
        <v>0</v>
      </c>
      <c r="L43" s="78">
        <f>J43/'סכום נכסי הקרן'!$C$42</f>
        <v>0</v>
      </c>
    </row>
    <row r="44" spans="2:12">
      <c r="B44" t="s">
        <v>251</v>
      </c>
      <c r="C44" t="s">
        <v>251</v>
      </c>
      <c r="D44" s="14"/>
      <c r="E44" t="s">
        <v>251</v>
      </c>
      <c r="G44" t="s">
        <v>251</v>
      </c>
      <c r="H44" s="76">
        <v>0</v>
      </c>
      <c r="I44" s="76">
        <v>0</v>
      </c>
      <c r="J44" s="75">
        <v>0</v>
      </c>
      <c r="K44" s="76">
        <f t="shared" si="0"/>
        <v>0</v>
      </c>
      <c r="L44" s="76">
        <f>J44/'סכום נכסי הקרן'!$C$42</f>
        <v>0</v>
      </c>
    </row>
    <row r="45" spans="2:12">
      <c r="B45" s="77" t="s">
        <v>253</v>
      </c>
      <c r="D45" s="14"/>
      <c r="I45" s="78">
        <v>0</v>
      </c>
      <c r="J45" s="79">
        <v>0</v>
      </c>
      <c r="K45" s="78">
        <f t="shared" si="0"/>
        <v>0</v>
      </c>
      <c r="L45" s="78">
        <f>J45/'סכום נכסי הקרן'!$C$42</f>
        <v>0</v>
      </c>
    </row>
    <row r="46" spans="2:12">
      <c r="B46" t="s">
        <v>251</v>
      </c>
      <c r="C46" t="s">
        <v>251</v>
      </c>
      <c r="D46" s="14"/>
      <c r="E46" t="s">
        <v>251</v>
      </c>
      <c r="G46" t="s">
        <v>251</v>
      </c>
      <c r="H46" s="76">
        <v>0</v>
      </c>
      <c r="I46" s="76">
        <v>0</v>
      </c>
      <c r="J46" s="75">
        <v>0</v>
      </c>
      <c r="K46" s="76">
        <f t="shared" si="0"/>
        <v>0</v>
      </c>
      <c r="L46" s="76">
        <f>J46/'סכום נכסי הקרן'!$C$42</f>
        <v>0</v>
      </c>
    </row>
    <row r="47" spans="2:12">
      <c r="B47" t="s">
        <v>256</v>
      </c>
      <c r="D47" s="14"/>
    </row>
    <row r="48" spans="2:12">
      <c r="D48" s="14"/>
    </row>
    <row r="49" spans="4:4">
      <c r="D49" s="14"/>
    </row>
    <row r="50" spans="4:4">
      <c r="D50" s="14"/>
    </row>
    <row r="51" spans="4:4">
      <c r="D51" s="14"/>
    </row>
    <row r="52" spans="4:4">
      <c r="D52" s="14"/>
    </row>
    <row r="53" spans="4:4">
      <c r="D53" s="14"/>
    </row>
    <row r="54" spans="4:4">
      <c r="D54" s="14"/>
    </row>
    <row r="55" spans="4:4">
      <c r="D55" s="14"/>
    </row>
    <row r="56" spans="4:4">
      <c r="D56" s="14"/>
    </row>
    <row r="57" spans="4:4">
      <c r="D57" s="14"/>
    </row>
    <row r="58" spans="4:4">
      <c r="D58" s="14"/>
    </row>
    <row r="59" spans="4:4">
      <c r="D59" s="14"/>
    </row>
    <row r="60" spans="4:4">
      <c r="D60" s="14"/>
    </row>
    <row r="61" spans="4:4">
      <c r="D61" s="14"/>
    </row>
    <row r="62" spans="4:4">
      <c r="D62" s="14"/>
    </row>
    <row r="63" spans="4:4">
      <c r="D63" s="14"/>
    </row>
    <row r="64" spans="4:4">
      <c r="D64" s="14"/>
    </row>
    <row r="65" spans="4:4">
      <c r="D65" s="14"/>
    </row>
    <row r="66" spans="4:4">
      <c r="D66" s="14"/>
    </row>
    <row r="67" spans="4:4">
      <c r="D67" s="14"/>
    </row>
    <row r="68" spans="4:4">
      <c r="D68" s="14"/>
    </row>
    <row r="69" spans="4:4">
      <c r="D69" s="14"/>
    </row>
    <row r="70" spans="4:4">
      <c r="D70" s="14"/>
    </row>
    <row r="71" spans="4:4">
      <c r="D71" s="14"/>
    </row>
    <row r="72" spans="4:4">
      <c r="D72" s="14"/>
    </row>
    <row r="73" spans="4:4">
      <c r="D73" s="14"/>
    </row>
    <row r="74" spans="4:4">
      <c r="D74" s="14"/>
    </row>
    <row r="75" spans="4:4">
      <c r="D75" s="14"/>
    </row>
    <row r="76" spans="4:4">
      <c r="D76" s="14"/>
    </row>
    <row r="77" spans="4:4">
      <c r="D77" s="14"/>
    </row>
    <row r="78" spans="4:4">
      <c r="D78" s="14"/>
    </row>
    <row r="79" spans="4:4">
      <c r="D79" s="14"/>
    </row>
    <row r="80" spans="4:4">
      <c r="D80" s="14"/>
    </row>
    <row r="81" spans="4:4">
      <c r="D81" s="14"/>
    </row>
    <row r="82" spans="4:4">
      <c r="D82" s="14"/>
    </row>
    <row r="83" spans="4:4">
      <c r="D83" s="14"/>
    </row>
    <row r="84" spans="4:4">
      <c r="D84" s="14"/>
    </row>
    <row r="85" spans="4:4">
      <c r="D85" s="14"/>
    </row>
    <row r="86" spans="4:4">
      <c r="D86" s="14"/>
    </row>
    <row r="87" spans="4:4">
      <c r="D87" s="14"/>
    </row>
    <row r="88" spans="4:4">
      <c r="D88" s="14"/>
    </row>
    <row r="89" spans="4:4">
      <c r="D89" s="14"/>
    </row>
    <row r="90" spans="4:4">
      <c r="D90" s="14"/>
    </row>
    <row r="91" spans="4:4">
      <c r="D91" s="14"/>
    </row>
    <row r="92" spans="4:4">
      <c r="D92" s="14"/>
    </row>
    <row r="93" spans="4:4">
      <c r="D93" s="14"/>
    </row>
    <row r="94" spans="4:4">
      <c r="D94" s="14"/>
    </row>
    <row r="95" spans="4:4">
      <c r="D95" s="14"/>
    </row>
    <row r="96" spans="4:4">
      <c r="D96" s="14"/>
    </row>
    <row r="97" spans="4:4">
      <c r="D97" s="14"/>
    </row>
    <row r="98" spans="4:4">
      <c r="D98" s="14"/>
    </row>
    <row r="99" spans="4:4">
      <c r="D99" s="14"/>
    </row>
    <row r="100" spans="4:4">
      <c r="D100" s="14"/>
    </row>
    <row r="101" spans="4:4">
      <c r="D101" s="14"/>
    </row>
    <row r="102" spans="4:4">
      <c r="D102" s="14"/>
    </row>
    <row r="103" spans="4:4">
      <c r="D103" s="14"/>
    </row>
    <row r="104" spans="4:4">
      <c r="D104" s="14"/>
    </row>
    <row r="105" spans="4:4">
      <c r="D105" s="14"/>
    </row>
    <row r="106" spans="4:4">
      <c r="D106" s="14"/>
    </row>
    <row r="107" spans="4:4">
      <c r="D107" s="14"/>
    </row>
    <row r="108" spans="4:4">
      <c r="D108" s="14"/>
    </row>
    <row r="109" spans="4:4">
      <c r="D109" s="14"/>
    </row>
    <row r="110" spans="4:4">
      <c r="D110" s="14"/>
    </row>
    <row r="111" spans="4:4">
      <c r="D111" s="14"/>
    </row>
    <row r="112" spans="4:4">
      <c r="D112" s="14"/>
    </row>
    <row r="113" spans="4:4">
      <c r="D113" s="14"/>
    </row>
    <row r="114" spans="4:4">
      <c r="D114" s="14"/>
    </row>
    <row r="115" spans="4:4">
      <c r="D115" s="14"/>
    </row>
    <row r="116" spans="4:4">
      <c r="D116" s="14"/>
    </row>
    <row r="117" spans="4:4">
      <c r="D117" s="14"/>
    </row>
    <row r="118" spans="4:4">
      <c r="D118" s="14"/>
    </row>
    <row r="119" spans="4:4">
      <c r="D119" s="14"/>
    </row>
    <row r="120" spans="4:4">
      <c r="D120" s="14"/>
    </row>
    <row r="121" spans="4:4">
      <c r="D121" s="14"/>
    </row>
    <row r="122" spans="4:4">
      <c r="D122" s="14"/>
    </row>
    <row r="123" spans="4:4">
      <c r="D123" s="14"/>
    </row>
    <row r="124" spans="4:4">
      <c r="D124" s="14"/>
    </row>
    <row r="125" spans="4:4">
      <c r="D125" s="14"/>
    </row>
    <row r="126" spans="4:4">
      <c r="D126" s="14"/>
    </row>
    <row r="127" spans="4:4">
      <c r="D127" s="14"/>
    </row>
    <row r="128" spans="4:4">
      <c r="D128" s="14"/>
    </row>
    <row r="129" spans="4:4">
      <c r="D129" s="14"/>
    </row>
    <row r="130" spans="4:4">
      <c r="D130" s="14"/>
    </row>
    <row r="131" spans="4:4">
      <c r="D131" s="14"/>
    </row>
    <row r="132" spans="4:4">
      <c r="D132" s="14"/>
    </row>
    <row r="133" spans="4:4">
      <c r="D133" s="14"/>
    </row>
    <row r="134" spans="4:4">
      <c r="D134" s="14"/>
    </row>
    <row r="135" spans="4:4">
      <c r="D135" s="14"/>
    </row>
    <row r="136" spans="4:4">
      <c r="D136" s="14"/>
    </row>
    <row r="137" spans="4:4">
      <c r="D137" s="14"/>
    </row>
    <row r="138" spans="4:4">
      <c r="D138" s="14"/>
    </row>
    <row r="139" spans="4:4">
      <c r="D139" s="14"/>
    </row>
    <row r="140" spans="4:4">
      <c r="D140" s="14"/>
    </row>
    <row r="141" spans="4:4">
      <c r="D141" s="14"/>
    </row>
    <row r="142" spans="4:4">
      <c r="D142" s="14"/>
    </row>
    <row r="143" spans="4:4">
      <c r="D143" s="14"/>
    </row>
    <row r="144" spans="4:4">
      <c r="D144" s="14"/>
    </row>
    <row r="145" spans="4:4">
      <c r="D145" s="14"/>
    </row>
    <row r="146" spans="4:4">
      <c r="D146" s="14"/>
    </row>
    <row r="147" spans="4:4">
      <c r="D147" s="14"/>
    </row>
    <row r="148" spans="4:4">
      <c r="D148" s="14"/>
    </row>
    <row r="149" spans="4:4">
      <c r="D149" s="14"/>
    </row>
    <row r="150" spans="4:4">
      <c r="D150" s="14"/>
    </row>
    <row r="151" spans="4:4">
      <c r="D151" s="14"/>
    </row>
    <row r="152" spans="4:4">
      <c r="D152" s="14"/>
    </row>
    <row r="153" spans="4:4">
      <c r="D153" s="14"/>
    </row>
    <row r="154" spans="4:4">
      <c r="D154" s="14"/>
    </row>
    <row r="155" spans="4:4">
      <c r="D155" s="14"/>
    </row>
    <row r="156" spans="4:4">
      <c r="D156" s="14"/>
    </row>
    <row r="157" spans="4:4">
      <c r="D157" s="14"/>
    </row>
    <row r="158" spans="4:4">
      <c r="D158" s="14"/>
    </row>
    <row r="159" spans="4:4">
      <c r="D159" s="14"/>
    </row>
    <row r="160" spans="4:4">
      <c r="D160" s="14"/>
    </row>
    <row r="161" spans="4:4">
      <c r="D161" s="14"/>
    </row>
    <row r="162" spans="4:4">
      <c r="D162" s="14"/>
    </row>
    <row r="163" spans="4:4">
      <c r="D163" s="14"/>
    </row>
    <row r="164" spans="4:4">
      <c r="D164" s="14"/>
    </row>
    <row r="165" spans="4:4">
      <c r="D165" s="14"/>
    </row>
    <row r="166" spans="4:4">
      <c r="D166" s="14"/>
    </row>
    <row r="167" spans="4:4">
      <c r="D167" s="14"/>
    </row>
    <row r="168" spans="4:4">
      <c r="D168" s="14"/>
    </row>
    <row r="169" spans="4:4">
      <c r="D169" s="14"/>
    </row>
    <row r="170" spans="4:4">
      <c r="D170" s="14"/>
    </row>
    <row r="171" spans="4:4">
      <c r="D171" s="14"/>
    </row>
    <row r="172" spans="4:4">
      <c r="D172" s="14"/>
    </row>
    <row r="173" spans="4:4">
      <c r="D173" s="14"/>
    </row>
    <row r="174" spans="4:4">
      <c r="D174" s="14"/>
    </row>
    <row r="175" spans="4:4">
      <c r="D175" s="14"/>
    </row>
    <row r="176" spans="4:4">
      <c r="D176" s="14"/>
    </row>
    <row r="177" spans="4:4">
      <c r="D177" s="14"/>
    </row>
    <row r="178" spans="4:4">
      <c r="D178" s="14"/>
    </row>
    <row r="179" spans="4:4">
      <c r="D179" s="14"/>
    </row>
    <row r="180" spans="4:4">
      <c r="D180" s="14"/>
    </row>
    <row r="181" spans="4:4">
      <c r="D181" s="14"/>
    </row>
    <row r="182" spans="4:4">
      <c r="D182" s="14"/>
    </row>
    <row r="183" spans="4:4">
      <c r="D183" s="14"/>
    </row>
    <row r="184" spans="4:4">
      <c r="D184" s="14"/>
    </row>
    <row r="185" spans="4:4">
      <c r="D185" s="14"/>
    </row>
    <row r="186" spans="4:4">
      <c r="D186" s="14"/>
    </row>
    <row r="187" spans="4:4">
      <c r="D187" s="14"/>
    </row>
    <row r="188" spans="4:4">
      <c r="D188" s="14"/>
    </row>
    <row r="189" spans="4:4">
      <c r="D189" s="14"/>
    </row>
    <row r="190" spans="4:4">
      <c r="D190" s="14"/>
    </row>
    <row r="191" spans="4:4">
      <c r="D191" s="14"/>
    </row>
    <row r="192" spans="4:4">
      <c r="D192" s="14"/>
    </row>
    <row r="193" spans="4:4">
      <c r="D193" s="14"/>
    </row>
    <row r="194" spans="4:4">
      <c r="D194" s="14"/>
    </row>
    <row r="195" spans="4:4">
      <c r="D195" s="14"/>
    </row>
    <row r="196" spans="4:4">
      <c r="D196" s="14"/>
    </row>
    <row r="197" spans="4:4">
      <c r="D197" s="14"/>
    </row>
    <row r="198" spans="4:4">
      <c r="D198" s="14"/>
    </row>
    <row r="199" spans="4:4">
      <c r="D199" s="14"/>
    </row>
    <row r="200" spans="4:4">
      <c r="D200" s="14"/>
    </row>
    <row r="201" spans="4:4">
      <c r="D201" s="14"/>
    </row>
    <row r="202" spans="4:4">
      <c r="D202" s="14"/>
    </row>
    <row r="203" spans="4:4">
      <c r="D203" s="14"/>
    </row>
    <row r="204" spans="4:4">
      <c r="D204" s="14"/>
    </row>
    <row r="205" spans="4:4">
      <c r="D205" s="14"/>
    </row>
    <row r="206" spans="4:4">
      <c r="D206" s="14"/>
    </row>
    <row r="207" spans="4:4">
      <c r="D207" s="14"/>
    </row>
    <row r="208" spans="4:4">
      <c r="D208" s="14"/>
    </row>
    <row r="209" spans="4:4">
      <c r="D209" s="14"/>
    </row>
    <row r="210" spans="4:4">
      <c r="D210" s="14"/>
    </row>
    <row r="211" spans="4:4">
      <c r="D211" s="14"/>
    </row>
    <row r="212" spans="4:4">
      <c r="D212" s="14"/>
    </row>
    <row r="213" spans="4:4">
      <c r="D213" s="14"/>
    </row>
    <row r="214" spans="4:4">
      <c r="D214" s="14"/>
    </row>
    <row r="215" spans="4:4">
      <c r="D215" s="14"/>
    </row>
    <row r="216" spans="4:4">
      <c r="D216" s="14"/>
    </row>
    <row r="217" spans="4:4">
      <c r="D217" s="14"/>
    </row>
    <row r="218" spans="4:4">
      <c r="D218" s="14"/>
    </row>
    <row r="219" spans="4:4">
      <c r="D219" s="14"/>
    </row>
    <row r="220" spans="4:4">
      <c r="D220" s="14"/>
    </row>
    <row r="221" spans="4:4">
      <c r="D221" s="14"/>
    </row>
    <row r="222" spans="4:4">
      <c r="D222" s="14"/>
    </row>
    <row r="223" spans="4:4">
      <c r="D223" s="14"/>
    </row>
    <row r="224" spans="4:4">
      <c r="D224" s="14"/>
    </row>
    <row r="225" spans="4:4">
      <c r="D225" s="14"/>
    </row>
    <row r="226" spans="4:4">
      <c r="D226" s="14"/>
    </row>
    <row r="227" spans="4:4">
      <c r="D227" s="14"/>
    </row>
    <row r="228" spans="4:4">
      <c r="D228" s="14"/>
    </row>
    <row r="229" spans="4:4">
      <c r="D229" s="14"/>
    </row>
    <row r="230" spans="4:4">
      <c r="D230" s="14"/>
    </row>
    <row r="231" spans="4:4">
      <c r="D231" s="14"/>
    </row>
    <row r="232" spans="4:4">
      <c r="D232" s="14"/>
    </row>
    <row r="233" spans="4:4">
      <c r="D233" s="14"/>
    </row>
    <row r="234" spans="4:4">
      <c r="D234" s="14"/>
    </row>
    <row r="235" spans="4:4">
      <c r="D235" s="14"/>
    </row>
    <row r="236" spans="4:4">
      <c r="D236" s="14"/>
    </row>
    <row r="237" spans="4:4">
      <c r="D237" s="14"/>
    </row>
    <row r="238" spans="4:4">
      <c r="D238" s="14"/>
    </row>
    <row r="239" spans="4:4">
      <c r="D239" s="14"/>
    </row>
    <row r="240" spans="4:4">
      <c r="D240" s="14"/>
    </row>
    <row r="241" spans="4:4">
      <c r="D241" s="14"/>
    </row>
    <row r="242" spans="4:4">
      <c r="D242" s="14"/>
    </row>
    <row r="243" spans="4:4">
      <c r="D243" s="14"/>
    </row>
    <row r="244" spans="4:4">
      <c r="D244" s="14"/>
    </row>
    <row r="245" spans="4:4">
      <c r="D245" s="14"/>
    </row>
    <row r="246" spans="4:4">
      <c r="D246" s="14"/>
    </row>
    <row r="247" spans="4:4">
      <c r="D247" s="14"/>
    </row>
    <row r="248" spans="4:4">
      <c r="D248" s="14"/>
    </row>
    <row r="249" spans="4:4">
      <c r="D249" s="14"/>
    </row>
    <row r="250" spans="4:4">
      <c r="D250" s="14"/>
    </row>
    <row r="251" spans="4:4">
      <c r="D251" s="14"/>
    </row>
    <row r="252" spans="4:4">
      <c r="D252" s="14"/>
    </row>
    <row r="253" spans="4:4">
      <c r="D253" s="14"/>
    </row>
    <row r="254" spans="4:4">
      <c r="D254" s="14"/>
    </row>
    <row r="255" spans="4:4">
      <c r="D255" s="14"/>
    </row>
    <row r="256" spans="4:4">
      <c r="D256" s="14"/>
    </row>
    <row r="257" spans="4:4">
      <c r="D257" s="14"/>
    </row>
    <row r="258" spans="4:4">
      <c r="D258" s="14"/>
    </row>
    <row r="259" spans="4:4">
      <c r="D259" s="14"/>
    </row>
    <row r="260" spans="4:4">
      <c r="D260" s="14"/>
    </row>
    <row r="261" spans="4:4">
      <c r="D261" s="14"/>
    </row>
    <row r="262" spans="4:4">
      <c r="D262" s="14"/>
    </row>
    <row r="263" spans="4:4">
      <c r="D263" s="14"/>
    </row>
    <row r="264" spans="4:4">
      <c r="D264" s="14"/>
    </row>
    <row r="265" spans="4:4">
      <c r="D265" s="14"/>
    </row>
    <row r="266" spans="4:4">
      <c r="D266" s="14"/>
    </row>
    <row r="267" spans="4:4">
      <c r="D267" s="14"/>
    </row>
    <row r="268" spans="4:4">
      <c r="D268" s="14"/>
    </row>
    <row r="269" spans="4:4">
      <c r="D269" s="14"/>
    </row>
    <row r="270" spans="4:4">
      <c r="D270" s="14"/>
    </row>
    <row r="271" spans="4:4">
      <c r="D271" s="14"/>
    </row>
    <row r="272" spans="4:4">
      <c r="D272" s="14"/>
    </row>
    <row r="273" spans="4:4">
      <c r="D273" s="14"/>
    </row>
    <row r="274" spans="4:4">
      <c r="D274" s="14"/>
    </row>
    <row r="275" spans="4:4">
      <c r="D275" s="14"/>
    </row>
    <row r="276" spans="4:4">
      <c r="D276" s="14"/>
    </row>
    <row r="277" spans="4:4">
      <c r="D277" s="14"/>
    </row>
    <row r="278" spans="4:4">
      <c r="D278" s="14"/>
    </row>
    <row r="279" spans="4:4">
      <c r="D279" s="14"/>
    </row>
    <row r="280" spans="4:4">
      <c r="D280" s="14"/>
    </row>
    <row r="281" spans="4:4">
      <c r="D281" s="14"/>
    </row>
    <row r="282" spans="4:4">
      <c r="D282" s="14"/>
    </row>
    <row r="283" spans="4:4">
      <c r="D283" s="14"/>
    </row>
    <row r="284" spans="4:4">
      <c r="D284" s="14"/>
    </row>
    <row r="285" spans="4:4">
      <c r="D285" s="14"/>
    </row>
    <row r="286" spans="4:4">
      <c r="D286" s="14"/>
    </row>
    <row r="287" spans="4:4">
      <c r="D287" s="14"/>
    </row>
    <row r="288" spans="4:4">
      <c r="D288" s="14"/>
    </row>
    <row r="289" spans="4:4">
      <c r="D289" s="14"/>
    </row>
    <row r="290" spans="4:4">
      <c r="D290" s="14"/>
    </row>
    <row r="291" spans="4:4">
      <c r="D291" s="14"/>
    </row>
    <row r="292" spans="4:4">
      <c r="D292" s="14"/>
    </row>
    <row r="293" spans="4:4">
      <c r="D293" s="14"/>
    </row>
    <row r="294" spans="4:4">
      <c r="D294" s="14"/>
    </row>
    <row r="295" spans="4:4">
      <c r="D295" s="14"/>
    </row>
    <row r="296" spans="4:4">
      <c r="D296" s="14"/>
    </row>
    <row r="297" spans="4:4">
      <c r="D297" s="14"/>
    </row>
    <row r="298" spans="4:4">
      <c r="D298" s="14"/>
    </row>
    <row r="299" spans="4:4">
      <c r="D299" s="14"/>
    </row>
    <row r="300" spans="4:4">
      <c r="D300" s="14"/>
    </row>
    <row r="301" spans="4:4">
      <c r="D301" s="14"/>
    </row>
    <row r="302" spans="4:4">
      <c r="D302" s="14"/>
    </row>
    <row r="303" spans="4:4">
      <c r="D303" s="14"/>
    </row>
    <row r="304" spans="4:4">
      <c r="D304" s="14"/>
    </row>
    <row r="305" spans="4:4">
      <c r="D305" s="14"/>
    </row>
    <row r="306" spans="4:4">
      <c r="D306" s="14"/>
    </row>
    <row r="307" spans="4:4">
      <c r="D307" s="14"/>
    </row>
    <row r="308" spans="4:4">
      <c r="D308" s="14"/>
    </row>
    <row r="309" spans="4:4">
      <c r="D309" s="14"/>
    </row>
    <row r="310" spans="4:4">
      <c r="D310" s="14"/>
    </row>
    <row r="311" spans="4:4">
      <c r="D311" s="14"/>
    </row>
    <row r="312" spans="4:4">
      <c r="D312" s="14"/>
    </row>
    <row r="313" spans="4:4">
      <c r="D313" s="14"/>
    </row>
    <row r="314" spans="4:4">
      <c r="D314" s="14"/>
    </row>
    <row r="315" spans="4:4">
      <c r="D315" s="14"/>
    </row>
    <row r="316" spans="4:4">
      <c r="D316" s="14"/>
    </row>
    <row r="317" spans="4:4">
      <c r="D317" s="14"/>
    </row>
    <row r="318" spans="4:4">
      <c r="D318" s="14"/>
    </row>
    <row r="319" spans="4:4">
      <c r="D319" s="14"/>
    </row>
    <row r="320" spans="4:4">
      <c r="D320" s="14"/>
    </row>
    <row r="321" spans="4:4">
      <c r="D321" s="14"/>
    </row>
    <row r="322" spans="4:4">
      <c r="D322" s="14"/>
    </row>
    <row r="323" spans="4:4">
      <c r="D323" s="14"/>
    </row>
    <row r="324" spans="4:4">
      <c r="D324" s="14"/>
    </row>
    <row r="325" spans="4:4">
      <c r="D325" s="14"/>
    </row>
    <row r="326" spans="4:4">
      <c r="D326" s="14"/>
    </row>
    <row r="327" spans="4:4">
      <c r="D327" s="14"/>
    </row>
    <row r="328" spans="4:4">
      <c r="D328" s="14"/>
    </row>
    <row r="329" spans="4:4">
      <c r="D329" s="14"/>
    </row>
    <row r="330" spans="4:4">
      <c r="D330" s="14"/>
    </row>
    <row r="331" spans="4:4">
      <c r="D331" s="14"/>
    </row>
    <row r="332" spans="4:4">
      <c r="D332" s="14"/>
    </row>
    <row r="333" spans="4:4">
      <c r="D333" s="14"/>
    </row>
    <row r="334" spans="4:4">
      <c r="D334" s="14"/>
    </row>
    <row r="335" spans="4:4">
      <c r="D335" s="14"/>
    </row>
    <row r="336" spans="4:4">
      <c r="D336" s="14"/>
    </row>
    <row r="337" spans="4:4">
      <c r="D337" s="14"/>
    </row>
    <row r="338" spans="4:4">
      <c r="D338" s="14"/>
    </row>
    <row r="339" spans="4:4">
      <c r="D339" s="14"/>
    </row>
    <row r="340" spans="4:4">
      <c r="D340" s="14"/>
    </row>
    <row r="341" spans="4:4">
      <c r="D341" s="14"/>
    </row>
    <row r="342" spans="4:4">
      <c r="D342" s="14"/>
    </row>
    <row r="343" spans="4:4">
      <c r="D343" s="14"/>
    </row>
    <row r="344" spans="4:4">
      <c r="D344" s="14"/>
    </row>
    <row r="345" spans="4:4">
      <c r="D345" s="14"/>
    </row>
    <row r="346" spans="4:4">
      <c r="D346" s="14"/>
    </row>
    <row r="347" spans="4:4">
      <c r="D347" s="14"/>
    </row>
    <row r="348" spans="4:4">
      <c r="D348" s="14"/>
    </row>
    <row r="349" spans="4:4">
      <c r="D349" s="14"/>
    </row>
    <row r="350" spans="4:4">
      <c r="D350" s="14"/>
    </row>
    <row r="351" spans="4:4">
      <c r="D351" s="14"/>
    </row>
    <row r="352" spans="4:4">
      <c r="D352" s="14"/>
    </row>
    <row r="353" spans="4:4">
      <c r="D353" s="14"/>
    </row>
    <row r="354" spans="4:4">
      <c r="D354" s="14"/>
    </row>
    <row r="355" spans="4:4">
      <c r="D355" s="14"/>
    </row>
    <row r="356" spans="4:4">
      <c r="D356" s="14"/>
    </row>
    <row r="357" spans="4:4">
      <c r="D357" s="14"/>
    </row>
    <row r="358" spans="4:4">
      <c r="D358" s="14"/>
    </row>
    <row r="359" spans="4:4">
      <c r="D359" s="14"/>
    </row>
    <row r="360" spans="4:4">
      <c r="D360" s="14"/>
    </row>
    <row r="361" spans="4:4">
      <c r="D361" s="14"/>
    </row>
    <row r="362" spans="4:4">
      <c r="D362" s="14"/>
    </row>
    <row r="363" spans="4:4">
      <c r="D363" s="14"/>
    </row>
    <row r="364" spans="4:4">
      <c r="D364" s="14"/>
    </row>
    <row r="365" spans="4:4">
      <c r="D365" s="14"/>
    </row>
    <row r="366" spans="4:4">
      <c r="D366" s="14"/>
    </row>
    <row r="367" spans="4:4">
      <c r="D367" s="14"/>
    </row>
    <row r="368" spans="4:4">
      <c r="D368" s="14"/>
    </row>
    <row r="369" spans="4:4">
      <c r="D369" s="14"/>
    </row>
    <row r="370" spans="4:4">
      <c r="D370" s="14"/>
    </row>
    <row r="371" spans="4:4">
      <c r="D371" s="14"/>
    </row>
    <row r="372" spans="4:4">
      <c r="D372" s="14"/>
    </row>
    <row r="373" spans="4:4">
      <c r="D373" s="14"/>
    </row>
    <row r="374" spans="4:4">
      <c r="D374" s="14"/>
    </row>
    <row r="375" spans="4:4">
      <c r="D375" s="14"/>
    </row>
    <row r="376" spans="4:4">
      <c r="D376" s="14"/>
    </row>
    <row r="377" spans="4:4">
      <c r="D377" s="14"/>
    </row>
    <row r="378" spans="4:4">
      <c r="D378" s="14"/>
    </row>
    <row r="379" spans="4:4">
      <c r="D379" s="14"/>
    </row>
    <row r="380" spans="4:4">
      <c r="D380" s="14"/>
    </row>
    <row r="381" spans="4:4">
      <c r="D381" s="14"/>
    </row>
    <row r="382" spans="4:4">
      <c r="D382" s="14"/>
    </row>
    <row r="383" spans="4:4">
      <c r="D383" s="14"/>
    </row>
    <row r="384" spans="4:4">
      <c r="D384" s="14"/>
    </row>
    <row r="385" spans="4:4">
      <c r="D385" s="14"/>
    </row>
    <row r="386" spans="4:4">
      <c r="D386" s="14"/>
    </row>
    <row r="387" spans="4:4">
      <c r="D387" s="14"/>
    </row>
    <row r="388" spans="4:4">
      <c r="D388" s="14"/>
    </row>
    <row r="389" spans="4:4">
      <c r="D389" s="14"/>
    </row>
    <row r="390" spans="4:4">
      <c r="D390" s="14"/>
    </row>
    <row r="391" spans="4:4">
      <c r="D391" s="14"/>
    </row>
    <row r="392" spans="4:4">
      <c r="D392" s="14"/>
    </row>
    <row r="393" spans="4:4">
      <c r="D393" s="14"/>
    </row>
    <row r="394" spans="4:4">
      <c r="D394" s="14"/>
    </row>
    <row r="395" spans="4:4">
      <c r="D395" s="14"/>
    </row>
    <row r="396" spans="4:4">
      <c r="D396" s="14"/>
    </row>
    <row r="397" spans="4:4">
      <c r="D397" s="14"/>
    </row>
    <row r="398" spans="4:4">
      <c r="D398" s="14"/>
    </row>
    <row r="399" spans="4:4">
      <c r="D399" s="14"/>
    </row>
    <row r="400" spans="4:4">
      <c r="D400" s="14"/>
    </row>
    <row r="401" spans="4:4">
      <c r="D401" s="14"/>
    </row>
    <row r="402" spans="4:4">
      <c r="D402" s="14"/>
    </row>
    <row r="403" spans="4:4">
      <c r="D403" s="14"/>
    </row>
    <row r="404" spans="4:4">
      <c r="D404" s="14"/>
    </row>
    <row r="405" spans="4:4">
      <c r="D405" s="14"/>
    </row>
    <row r="406" spans="4:4">
      <c r="D406" s="14"/>
    </row>
    <row r="407" spans="4:4">
      <c r="D407" s="14"/>
    </row>
    <row r="408" spans="4:4">
      <c r="D408" s="14"/>
    </row>
    <row r="409" spans="4:4">
      <c r="D409" s="14"/>
    </row>
    <row r="410" spans="4:4">
      <c r="D410" s="14"/>
    </row>
    <row r="411" spans="4:4">
      <c r="D411" s="14"/>
    </row>
    <row r="412" spans="4:4">
      <c r="D412" s="14"/>
    </row>
    <row r="413" spans="4:4">
      <c r="D413" s="14"/>
    </row>
    <row r="414" spans="4:4">
      <c r="D414" s="14"/>
    </row>
    <row r="415" spans="4:4">
      <c r="D415" s="14"/>
    </row>
    <row r="416" spans="4:4">
      <c r="D416" s="14"/>
    </row>
    <row r="417" spans="4:4">
      <c r="D417" s="14"/>
    </row>
    <row r="418" spans="4:4">
      <c r="D418" s="14"/>
    </row>
    <row r="419" spans="4:4">
      <c r="D419" s="14"/>
    </row>
    <row r="420" spans="4:4">
      <c r="D420" s="14"/>
    </row>
    <row r="421" spans="4:4">
      <c r="D421" s="14"/>
    </row>
    <row r="422" spans="4:4">
      <c r="D422" s="14"/>
    </row>
    <row r="423" spans="4:4">
      <c r="D423" s="14"/>
    </row>
    <row r="424" spans="4:4">
      <c r="D424" s="14"/>
    </row>
    <row r="425" spans="4:4">
      <c r="D425" s="14"/>
    </row>
    <row r="426" spans="4:4">
      <c r="D426" s="14"/>
    </row>
    <row r="427" spans="4:4">
      <c r="D427" s="14"/>
    </row>
    <row r="428" spans="4:4">
      <c r="D428" s="14"/>
    </row>
    <row r="429" spans="4:4">
      <c r="D429" s="14"/>
    </row>
    <row r="430" spans="4:4">
      <c r="D430" s="14"/>
    </row>
    <row r="431" spans="4:4">
      <c r="D431" s="14"/>
    </row>
    <row r="432" spans="4:4">
      <c r="D432" s="14"/>
    </row>
    <row r="433" spans="4:4">
      <c r="D433" s="14"/>
    </row>
    <row r="434" spans="4:4">
      <c r="D434" s="14"/>
    </row>
    <row r="435" spans="4:4">
      <c r="D435" s="14"/>
    </row>
    <row r="436" spans="4:4">
      <c r="D436" s="14"/>
    </row>
    <row r="437" spans="4:4">
      <c r="D437" s="14"/>
    </row>
    <row r="438" spans="4:4">
      <c r="D438" s="14"/>
    </row>
    <row r="439" spans="4:4">
      <c r="D439" s="14"/>
    </row>
    <row r="440" spans="4:4">
      <c r="D440" s="14"/>
    </row>
    <row r="441" spans="4:4">
      <c r="D441" s="14"/>
    </row>
    <row r="442" spans="4:4">
      <c r="D442" s="14"/>
    </row>
    <row r="443" spans="4:4">
      <c r="D443" s="14"/>
    </row>
    <row r="444" spans="4:4">
      <c r="D444" s="14"/>
    </row>
    <row r="445" spans="4:4">
      <c r="D445" s="14"/>
    </row>
    <row r="446" spans="4:4">
      <c r="D446" s="14"/>
    </row>
    <row r="447" spans="4:4">
      <c r="D447" s="14"/>
    </row>
    <row r="448" spans="4:4">
      <c r="D448" s="14"/>
    </row>
    <row r="449" spans="4:4">
      <c r="D449" s="14"/>
    </row>
    <row r="450" spans="4:4">
      <c r="D450" s="14"/>
    </row>
    <row r="451" spans="4:4">
      <c r="D451" s="14"/>
    </row>
    <row r="452" spans="4:4">
      <c r="D452" s="14"/>
    </row>
    <row r="453" spans="4:4">
      <c r="D453" s="14"/>
    </row>
    <row r="454" spans="4:4">
      <c r="D454" s="14"/>
    </row>
    <row r="455" spans="4:4">
      <c r="D455" s="14"/>
    </row>
    <row r="456" spans="4:4">
      <c r="D456" s="14"/>
    </row>
    <row r="457" spans="4:4">
      <c r="D457" s="14"/>
    </row>
    <row r="458" spans="4:4">
      <c r="D458" s="14"/>
    </row>
    <row r="459" spans="4:4">
      <c r="D459" s="14"/>
    </row>
    <row r="460" spans="4:4">
      <c r="D460" s="14"/>
    </row>
    <row r="461" spans="4:4">
      <c r="D461" s="14"/>
    </row>
    <row r="462" spans="4:4">
      <c r="D462" s="14"/>
    </row>
    <row r="463" spans="4:4">
      <c r="D463" s="14"/>
    </row>
    <row r="464" spans="4:4">
      <c r="D464" s="14"/>
    </row>
    <row r="465" spans="4:4">
      <c r="D465" s="14"/>
    </row>
    <row r="466" spans="4:4">
      <c r="D466" s="14"/>
    </row>
    <row r="467" spans="4:4">
      <c r="D467" s="14"/>
    </row>
    <row r="468" spans="4:4">
      <c r="D468" s="14"/>
    </row>
    <row r="469" spans="4:4">
      <c r="D469" s="14"/>
    </row>
    <row r="470" spans="4:4">
      <c r="D470" s="14"/>
    </row>
    <row r="471" spans="4:4">
      <c r="D471" s="14"/>
    </row>
    <row r="472" spans="4:4">
      <c r="D472" s="14"/>
    </row>
    <row r="473" spans="4:4">
      <c r="D473" s="14"/>
    </row>
    <row r="474" spans="4:4">
      <c r="D474" s="14"/>
    </row>
    <row r="475" spans="4:4">
      <c r="D475" s="14"/>
    </row>
    <row r="476" spans="4:4">
      <c r="D476" s="14"/>
    </row>
    <row r="477" spans="4:4">
      <c r="D477" s="14"/>
    </row>
    <row r="478" spans="4:4">
      <c r="D478" s="14"/>
    </row>
    <row r="479" spans="4:4">
      <c r="D479" s="14"/>
    </row>
    <row r="480" spans="4:4">
      <c r="D480" s="14"/>
    </row>
    <row r="481" spans="4:5">
      <c r="D481" s="14"/>
    </row>
    <row r="482" spans="4:5">
      <c r="D482" s="14"/>
    </row>
    <row r="483" spans="4:5">
      <c r="D483" s="14"/>
    </row>
    <row r="484" spans="4:5">
      <c r="D484" s="14"/>
    </row>
    <row r="485" spans="4:5">
      <c r="D485" s="14"/>
    </row>
    <row r="486" spans="4:5">
      <c r="D486" s="14"/>
    </row>
    <row r="487" spans="4:5">
      <c r="E487" s="13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4" width="10.7109375" style="13" customWidth="1"/>
    <col min="5" max="6" width="10.7109375" style="14" customWidth="1"/>
    <col min="7" max="7" width="14.7109375" style="14" customWidth="1"/>
    <col min="8" max="8" width="11.7109375" style="14" customWidth="1"/>
    <col min="9" max="9" width="14.7109375" style="14" customWidth="1"/>
    <col min="10" max="11" width="10.7109375" style="14" customWidth="1"/>
    <col min="12" max="12" width="7.5703125" style="14" customWidth="1"/>
    <col min="13" max="13" width="6.7109375" style="14" customWidth="1"/>
    <col min="14" max="14" width="7.7109375" style="14" customWidth="1"/>
    <col min="15" max="15" width="7.140625" style="14" customWidth="1"/>
    <col min="16" max="16" width="6" style="14" customWidth="1"/>
    <col min="17" max="17" width="7.85546875" style="14" customWidth="1"/>
    <col min="18" max="18" width="8.140625" style="14" customWidth="1"/>
    <col min="19" max="19" width="6.28515625" style="14" customWidth="1"/>
    <col min="20" max="20" width="8" style="14" customWidth="1"/>
    <col min="21" max="21" width="8.7109375" style="14" customWidth="1"/>
    <col min="22" max="22" width="10" style="14" customWidth="1"/>
    <col min="23" max="23" width="9.5703125" style="14" customWidth="1"/>
    <col min="24" max="24" width="6.140625" style="14" customWidth="1"/>
    <col min="25" max="26" width="5.7109375" style="14" customWidth="1"/>
    <col min="27" max="27" width="6.85546875" style="14" customWidth="1"/>
    <col min="28" max="28" width="6.42578125" style="14" customWidth="1"/>
    <col min="29" max="29" width="6.7109375" style="14" customWidth="1"/>
    <col min="30" max="30" width="7.28515625" style="14" customWidth="1"/>
    <col min="31" max="42" width="5.7109375" style="14" customWidth="1"/>
    <col min="43" max="16384" width="9.140625" style="14"/>
  </cols>
  <sheetData>
    <row r="1" spans="2:49">
      <c r="B1" s="2" t="s">
        <v>0</v>
      </c>
      <c r="C1" t="s">
        <v>195</v>
      </c>
    </row>
    <row r="2" spans="2:49">
      <c r="B2" s="2" t="s">
        <v>1</v>
      </c>
    </row>
    <row r="3" spans="2:49">
      <c r="B3" s="2" t="s">
        <v>2</v>
      </c>
      <c r="C3" t="s">
        <v>196</v>
      </c>
    </row>
    <row r="4" spans="2:49">
      <c r="B4" s="2" t="s">
        <v>3</v>
      </c>
    </row>
    <row r="6" spans="2:49" ht="26.25" customHeight="1">
      <c r="B6" s="109" t="s">
        <v>134</v>
      </c>
      <c r="C6" s="110"/>
      <c r="D6" s="110"/>
      <c r="E6" s="110"/>
      <c r="F6" s="110"/>
      <c r="G6" s="110"/>
      <c r="H6" s="110"/>
      <c r="I6" s="110"/>
      <c r="J6" s="110"/>
      <c r="K6" s="111"/>
    </row>
    <row r="7" spans="2:49" ht="26.25" customHeight="1">
      <c r="B7" s="109" t="s">
        <v>141</v>
      </c>
      <c r="C7" s="110"/>
      <c r="D7" s="110"/>
      <c r="E7" s="110"/>
      <c r="F7" s="110"/>
      <c r="G7" s="110"/>
      <c r="H7" s="110"/>
      <c r="I7" s="110"/>
      <c r="J7" s="110"/>
      <c r="K7" s="111"/>
    </row>
    <row r="8" spans="2:49" s="17" customFormat="1" ht="63">
      <c r="B8" s="4" t="s">
        <v>94</v>
      </c>
      <c r="C8" s="26" t="s">
        <v>47</v>
      </c>
      <c r="D8" s="26" t="s">
        <v>82</v>
      </c>
      <c r="E8" s="26" t="s">
        <v>51</v>
      </c>
      <c r="F8" s="26" t="s">
        <v>69</v>
      </c>
      <c r="G8" s="26" t="s">
        <v>185</v>
      </c>
      <c r="H8" s="26" t="s">
        <v>186</v>
      </c>
      <c r="I8" s="26" t="s">
        <v>5</v>
      </c>
      <c r="J8" s="26" t="s">
        <v>55</v>
      </c>
      <c r="K8" s="34" t="s">
        <v>181</v>
      </c>
      <c r="L8" s="14"/>
      <c r="AW8" s="14"/>
    </row>
    <row r="9" spans="2:49" s="17" customFormat="1" ht="22.5" customHeight="1">
      <c r="B9" s="18"/>
      <c r="C9" s="19"/>
      <c r="D9" s="19"/>
      <c r="E9" s="19"/>
      <c r="F9" s="19" t="s">
        <v>72</v>
      </c>
      <c r="G9" s="19" t="s">
        <v>182</v>
      </c>
      <c r="H9" s="19"/>
      <c r="I9" s="19" t="s">
        <v>6</v>
      </c>
      <c r="J9" s="29" t="s">
        <v>7</v>
      </c>
      <c r="K9" s="43" t="s">
        <v>7</v>
      </c>
      <c r="AW9" s="14"/>
    </row>
    <row r="10" spans="2:49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32" t="s">
        <v>62</v>
      </c>
      <c r="K10" s="32" t="s">
        <v>63</v>
      </c>
      <c r="AW10" s="14"/>
    </row>
    <row r="11" spans="2:49" s="21" customFormat="1" ht="18" customHeight="1">
      <c r="B11" s="22" t="s">
        <v>142</v>
      </c>
      <c r="C11" s="6"/>
      <c r="D11" s="6"/>
      <c r="E11" s="6"/>
      <c r="F11" s="6"/>
      <c r="G11" s="73">
        <v>-340431111.60000002</v>
      </c>
      <c r="H11" s="6"/>
      <c r="I11" s="73">
        <v>-74191.830779634824</v>
      </c>
      <c r="J11" s="74">
        <v>1</v>
      </c>
      <c r="K11" s="74">
        <v>-3.7000000000000002E-3</v>
      </c>
      <c r="AW11" s="14"/>
    </row>
    <row r="12" spans="2:49">
      <c r="B12" s="77" t="s">
        <v>203</v>
      </c>
      <c r="C12" s="14"/>
      <c r="D12" s="14"/>
      <c r="G12" s="79">
        <v>-340431111.60000002</v>
      </c>
      <c r="I12" s="79">
        <v>-74191.830779634824</v>
      </c>
      <c r="J12" s="78">
        <v>1</v>
      </c>
      <c r="K12" s="78">
        <v>-3.7000000000000002E-3</v>
      </c>
    </row>
    <row r="13" spans="2:49">
      <c r="B13" s="77" t="s">
        <v>2986</v>
      </c>
      <c r="C13" s="14"/>
      <c r="D13" s="14"/>
      <c r="G13" s="79">
        <v>0</v>
      </c>
      <c r="I13" s="79">
        <v>0</v>
      </c>
      <c r="J13" s="78">
        <v>0</v>
      </c>
      <c r="K13" s="78">
        <v>0</v>
      </c>
    </row>
    <row r="14" spans="2:49">
      <c r="B14" t="s">
        <v>251</v>
      </c>
      <c r="C14" t="s">
        <v>251</v>
      </c>
      <c r="D14" t="s">
        <v>251</v>
      </c>
      <c r="E14" t="s">
        <v>251</v>
      </c>
      <c r="G14" s="75">
        <v>0</v>
      </c>
      <c r="H14" s="75">
        <v>0</v>
      </c>
      <c r="I14" s="75">
        <v>0</v>
      </c>
      <c r="J14" s="76">
        <v>0</v>
      </c>
      <c r="K14" s="76">
        <v>0</v>
      </c>
    </row>
    <row r="15" spans="2:49">
      <c r="B15" s="77" t="s">
        <v>2989</v>
      </c>
      <c r="C15" s="14"/>
      <c r="D15" s="14"/>
      <c r="G15" s="79">
        <v>-331129831.60000002</v>
      </c>
      <c r="I15" s="79">
        <v>-72131.925410624244</v>
      </c>
      <c r="J15" s="78">
        <v>0.97219999999999995</v>
      </c>
      <c r="K15" s="78">
        <v>-3.5999999999999999E-3</v>
      </c>
    </row>
    <row r="16" spans="2:49">
      <c r="B16" t="s">
        <v>3387</v>
      </c>
      <c r="C16" t="s">
        <v>3388</v>
      </c>
      <c r="D16" t="s">
        <v>121</v>
      </c>
      <c r="E16" t="s">
        <v>108</v>
      </c>
      <c r="F16" t="s">
        <v>523</v>
      </c>
      <c r="G16" s="75">
        <v>-76958413</v>
      </c>
      <c r="H16" s="75">
        <v>26.537101193142377</v>
      </c>
      <c r="I16" s="75">
        <v>-20422.531934446299</v>
      </c>
      <c r="J16" s="76">
        <v>0.27529999999999999</v>
      </c>
      <c r="K16" s="76">
        <v>-1E-3</v>
      </c>
    </row>
    <row r="17" spans="2:11">
      <c r="B17" t="s">
        <v>3389</v>
      </c>
      <c r="C17" t="s">
        <v>3390</v>
      </c>
      <c r="D17" t="s">
        <v>121</v>
      </c>
      <c r="E17" t="s">
        <v>108</v>
      </c>
      <c r="F17" t="s">
        <v>3391</v>
      </c>
      <c r="G17" s="75">
        <v>-18515000</v>
      </c>
      <c r="H17" s="75">
        <v>7.8899331846732856</v>
      </c>
      <c r="I17" s="75">
        <v>-1460.8211291422599</v>
      </c>
      <c r="J17" s="76">
        <v>1.9699999999999999E-2</v>
      </c>
      <c r="K17" s="76">
        <v>-1E-4</v>
      </c>
    </row>
    <row r="18" spans="2:11">
      <c r="B18" t="s">
        <v>3392</v>
      </c>
      <c r="C18" t="s">
        <v>3393</v>
      </c>
      <c r="D18" t="s">
        <v>121</v>
      </c>
      <c r="E18" t="s">
        <v>108</v>
      </c>
      <c r="F18" t="s">
        <v>262</v>
      </c>
      <c r="G18" s="75">
        <v>-16095000</v>
      </c>
      <c r="H18" s="75">
        <v>7.2634467344744307</v>
      </c>
      <c r="I18" s="75">
        <v>-1169.0517519136599</v>
      </c>
      <c r="J18" s="76">
        <v>1.5800000000000002E-2</v>
      </c>
      <c r="K18" s="76">
        <v>-1E-4</v>
      </c>
    </row>
    <row r="19" spans="2:11">
      <c r="B19" t="s">
        <v>3394</v>
      </c>
      <c r="C19" t="s">
        <v>3395</v>
      </c>
      <c r="D19" t="s">
        <v>121</v>
      </c>
      <c r="E19" t="s">
        <v>104</v>
      </c>
      <c r="F19" t="s">
        <v>523</v>
      </c>
      <c r="G19" s="75">
        <v>-10359000</v>
      </c>
      <c r="H19" s="75">
        <v>25.714516924588182</v>
      </c>
      <c r="I19" s="75">
        <v>-2663.7668082180899</v>
      </c>
      <c r="J19" s="76">
        <v>3.5900000000000001E-2</v>
      </c>
      <c r="K19" s="76">
        <v>-1E-4</v>
      </c>
    </row>
    <row r="20" spans="2:11">
      <c r="B20" t="s">
        <v>3396</v>
      </c>
      <c r="C20" t="s">
        <v>3397</v>
      </c>
      <c r="D20" t="s">
        <v>121</v>
      </c>
      <c r="E20" t="s">
        <v>104</v>
      </c>
      <c r="F20" t="s">
        <v>523</v>
      </c>
      <c r="G20" s="75">
        <v>-200342000</v>
      </c>
      <c r="H20" s="75">
        <v>25.339006710659319</v>
      </c>
      <c r="I20" s="75">
        <v>-50764.672824269102</v>
      </c>
      <c r="J20" s="76">
        <v>0.68420000000000003</v>
      </c>
      <c r="K20" s="76">
        <v>-2.5000000000000001E-3</v>
      </c>
    </row>
    <row r="21" spans="2:11">
      <c r="B21" t="s">
        <v>3398</v>
      </c>
      <c r="C21" t="s">
        <v>3399</v>
      </c>
      <c r="D21" t="s">
        <v>121</v>
      </c>
      <c r="E21" t="s">
        <v>104</v>
      </c>
      <c r="F21" t="s">
        <v>3400</v>
      </c>
      <c r="G21" s="75">
        <v>21874000</v>
      </c>
      <c r="H21" s="75">
        <v>23.002327455144201</v>
      </c>
      <c r="I21" s="75">
        <v>5031.5291075382602</v>
      </c>
      <c r="J21" s="76">
        <v>-6.7799999999999999E-2</v>
      </c>
      <c r="K21" s="76">
        <v>2.9999999999999997E-4</v>
      </c>
    </row>
    <row r="22" spans="2:11">
      <c r="B22" t="s">
        <v>3401</v>
      </c>
      <c r="C22" t="s">
        <v>3402</v>
      </c>
      <c r="D22" t="s">
        <v>121</v>
      </c>
      <c r="E22" t="s">
        <v>104</v>
      </c>
      <c r="F22" t="s">
        <v>1472</v>
      </c>
      <c r="G22" s="75">
        <v>20849000</v>
      </c>
      <c r="H22" s="75">
        <v>16.887188320494712</v>
      </c>
      <c r="I22" s="75">
        <v>3520.8098929399398</v>
      </c>
      <c r="J22" s="76">
        <v>-4.7500000000000001E-2</v>
      </c>
      <c r="K22" s="76">
        <v>2.0000000000000001E-4</v>
      </c>
    </row>
    <row r="23" spans="2:11">
      <c r="B23" t="s">
        <v>3403</v>
      </c>
      <c r="C23" t="s">
        <v>3404</v>
      </c>
      <c r="D23" t="s">
        <v>121</v>
      </c>
      <c r="E23" t="s">
        <v>104</v>
      </c>
      <c r="F23" t="s">
        <v>1348</v>
      </c>
      <c r="G23" s="75">
        <v>-4000000</v>
      </c>
      <c r="H23" s="75">
        <v>12.11393642577965</v>
      </c>
      <c r="I23" s="75">
        <v>-484.557457031186</v>
      </c>
      <c r="J23" s="76">
        <v>6.4999999999999997E-3</v>
      </c>
      <c r="K23" s="76">
        <v>0</v>
      </c>
    </row>
    <row r="24" spans="2:11">
      <c r="B24" t="s">
        <v>3405</v>
      </c>
      <c r="C24" t="s">
        <v>3406</v>
      </c>
      <c r="D24" t="s">
        <v>121</v>
      </c>
      <c r="E24" t="s">
        <v>104</v>
      </c>
      <c r="F24" t="s">
        <v>1348</v>
      </c>
      <c r="G24" s="75">
        <v>-4150000</v>
      </c>
      <c r="H24" s="75">
        <v>11.944776776615011</v>
      </c>
      <c r="I24" s="75">
        <v>-495.70823622952298</v>
      </c>
      <c r="J24" s="76">
        <v>6.7000000000000002E-3</v>
      </c>
      <c r="K24" s="76">
        <v>0</v>
      </c>
    </row>
    <row r="25" spans="2:11">
      <c r="B25" t="s">
        <v>3407</v>
      </c>
      <c r="C25" t="s">
        <v>3408</v>
      </c>
      <c r="D25" t="s">
        <v>121</v>
      </c>
      <c r="E25" t="s">
        <v>104</v>
      </c>
      <c r="F25" t="s">
        <v>1414</v>
      </c>
      <c r="G25" s="75">
        <v>-11500000</v>
      </c>
      <c r="H25" s="75">
        <v>9.6959506098917672</v>
      </c>
      <c r="I25" s="75">
        <v>-1115.0343201375499</v>
      </c>
      <c r="J25" s="76">
        <v>1.4999999999999999E-2</v>
      </c>
      <c r="K25" s="76">
        <v>-1E-4</v>
      </c>
    </row>
    <row r="26" spans="2:11">
      <c r="B26" t="s">
        <v>3409</v>
      </c>
      <c r="C26" t="s">
        <v>3410</v>
      </c>
      <c r="D26" t="s">
        <v>121</v>
      </c>
      <c r="E26" t="s">
        <v>104</v>
      </c>
      <c r="F26" t="s">
        <v>1150</v>
      </c>
      <c r="G26" s="75">
        <v>-9000000</v>
      </c>
      <c r="H26" s="75">
        <v>9.0606563116209085</v>
      </c>
      <c r="I26" s="75">
        <v>-815.45906804588003</v>
      </c>
      <c r="J26" s="76">
        <v>1.0999999999999999E-2</v>
      </c>
      <c r="K26" s="76">
        <v>0</v>
      </c>
    </row>
    <row r="27" spans="2:11">
      <c r="B27" t="s">
        <v>3411</v>
      </c>
      <c r="C27" t="s">
        <v>3412</v>
      </c>
      <c r="D27" t="s">
        <v>121</v>
      </c>
      <c r="E27" t="s">
        <v>104</v>
      </c>
      <c r="F27" t="s">
        <v>385</v>
      </c>
      <c r="G27" s="75">
        <v>-22100000</v>
      </c>
      <c r="H27" s="75">
        <v>8.2017354348123881</v>
      </c>
      <c r="I27" s="75">
        <v>-1812.5835310935399</v>
      </c>
      <c r="J27" s="76">
        <v>2.4400000000000002E-2</v>
      </c>
      <c r="K27" s="76">
        <v>-1E-4</v>
      </c>
    </row>
    <row r="28" spans="2:11">
      <c r="B28" t="s">
        <v>3413</v>
      </c>
      <c r="C28" t="s">
        <v>3414</v>
      </c>
      <c r="D28" t="s">
        <v>121</v>
      </c>
      <c r="E28" t="s">
        <v>104</v>
      </c>
      <c r="F28" t="s">
        <v>262</v>
      </c>
      <c r="G28" s="75">
        <v>500000</v>
      </c>
      <c r="H28" s="75">
        <v>4.9508937571038398</v>
      </c>
      <c r="I28" s="75">
        <v>24.754468785519201</v>
      </c>
      <c r="J28" s="76">
        <v>-2.9999999999999997E-4</v>
      </c>
      <c r="K28" s="76">
        <v>0</v>
      </c>
    </row>
    <row r="29" spans="2:11">
      <c r="B29" t="s">
        <v>3415</v>
      </c>
      <c r="C29" t="s">
        <v>3416</v>
      </c>
      <c r="D29" t="s">
        <v>121</v>
      </c>
      <c r="E29" t="s">
        <v>104</v>
      </c>
      <c r="F29" t="s">
        <v>306</v>
      </c>
      <c r="G29" s="75">
        <v>700000</v>
      </c>
      <c r="H29" s="75">
        <v>4.7259680193136431</v>
      </c>
      <c r="I29" s="75">
        <v>33.081776135195497</v>
      </c>
      <c r="J29" s="76">
        <v>-4.0000000000000002E-4</v>
      </c>
      <c r="K29" s="76">
        <v>0</v>
      </c>
    </row>
    <row r="30" spans="2:11">
      <c r="B30" t="s">
        <v>3417</v>
      </c>
      <c r="C30" t="s">
        <v>3418</v>
      </c>
      <c r="D30" t="s">
        <v>121</v>
      </c>
      <c r="E30" t="s">
        <v>104</v>
      </c>
      <c r="F30" t="s">
        <v>3419</v>
      </c>
      <c r="G30" s="75">
        <v>9000000</v>
      </c>
      <c r="H30" s="75">
        <v>2.1243393137041022</v>
      </c>
      <c r="I30" s="75">
        <v>191.19053823336901</v>
      </c>
      <c r="J30" s="76">
        <v>-2.5999999999999999E-3</v>
      </c>
      <c r="K30" s="76">
        <v>0</v>
      </c>
    </row>
    <row r="31" spans="2:11">
      <c r="B31" t="s">
        <v>3420</v>
      </c>
      <c r="C31" t="s">
        <v>3421</v>
      </c>
      <c r="D31" t="s">
        <v>121</v>
      </c>
      <c r="E31" t="s">
        <v>104</v>
      </c>
      <c r="F31" t="s">
        <v>1118</v>
      </c>
      <c r="G31" s="75">
        <v>480000</v>
      </c>
      <c r="H31" s="75">
        <v>-0.59778798364234165</v>
      </c>
      <c r="I31" s="75">
        <v>-2.8693823214832399</v>
      </c>
      <c r="J31" s="76">
        <v>0</v>
      </c>
      <c r="K31" s="76">
        <v>0</v>
      </c>
    </row>
    <row r="32" spans="2:11">
      <c r="B32" t="s">
        <v>3422</v>
      </c>
      <c r="C32" t="s">
        <v>3423</v>
      </c>
      <c r="D32" t="s">
        <v>121</v>
      </c>
      <c r="E32" t="s">
        <v>104</v>
      </c>
      <c r="F32" t="s">
        <v>330</v>
      </c>
      <c r="G32" s="75">
        <v>4800000</v>
      </c>
      <c r="H32" s="75">
        <v>-1.1543402284560687</v>
      </c>
      <c r="I32" s="75">
        <v>-55.408330965891302</v>
      </c>
      <c r="J32" s="76">
        <v>6.9999999999999999E-4</v>
      </c>
      <c r="K32" s="76">
        <v>0</v>
      </c>
    </row>
    <row r="33" spans="2:11">
      <c r="B33" t="s">
        <v>3424</v>
      </c>
      <c r="C33" t="s">
        <v>3425</v>
      </c>
      <c r="D33" t="s">
        <v>121</v>
      </c>
      <c r="E33" t="s">
        <v>104</v>
      </c>
      <c r="F33" t="s">
        <v>382</v>
      </c>
      <c r="G33" s="75">
        <v>15588000</v>
      </c>
      <c r="H33" s="75">
        <v>-2.7409170884925098</v>
      </c>
      <c r="I33" s="75">
        <v>-427.25415575420902</v>
      </c>
      <c r="J33" s="76">
        <v>5.7999999999999996E-3</v>
      </c>
      <c r="K33" s="76">
        <v>0</v>
      </c>
    </row>
    <row r="34" spans="2:11">
      <c r="B34" t="s">
        <v>3426</v>
      </c>
      <c r="C34" t="s">
        <v>3427</v>
      </c>
      <c r="D34" t="s">
        <v>121</v>
      </c>
      <c r="E34" t="s">
        <v>104</v>
      </c>
      <c r="F34" t="s">
        <v>3428</v>
      </c>
      <c r="G34" s="75">
        <v>-9500000</v>
      </c>
      <c r="H34" s="75">
        <v>-3.9562161523435999</v>
      </c>
      <c r="I34" s="75">
        <v>375.84053447264301</v>
      </c>
      <c r="J34" s="76">
        <v>-5.1000000000000004E-3</v>
      </c>
      <c r="K34" s="76">
        <v>0</v>
      </c>
    </row>
    <row r="35" spans="2:11">
      <c r="B35" t="s">
        <v>3429</v>
      </c>
      <c r="C35" t="s">
        <v>3430</v>
      </c>
      <c r="D35" t="s">
        <v>121</v>
      </c>
      <c r="E35" t="s">
        <v>104</v>
      </c>
      <c r="F35" t="s">
        <v>633</v>
      </c>
      <c r="G35" s="75">
        <v>-6250000</v>
      </c>
      <c r="H35" s="75">
        <v>-3.9629430198862798</v>
      </c>
      <c r="I35" s="75">
        <v>247.683938742892</v>
      </c>
      <c r="J35" s="76">
        <v>-3.3E-3</v>
      </c>
      <c r="K35" s="76">
        <v>0</v>
      </c>
    </row>
    <row r="36" spans="2:11">
      <c r="B36" t="s">
        <v>3431</v>
      </c>
      <c r="C36" t="s">
        <v>3432</v>
      </c>
      <c r="D36" t="s">
        <v>121</v>
      </c>
      <c r="E36" t="s">
        <v>111</v>
      </c>
      <c r="F36" t="s">
        <v>523</v>
      </c>
      <c r="G36" s="75">
        <v>-2427828</v>
      </c>
      <c r="H36" s="75">
        <v>32.465171317646295</v>
      </c>
      <c r="I36" s="75">
        <v>-788.19851949778604</v>
      </c>
      <c r="J36" s="76">
        <v>1.06E-2</v>
      </c>
      <c r="K36" s="76">
        <v>0</v>
      </c>
    </row>
    <row r="37" spans="2:11">
      <c r="B37" t="s">
        <v>3433</v>
      </c>
      <c r="C37" t="s">
        <v>3434</v>
      </c>
      <c r="D37" t="s">
        <v>121</v>
      </c>
      <c r="E37" t="s">
        <v>198</v>
      </c>
      <c r="F37" t="s">
        <v>3435</v>
      </c>
      <c r="G37" s="75">
        <v>-10375000</v>
      </c>
      <c r="H37" s="75">
        <v>0.34456916026431039</v>
      </c>
      <c r="I37" s="75">
        <v>-35.749050377422101</v>
      </c>
      <c r="J37" s="76">
        <v>5.0000000000000001E-4</v>
      </c>
      <c r="K37" s="76">
        <v>0</v>
      </c>
    </row>
    <row r="38" spans="2:11">
      <c r="B38" t="s">
        <v>3436</v>
      </c>
      <c r="C38" t="s">
        <v>3437</v>
      </c>
      <c r="D38" t="s">
        <v>121</v>
      </c>
      <c r="E38" t="s">
        <v>111</v>
      </c>
      <c r="F38" t="s">
        <v>3438</v>
      </c>
      <c r="G38" s="75">
        <v>-3348590.6</v>
      </c>
      <c r="H38" s="75">
        <v>-28.574733261564194</v>
      </c>
      <c r="I38" s="75">
        <v>956.850831971812</v>
      </c>
      <c r="J38" s="76">
        <v>-1.29E-2</v>
      </c>
      <c r="K38" s="76">
        <v>0</v>
      </c>
    </row>
    <row r="39" spans="2:11">
      <c r="B39" s="77" t="s">
        <v>3386</v>
      </c>
      <c r="C39" s="14"/>
      <c r="D39" s="14"/>
      <c r="G39" s="79">
        <v>-9301280</v>
      </c>
      <c r="I39" s="79">
        <v>-2059.9053690105761</v>
      </c>
      <c r="J39" s="78">
        <v>2.7799999999999998E-2</v>
      </c>
      <c r="K39" s="78">
        <v>-1E-4</v>
      </c>
    </row>
    <row r="40" spans="2:11">
      <c r="B40" t="s">
        <v>3439</v>
      </c>
      <c r="C40" t="s">
        <v>3440</v>
      </c>
      <c r="D40" t="s">
        <v>121</v>
      </c>
      <c r="E40" t="s">
        <v>108</v>
      </c>
      <c r="F40" t="s">
        <v>1118</v>
      </c>
      <c r="G40" s="75">
        <v>14614000</v>
      </c>
      <c r="H40" s="75">
        <v>-0.42415535122330605</v>
      </c>
      <c r="I40" s="75">
        <v>-61.986063027773902</v>
      </c>
      <c r="J40" s="76">
        <v>8.0000000000000004E-4</v>
      </c>
      <c r="K40" s="76">
        <v>0</v>
      </c>
    </row>
    <row r="41" spans="2:11">
      <c r="B41" t="s">
        <v>3441</v>
      </c>
      <c r="C41" t="s">
        <v>3442</v>
      </c>
      <c r="D41" t="s">
        <v>121</v>
      </c>
      <c r="E41" t="s">
        <v>108</v>
      </c>
      <c r="F41" t="s">
        <v>523</v>
      </c>
      <c r="G41" s="75">
        <v>6610000</v>
      </c>
      <c r="H41" s="75">
        <v>-0.94719067048455796</v>
      </c>
      <c r="I41" s="75">
        <v>-62.609303319029202</v>
      </c>
      <c r="J41" s="76">
        <v>8.0000000000000004E-4</v>
      </c>
      <c r="K41" s="76">
        <v>0</v>
      </c>
    </row>
    <row r="42" spans="2:11">
      <c r="B42" t="s">
        <v>3443</v>
      </c>
      <c r="C42" t="s">
        <v>3444</v>
      </c>
      <c r="D42" t="s">
        <v>121</v>
      </c>
      <c r="E42" t="s">
        <v>108</v>
      </c>
      <c r="F42" t="s">
        <v>523</v>
      </c>
      <c r="G42" s="75">
        <v>-14614000</v>
      </c>
      <c r="H42" s="75">
        <v>-1.2315408601894486</v>
      </c>
      <c r="I42" s="75">
        <v>179.977381308085</v>
      </c>
      <c r="J42" s="76">
        <v>-2.3999999999999998E-3</v>
      </c>
      <c r="K42" s="76">
        <v>0</v>
      </c>
    </row>
    <row r="43" spans="2:11">
      <c r="B43" t="s">
        <v>3445</v>
      </c>
      <c r="C43" t="s">
        <v>3446</v>
      </c>
      <c r="D43" t="s">
        <v>121</v>
      </c>
      <c r="E43" t="s">
        <v>104</v>
      </c>
      <c r="F43" t="s">
        <v>647</v>
      </c>
      <c r="G43" s="75">
        <v>-12625000</v>
      </c>
      <c r="H43" s="75">
        <v>16.467441945360758</v>
      </c>
      <c r="I43" s="75">
        <v>-2079.0145456017999</v>
      </c>
      <c r="J43" s="76">
        <v>2.8000000000000001E-2</v>
      </c>
      <c r="K43" s="76">
        <v>-1E-4</v>
      </c>
    </row>
    <row r="44" spans="2:11">
      <c r="B44" t="s">
        <v>3447</v>
      </c>
      <c r="C44" t="s">
        <v>3448</v>
      </c>
      <c r="D44" t="s">
        <v>121</v>
      </c>
      <c r="E44" t="s">
        <v>111</v>
      </c>
      <c r="F44" t="s">
        <v>523</v>
      </c>
      <c r="G44" s="75">
        <v>-3286280</v>
      </c>
      <c r="H44" s="75">
        <v>1.1037659106971458</v>
      </c>
      <c r="I44" s="75">
        <v>-36.272838370057997</v>
      </c>
      <c r="J44" s="76">
        <v>5.0000000000000001E-4</v>
      </c>
      <c r="K44" s="76">
        <v>0</v>
      </c>
    </row>
    <row r="45" spans="2:11">
      <c r="B45" s="77" t="s">
        <v>2990</v>
      </c>
      <c r="C45" s="14"/>
      <c r="D45" s="14"/>
      <c r="G45" s="79">
        <v>0</v>
      </c>
      <c r="I45" s="79">
        <v>0</v>
      </c>
      <c r="J45" s="78">
        <v>0</v>
      </c>
      <c r="K45" s="78">
        <v>0</v>
      </c>
    </row>
    <row r="46" spans="2:11">
      <c r="B46" t="s">
        <v>251</v>
      </c>
      <c r="C46" t="s">
        <v>251</v>
      </c>
      <c r="D46" t="s">
        <v>251</v>
      </c>
      <c r="E46" t="s">
        <v>251</v>
      </c>
      <c r="G46" s="75">
        <v>0</v>
      </c>
      <c r="H46" s="75">
        <v>0</v>
      </c>
      <c r="I46" s="75">
        <v>0</v>
      </c>
      <c r="J46" s="76">
        <v>0</v>
      </c>
      <c r="K46" s="76">
        <v>0</v>
      </c>
    </row>
    <row r="47" spans="2:11">
      <c r="B47" s="77" t="s">
        <v>1650</v>
      </c>
      <c r="C47" s="14"/>
      <c r="D47" s="14"/>
      <c r="G47" s="79">
        <v>0</v>
      </c>
      <c r="I47" s="79">
        <v>0</v>
      </c>
      <c r="J47" s="78">
        <v>0</v>
      </c>
      <c r="K47" s="78">
        <v>0</v>
      </c>
    </row>
    <row r="48" spans="2:11">
      <c r="B48" t="s">
        <v>251</v>
      </c>
      <c r="C48" t="s">
        <v>251</v>
      </c>
      <c r="D48" t="s">
        <v>251</v>
      </c>
      <c r="E48" t="s">
        <v>251</v>
      </c>
      <c r="G48" s="75">
        <v>0</v>
      </c>
      <c r="H48" s="75">
        <v>0</v>
      </c>
      <c r="I48" s="75">
        <v>0</v>
      </c>
      <c r="J48" s="76">
        <v>0</v>
      </c>
      <c r="K48" s="76">
        <v>0</v>
      </c>
    </row>
    <row r="49" spans="2:11">
      <c r="B49" s="77" t="s">
        <v>254</v>
      </c>
      <c r="C49" s="14"/>
      <c r="D49" s="14"/>
      <c r="G49" s="79">
        <v>0</v>
      </c>
      <c r="I49" s="79">
        <v>0</v>
      </c>
      <c r="J49" s="78">
        <v>0</v>
      </c>
      <c r="K49" s="78">
        <v>0</v>
      </c>
    </row>
    <row r="50" spans="2:11">
      <c r="B50" s="77" t="s">
        <v>2986</v>
      </c>
      <c r="C50" s="14"/>
      <c r="D50" s="14"/>
      <c r="G50" s="79">
        <v>0</v>
      </c>
      <c r="I50" s="79">
        <v>0</v>
      </c>
      <c r="J50" s="78">
        <v>0</v>
      </c>
      <c r="K50" s="78">
        <v>0</v>
      </c>
    </row>
    <row r="51" spans="2:11">
      <c r="B51" t="s">
        <v>251</v>
      </c>
      <c r="C51" t="s">
        <v>251</v>
      </c>
      <c r="D51" t="s">
        <v>251</v>
      </c>
      <c r="E51" t="s">
        <v>251</v>
      </c>
      <c r="G51" s="75">
        <v>0</v>
      </c>
      <c r="H51" s="75">
        <v>0</v>
      </c>
      <c r="I51" s="75">
        <v>0</v>
      </c>
      <c r="J51" s="76">
        <v>0</v>
      </c>
      <c r="K51" s="76">
        <v>0</v>
      </c>
    </row>
    <row r="52" spans="2:11">
      <c r="B52" s="77" t="s">
        <v>3001</v>
      </c>
      <c r="C52" s="14"/>
      <c r="D52" s="14"/>
      <c r="G52" s="79">
        <v>0</v>
      </c>
      <c r="I52" s="79">
        <v>0</v>
      </c>
      <c r="J52" s="78">
        <v>0</v>
      </c>
      <c r="K52" s="78">
        <v>0</v>
      </c>
    </row>
    <row r="53" spans="2:11">
      <c r="B53" t="s">
        <v>251</v>
      </c>
      <c r="C53" t="s">
        <v>251</v>
      </c>
      <c r="D53" t="s">
        <v>251</v>
      </c>
      <c r="E53" t="s">
        <v>251</v>
      </c>
      <c r="G53" s="75">
        <v>0</v>
      </c>
      <c r="H53" s="75">
        <v>0</v>
      </c>
      <c r="I53" s="75">
        <v>0</v>
      </c>
      <c r="J53" s="76">
        <v>0</v>
      </c>
      <c r="K53" s="76">
        <v>0</v>
      </c>
    </row>
    <row r="54" spans="2:11">
      <c r="B54" s="77" t="s">
        <v>2990</v>
      </c>
      <c r="C54" s="14"/>
      <c r="D54" s="14"/>
      <c r="G54" s="79">
        <v>0</v>
      </c>
      <c r="I54" s="79">
        <v>0</v>
      </c>
      <c r="J54" s="78">
        <v>0</v>
      </c>
      <c r="K54" s="78">
        <v>0</v>
      </c>
    </row>
    <row r="55" spans="2:11">
      <c r="B55" t="s">
        <v>251</v>
      </c>
      <c r="C55" t="s">
        <v>251</v>
      </c>
      <c r="D55" t="s">
        <v>251</v>
      </c>
      <c r="E55" t="s">
        <v>251</v>
      </c>
      <c r="G55" s="75">
        <v>0</v>
      </c>
      <c r="H55" s="75">
        <v>0</v>
      </c>
      <c r="I55" s="75">
        <v>0</v>
      </c>
      <c r="J55" s="76">
        <v>0</v>
      </c>
      <c r="K55" s="76">
        <v>0</v>
      </c>
    </row>
    <row r="56" spans="2:11">
      <c r="B56" s="77" t="s">
        <v>1650</v>
      </c>
      <c r="C56" s="14"/>
      <c r="D56" s="14"/>
      <c r="G56" s="79">
        <v>0</v>
      </c>
      <c r="I56" s="79">
        <v>0</v>
      </c>
      <c r="J56" s="78">
        <v>0</v>
      </c>
      <c r="K56" s="78">
        <v>0</v>
      </c>
    </row>
    <row r="57" spans="2:11">
      <c r="B57" t="s">
        <v>251</v>
      </c>
      <c r="C57" t="s">
        <v>251</v>
      </c>
      <c r="D57" t="s">
        <v>251</v>
      </c>
      <c r="E57" t="s">
        <v>251</v>
      </c>
      <c r="G57" s="75">
        <v>0</v>
      </c>
      <c r="H57" s="75">
        <v>0</v>
      </c>
      <c r="I57" s="75">
        <v>0</v>
      </c>
      <c r="J57" s="76">
        <v>0</v>
      </c>
      <c r="K57" s="76">
        <v>0</v>
      </c>
    </row>
    <row r="58" spans="2:11">
      <c r="B58" t="s">
        <v>256</v>
      </c>
      <c r="C58" s="14"/>
      <c r="D58" s="14"/>
    </row>
    <row r="59" spans="2:11">
      <c r="B59" t="s">
        <v>393</v>
      </c>
      <c r="C59" s="14"/>
      <c r="D59" s="14"/>
    </row>
    <row r="60" spans="2:11">
      <c r="B60" t="s">
        <v>394</v>
      </c>
      <c r="C60" s="14"/>
      <c r="D60" s="14"/>
    </row>
    <row r="61" spans="2:11">
      <c r="B61" t="s">
        <v>395</v>
      </c>
      <c r="C61" s="14"/>
      <c r="D61" s="14"/>
    </row>
    <row r="62" spans="2:11">
      <c r="C62" s="14"/>
      <c r="D62" s="14"/>
    </row>
    <row r="63" spans="2:11">
      <c r="C63" s="14"/>
      <c r="D63" s="14"/>
    </row>
    <row r="64" spans="2:11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  <row r="77" spans="3:4">
      <c r="C77" s="14"/>
      <c r="D77" s="14"/>
    </row>
    <row r="78" spans="3:4">
      <c r="C78" s="14"/>
      <c r="D78" s="14"/>
    </row>
    <row r="79" spans="3:4">
      <c r="C79" s="14"/>
      <c r="D79" s="14"/>
    </row>
    <row r="80" spans="3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  <row r="89" spans="3:4">
      <c r="C89" s="14"/>
      <c r="D89" s="14"/>
    </row>
    <row r="90" spans="3:4">
      <c r="C90" s="14"/>
      <c r="D90" s="14"/>
    </row>
    <row r="91" spans="3:4">
      <c r="C91" s="14"/>
      <c r="D91" s="14"/>
    </row>
    <row r="92" spans="3:4">
      <c r="C92" s="14"/>
      <c r="D92" s="14"/>
    </row>
    <row r="93" spans="3:4">
      <c r="C93" s="14"/>
      <c r="D93" s="14"/>
    </row>
    <row r="94" spans="3:4">
      <c r="C94" s="14"/>
      <c r="D94" s="14"/>
    </row>
    <row r="95" spans="3:4">
      <c r="C95" s="14"/>
      <c r="D95" s="14"/>
    </row>
    <row r="96" spans="3:4">
      <c r="C96" s="14"/>
      <c r="D96" s="14"/>
    </row>
    <row r="97" spans="3:4">
      <c r="C97" s="14"/>
      <c r="D97" s="14"/>
    </row>
    <row r="98" spans="3:4">
      <c r="C98" s="14"/>
      <c r="D98" s="14"/>
    </row>
    <row r="99" spans="3:4">
      <c r="C99" s="14"/>
      <c r="D99" s="14"/>
    </row>
    <row r="100" spans="3:4">
      <c r="C100" s="14"/>
      <c r="D100" s="14"/>
    </row>
    <row r="101" spans="3:4">
      <c r="C101" s="14"/>
      <c r="D101" s="14"/>
    </row>
    <row r="102" spans="3:4">
      <c r="C102" s="14"/>
      <c r="D102" s="14"/>
    </row>
    <row r="103" spans="3:4">
      <c r="C103" s="14"/>
      <c r="D103" s="14"/>
    </row>
    <row r="104" spans="3:4">
      <c r="C104" s="14"/>
      <c r="D104" s="14"/>
    </row>
    <row r="105" spans="3:4">
      <c r="C105" s="14"/>
      <c r="D105" s="14"/>
    </row>
    <row r="106" spans="3:4">
      <c r="C106" s="14"/>
      <c r="D106" s="14"/>
    </row>
    <row r="107" spans="3:4">
      <c r="C107" s="14"/>
      <c r="D107" s="14"/>
    </row>
    <row r="108" spans="3:4">
      <c r="C108" s="14"/>
      <c r="D108" s="14"/>
    </row>
    <row r="109" spans="3:4">
      <c r="C109" s="14"/>
      <c r="D109" s="14"/>
    </row>
    <row r="110" spans="3:4">
      <c r="C110" s="14"/>
      <c r="D110" s="14"/>
    </row>
    <row r="111" spans="3:4">
      <c r="C111" s="14"/>
      <c r="D111" s="14"/>
    </row>
    <row r="112" spans="3:4">
      <c r="C112" s="14"/>
      <c r="D112" s="14"/>
    </row>
    <row r="113" spans="3:4">
      <c r="C113" s="14"/>
      <c r="D113" s="14"/>
    </row>
    <row r="114" spans="3:4">
      <c r="C114" s="14"/>
      <c r="D114" s="14"/>
    </row>
    <row r="115" spans="3:4">
      <c r="C115" s="14"/>
      <c r="D115" s="14"/>
    </row>
    <row r="116" spans="3:4">
      <c r="C116" s="14"/>
      <c r="D116" s="14"/>
    </row>
    <row r="117" spans="3:4">
      <c r="C117" s="14"/>
      <c r="D117" s="14"/>
    </row>
    <row r="118" spans="3:4">
      <c r="C118" s="14"/>
      <c r="D118" s="14"/>
    </row>
    <row r="119" spans="3:4">
      <c r="C119" s="14"/>
      <c r="D119" s="14"/>
    </row>
    <row r="120" spans="3:4">
      <c r="C120" s="14"/>
      <c r="D120" s="14"/>
    </row>
    <row r="121" spans="3:4">
      <c r="C121" s="14"/>
      <c r="D121" s="14"/>
    </row>
    <row r="122" spans="3:4">
      <c r="C122" s="14"/>
      <c r="D122" s="14"/>
    </row>
    <row r="123" spans="3:4">
      <c r="C123" s="14"/>
      <c r="D123" s="14"/>
    </row>
    <row r="124" spans="3:4">
      <c r="C124" s="14"/>
      <c r="D124" s="14"/>
    </row>
    <row r="125" spans="3:4">
      <c r="C125" s="14"/>
      <c r="D125" s="14"/>
    </row>
    <row r="126" spans="3:4">
      <c r="C126" s="14"/>
      <c r="D126" s="14"/>
    </row>
    <row r="127" spans="3:4">
      <c r="C127" s="14"/>
      <c r="D127" s="14"/>
    </row>
    <row r="128" spans="3:4">
      <c r="C128" s="14"/>
      <c r="D128" s="14"/>
    </row>
    <row r="129" spans="3:4">
      <c r="C129" s="14"/>
      <c r="D129" s="14"/>
    </row>
    <row r="130" spans="3:4">
      <c r="C130" s="14"/>
      <c r="D130" s="14"/>
    </row>
    <row r="131" spans="3:4">
      <c r="C131" s="14"/>
      <c r="D131" s="14"/>
    </row>
    <row r="132" spans="3:4">
      <c r="C132" s="14"/>
      <c r="D132" s="14"/>
    </row>
    <row r="133" spans="3:4">
      <c r="C133" s="14"/>
      <c r="D133" s="14"/>
    </row>
    <row r="134" spans="3:4">
      <c r="C134" s="14"/>
      <c r="D134" s="14"/>
    </row>
    <row r="135" spans="3:4">
      <c r="C135" s="14"/>
      <c r="D135" s="14"/>
    </row>
    <row r="136" spans="3:4">
      <c r="C136" s="14"/>
      <c r="D136" s="14"/>
    </row>
    <row r="137" spans="3:4">
      <c r="C137" s="14"/>
      <c r="D137" s="14"/>
    </row>
    <row r="138" spans="3:4">
      <c r="C138" s="14"/>
      <c r="D138" s="14"/>
    </row>
    <row r="139" spans="3:4">
      <c r="C139" s="14"/>
      <c r="D139" s="14"/>
    </row>
    <row r="140" spans="3:4">
      <c r="C140" s="14"/>
      <c r="D140" s="14"/>
    </row>
    <row r="141" spans="3:4">
      <c r="C141" s="14"/>
      <c r="D141" s="14"/>
    </row>
    <row r="142" spans="3:4">
      <c r="C142" s="14"/>
      <c r="D142" s="14"/>
    </row>
    <row r="143" spans="3:4">
      <c r="C143" s="14"/>
      <c r="D143" s="14"/>
    </row>
    <row r="144" spans="3:4">
      <c r="C144" s="14"/>
      <c r="D144" s="14"/>
    </row>
    <row r="145" spans="3:4">
      <c r="C145" s="14"/>
      <c r="D145" s="14"/>
    </row>
    <row r="146" spans="3:4">
      <c r="C146" s="14"/>
      <c r="D146" s="14"/>
    </row>
    <row r="147" spans="3:4">
      <c r="C147" s="14"/>
      <c r="D147" s="14"/>
    </row>
    <row r="148" spans="3:4">
      <c r="C148" s="14"/>
      <c r="D148" s="14"/>
    </row>
    <row r="149" spans="3:4">
      <c r="C149" s="14"/>
      <c r="D149" s="14"/>
    </row>
    <row r="150" spans="3:4">
      <c r="C150" s="14"/>
      <c r="D150" s="14"/>
    </row>
    <row r="151" spans="3:4">
      <c r="C151" s="14"/>
      <c r="D151" s="14"/>
    </row>
    <row r="152" spans="3:4">
      <c r="C152" s="14"/>
      <c r="D152" s="14"/>
    </row>
    <row r="153" spans="3:4">
      <c r="C153" s="14"/>
      <c r="D153" s="14"/>
    </row>
    <row r="154" spans="3:4">
      <c r="C154" s="14"/>
      <c r="D154" s="14"/>
    </row>
    <row r="155" spans="3:4">
      <c r="C155" s="14"/>
      <c r="D155" s="14"/>
    </row>
    <row r="156" spans="3:4">
      <c r="C156" s="14"/>
      <c r="D156" s="14"/>
    </row>
    <row r="157" spans="3:4">
      <c r="C157" s="14"/>
      <c r="D157" s="14"/>
    </row>
    <row r="158" spans="3:4">
      <c r="C158" s="14"/>
      <c r="D158" s="14"/>
    </row>
    <row r="159" spans="3:4">
      <c r="C159" s="14"/>
      <c r="D159" s="14"/>
    </row>
    <row r="160" spans="3:4">
      <c r="C160" s="14"/>
      <c r="D160" s="14"/>
    </row>
    <row r="161" spans="3:4">
      <c r="C161" s="14"/>
      <c r="D161" s="14"/>
    </row>
    <row r="162" spans="3:4">
      <c r="C162" s="14"/>
      <c r="D162" s="14"/>
    </row>
    <row r="163" spans="3:4">
      <c r="C163" s="14"/>
      <c r="D163" s="14"/>
    </row>
    <row r="164" spans="3:4">
      <c r="C164" s="14"/>
      <c r="D164" s="14"/>
    </row>
    <row r="165" spans="3:4">
      <c r="C165" s="14"/>
      <c r="D165" s="14"/>
    </row>
    <row r="166" spans="3:4">
      <c r="C166" s="14"/>
      <c r="D166" s="14"/>
    </row>
    <row r="167" spans="3:4">
      <c r="C167" s="14"/>
      <c r="D167" s="14"/>
    </row>
    <row r="168" spans="3:4">
      <c r="C168" s="14"/>
      <c r="D168" s="14"/>
    </row>
    <row r="169" spans="3:4">
      <c r="C169" s="14"/>
      <c r="D169" s="14"/>
    </row>
    <row r="170" spans="3:4">
      <c r="C170" s="14"/>
      <c r="D170" s="14"/>
    </row>
    <row r="171" spans="3:4">
      <c r="C171" s="14"/>
      <c r="D171" s="14"/>
    </row>
    <row r="172" spans="3:4">
      <c r="C172" s="14"/>
      <c r="D172" s="14"/>
    </row>
    <row r="173" spans="3:4">
      <c r="C173" s="14"/>
      <c r="D173" s="14"/>
    </row>
    <row r="174" spans="3:4">
      <c r="C174" s="14"/>
      <c r="D174" s="14"/>
    </row>
    <row r="175" spans="3:4">
      <c r="C175" s="14"/>
      <c r="D175" s="14"/>
    </row>
    <row r="176" spans="3:4">
      <c r="C176" s="14"/>
      <c r="D176" s="14"/>
    </row>
    <row r="177" spans="3:4">
      <c r="C177" s="14"/>
      <c r="D177" s="14"/>
    </row>
    <row r="178" spans="3:4">
      <c r="C178" s="14"/>
      <c r="D178" s="14"/>
    </row>
    <row r="179" spans="3:4">
      <c r="C179" s="14"/>
      <c r="D179" s="14"/>
    </row>
    <row r="180" spans="3:4">
      <c r="C180" s="14"/>
      <c r="D180" s="14"/>
    </row>
    <row r="181" spans="3:4">
      <c r="C181" s="14"/>
      <c r="D181" s="14"/>
    </row>
    <row r="182" spans="3:4">
      <c r="C182" s="14"/>
      <c r="D182" s="14"/>
    </row>
    <row r="183" spans="3:4">
      <c r="C183" s="14"/>
      <c r="D183" s="14"/>
    </row>
    <row r="184" spans="3:4">
      <c r="C184" s="14"/>
      <c r="D184" s="14"/>
    </row>
    <row r="185" spans="3:4">
      <c r="C185" s="14"/>
      <c r="D185" s="14"/>
    </row>
    <row r="186" spans="3:4">
      <c r="C186" s="14"/>
      <c r="D186" s="14"/>
    </row>
    <row r="187" spans="3:4">
      <c r="C187" s="14"/>
      <c r="D187" s="14"/>
    </row>
    <row r="188" spans="3:4">
      <c r="C188" s="14"/>
      <c r="D188" s="14"/>
    </row>
    <row r="189" spans="3:4">
      <c r="C189" s="14"/>
      <c r="D189" s="14"/>
    </row>
    <row r="190" spans="3:4">
      <c r="C190" s="14"/>
      <c r="D190" s="14"/>
    </row>
    <row r="191" spans="3:4">
      <c r="C191" s="14"/>
      <c r="D191" s="14"/>
    </row>
    <row r="192" spans="3:4">
      <c r="C192" s="14"/>
      <c r="D192" s="14"/>
    </row>
    <row r="193" spans="3:4">
      <c r="C193" s="14"/>
      <c r="D193" s="14"/>
    </row>
    <row r="194" spans="3:4">
      <c r="C194" s="14"/>
      <c r="D194" s="14"/>
    </row>
    <row r="195" spans="3:4">
      <c r="C195" s="14"/>
      <c r="D195" s="14"/>
    </row>
    <row r="196" spans="3:4">
      <c r="C196" s="14"/>
      <c r="D196" s="14"/>
    </row>
    <row r="197" spans="3:4">
      <c r="C197" s="14"/>
      <c r="D197" s="14"/>
    </row>
    <row r="198" spans="3:4">
      <c r="C198" s="14"/>
      <c r="D198" s="14"/>
    </row>
    <row r="199" spans="3:4">
      <c r="C199" s="14"/>
      <c r="D199" s="14"/>
    </row>
    <row r="200" spans="3:4">
      <c r="C200" s="14"/>
      <c r="D200" s="14"/>
    </row>
    <row r="201" spans="3:4">
      <c r="C201" s="14"/>
      <c r="D201" s="14"/>
    </row>
    <row r="202" spans="3:4">
      <c r="C202" s="14"/>
      <c r="D202" s="14"/>
    </row>
    <row r="203" spans="3:4">
      <c r="C203" s="14"/>
      <c r="D203" s="14"/>
    </row>
    <row r="204" spans="3:4">
      <c r="C204" s="14"/>
      <c r="D204" s="14"/>
    </row>
    <row r="205" spans="3:4">
      <c r="C205" s="14"/>
      <c r="D205" s="14"/>
    </row>
    <row r="206" spans="3:4">
      <c r="C206" s="14"/>
      <c r="D206" s="14"/>
    </row>
    <row r="207" spans="3:4">
      <c r="C207" s="14"/>
      <c r="D207" s="14"/>
    </row>
    <row r="208" spans="3:4">
      <c r="C208" s="14"/>
      <c r="D208" s="14"/>
    </row>
    <row r="209" spans="3:4">
      <c r="C209" s="14"/>
      <c r="D209" s="14"/>
    </row>
    <row r="210" spans="3:4">
      <c r="C210" s="14"/>
      <c r="D210" s="14"/>
    </row>
    <row r="211" spans="3:4">
      <c r="C211" s="14"/>
      <c r="D211" s="14"/>
    </row>
    <row r="212" spans="3:4">
      <c r="C212" s="14"/>
      <c r="D212" s="14"/>
    </row>
    <row r="213" spans="3:4">
      <c r="C213" s="14"/>
      <c r="D213" s="14"/>
    </row>
    <row r="214" spans="3:4">
      <c r="C214" s="14"/>
      <c r="D214" s="14"/>
    </row>
    <row r="215" spans="3:4">
      <c r="C215" s="14"/>
      <c r="D215" s="14"/>
    </row>
    <row r="216" spans="3:4">
      <c r="C216" s="14"/>
      <c r="D216" s="14"/>
    </row>
    <row r="217" spans="3:4">
      <c r="C217" s="14"/>
      <c r="D217" s="14"/>
    </row>
    <row r="218" spans="3:4">
      <c r="C218" s="14"/>
      <c r="D218" s="14"/>
    </row>
    <row r="219" spans="3:4">
      <c r="C219" s="14"/>
      <c r="D219" s="14"/>
    </row>
    <row r="220" spans="3:4">
      <c r="C220" s="14"/>
      <c r="D220" s="14"/>
    </row>
    <row r="221" spans="3:4">
      <c r="C221" s="14"/>
      <c r="D221" s="14"/>
    </row>
    <row r="222" spans="3:4">
      <c r="C222" s="14"/>
      <c r="D222" s="14"/>
    </row>
    <row r="223" spans="3:4">
      <c r="C223" s="14"/>
      <c r="D223" s="14"/>
    </row>
    <row r="224" spans="3:4">
      <c r="C224" s="14"/>
      <c r="D224" s="14"/>
    </row>
    <row r="225" spans="3:4">
      <c r="C225" s="14"/>
      <c r="D225" s="14"/>
    </row>
    <row r="226" spans="3:4">
      <c r="C226" s="14"/>
      <c r="D226" s="14"/>
    </row>
    <row r="227" spans="3:4">
      <c r="C227" s="14"/>
      <c r="D227" s="14"/>
    </row>
    <row r="228" spans="3:4">
      <c r="C228" s="14"/>
      <c r="D228" s="14"/>
    </row>
    <row r="229" spans="3:4">
      <c r="C229" s="14"/>
      <c r="D229" s="14"/>
    </row>
    <row r="230" spans="3:4">
      <c r="C230" s="14"/>
      <c r="D230" s="14"/>
    </row>
    <row r="231" spans="3:4">
      <c r="C231" s="14"/>
      <c r="D231" s="14"/>
    </row>
    <row r="232" spans="3:4">
      <c r="C232" s="14"/>
      <c r="D232" s="14"/>
    </row>
    <row r="233" spans="3:4">
      <c r="C233" s="14"/>
      <c r="D233" s="14"/>
    </row>
    <row r="234" spans="3:4">
      <c r="C234" s="14"/>
      <c r="D234" s="14"/>
    </row>
    <row r="235" spans="3:4">
      <c r="C235" s="14"/>
      <c r="D235" s="14"/>
    </row>
    <row r="236" spans="3:4">
      <c r="C236" s="14"/>
      <c r="D236" s="14"/>
    </row>
    <row r="237" spans="3:4">
      <c r="C237" s="14"/>
      <c r="D237" s="14"/>
    </row>
    <row r="238" spans="3:4">
      <c r="C238" s="14"/>
      <c r="D238" s="14"/>
    </row>
    <row r="239" spans="3:4">
      <c r="C239" s="14"/>
      <c r="D239" s="14"/>
    </row>
    <row r="240" spans="3:4">
      <c r="C240" s="14"/>
      <c r="D240" s="14"/>
    </row>
    <row r="241" spans="3:4">
      <c r="C241" s="14"/>
      <c r="D241" s="14"/>
    </row>
    <row r="242" spans="3:4">
      <c r="C242" s="14"/>
      <c r="D242" s="14"/>
    </row>
    <row r="243" spans="3:4">
      <c r="C243" s="14"/>
      <c r="D243" s="14"/>
    </row>
    <row r="244" spans="3:4">
      <c r="C244" s="14"/>
      <c r="D244" s="14"/>
    </row>
    <row r="245" spans="3:4">
      <c r="C245" s="14"/>
      <c r="D245" s="14"/>
    </row>
    <row r="246" spans="3:4">
      <c r="C246" s="14"/>
      <c r="D246" s="14"/>
    </row>
    <row r="247" spans="3:4">
      <c r="C247" s="14"/>
      <c r="D247" s="14"/>
    </row>
    <row r="248" spans="3:4">
      <c r="C248" s="14"/>
      <c r="D248" s="14"/>
    </row>
    <row r="249" spans="3:4">
      <c r="C249" s="14"/>
      <c r="D249" s="14"/>
    </row>
    <row r="250" spans="3:4">
      <c r="C250" s="14"/>
      <c r="D250" s="14"/>
    </row>
    <row r="251" spans="3:4">
      <c r="C251" s="14"/>
      <c r="D251" s="14"/>
    </row>
    <row r="252" spans="3:4">
      <c r="C252" s="14"/>
      <c r="D252" s="14"/>
    </row>
    <row r="253" spans="3:4">
      <c r="C253" s="14"/>
      <c r="D253" s="14"/>
    </row>
    <row r="254" spans="3:4">
      <c r="C254" s="14"/>
      <c r="D254" s="14"/>
    </row>
    <row r="255" spans="3:4">
      <c r="C255" s="14"/>
      <c r="D255" s="14"/>
    </row>
    <row r="256" spans="3:4">
      <c r="C256" s="14"/>
      <c r="D256" s="14"/>
    </row>
    <row r="257" spans="3:4">
      <c r="C257" s="14"/>
      <c r="D257" s="14"/>
    </row>
    <row r="258" spans="3:4">
      <c r="C258" s="14"/>
      <c r="D258" s="14"/>
    </row>
    <row r="259" spans="3:4">
      <c r="C259" s="14"/>
      <c r="D259" s="14"/>
    </row>
    <row r="260" spans="3:4">
      <c r="C260" s="14"/>
      <c r="D260" s="14"/>
    </row>
    <row r="261" spans="3:4">
      <c r="C261" s="14"/>
      <c r="D261" s="14"/>
    </row>
    <row r="262" spans="3:4">
      <c r="C262" s="14"/>
      <c r="D262" s="14"/>
    </row>
    <row r="263" spans="3:4">
      <c r="C263" s="14"/>
      <c r="D263" s="14"/>
    </row>
    <row r="264" spans="3:4">
      <c r="C264" s="14"/>
      <c r="D264" s="14"/>
    </row>
    <row r="265" spans="3:4">
      <c r="C265" s="14"/>
      <c r="D265" s="14"/>
    </row>
    <row r="266" spans="3:4">
      <c r="C266" s="14"/>
      <c r="D266" s="14"/>
    </row>
    <row r="267" spans="3:4">
      <c r="C267" s="14"/>
      <c r="D267" s="14"/>
    </row>
    <row r="268" spans="3:4">
      <c r="C268" s="14"/>
      <c r="D268" s="14"/>
    </row>
    <row r="269" spans="3:4">
      <c r="C269" s="14"/>
      <c r="D269" s="14"/>
    </row>
    <row r="270" spans="3:4">
      <c r="C270" s="14"/>
      <c r="D270" s="14"/>
    </row>
    <row r="271" spans="3:4">
      <c r="C271" s="14"/>
      <c r="D271" s="14"/>
    </row>
    <row r="272" spans="3:4">
      <c r="C272" s="14"/>
      <c r="D272" s="14"/>
    </row>
    <row r="273" spans="3:4">
      <c r="C273" s="14"/>
      <c r="D273" s="14"/>
    </row>
    <row r="274" spans="3:4">
      <c r="C274" s="14"/>
      <c r="D274" s="14"/>
    </row>
    <row r="275" spans="3:4">
      <c r="C275" s="14"/>
      <c r="D275" s="14"/>
    </row>
    <row r="276" spans="3:4">
      <c r="C276" s="14"/>
      <c r="D276" s="14"/>
    </row>
    <row r="277" spans="3:4">
      <c r="C277" s="14"/>
      <c r="D277" s="14"/>
    </row>
    <row r="278" spans="3:4">
      <c r="C278" s="14"/>
      <c r="D278" s="14"/>
    </row>
    <row r="279" spans="3:4">
      <c r="C279" s="14"/>
      <c r="D279" s="14"/>
    </row>
    <row r="280" spans="3:4">
      <c r="C280" s="14"/>
      <c r="D280" s="14"/>
    </row>
    <row r="281" spans="3:4">
      <c r="C281" s="14"/>
      <c r="D281" s="14"/>
    </row>
    <row r="282" spans="3:4">
      <c r="C282" s="14"/>
      <c r="D282" s="14"/>
    </row>
    <row r="283" spans="3:4">
      <c r="C283" s="14"/>
      <c r="D283" s="14"/>
    </row>
    <row r="284" spans="3:4">
      <c r="C284" s="14"/>
      <c r="D284" s="14"/>
    </row>
    <row r="285" spans="3:4">
      <c r="C285" s="14"/>
      <c r="D285" s="14"/>
    </row>
    <row r="286" spans="3:4">
      <c r="C286" s="14"/>
      <c r="D286" s="14"/>
    </row>
    <row r="287" spans="3:4">
      <c r="C287" s="14"/>
      <c r="D287" s="14"/>
    </row>
    <row r="288" spans="3:4">
      <c r="C288" s="14"/>
      <c r="D288" s="14"/>
    </row>
    <row r="289" spans="3:4">
      <c r="C289" s="14"/>
      <c r="D289" s="14"/>
    </row>
    <row r="290" spans="3:4">
      <c r="C290" s="14"/>
      <c r="D290" s="14"/>
    </row>
    <row r="291" spans="3:4">
      <c r="C291" s="14"/>
      <c r="D291" s="14"/>
    </row>
    <row r="292" spans="3:4">
      <c r="C292" s="14"/>
      <c r="D292" s="14"/>
    </row>
    <row r="293" spans="3:4">
      <c r="C293" s="14"/>
      <c r="D293" s="14"/>
    </row>
    <row r="294" spans="3:4">
      <c r="C294" s="14"/>
      <c r="D294" s="14"/>
    </row>
    <row r="295" spans="3:4">
      <c r="C295" s="14"/>
      <c r="D295" s="14"/>
    </row>
    <row r="296" spans="3:4">
      <c r="C296" s="14"/>
      <c r="D296" s="14"/>
    </row>
    <row r="297" spans="3:4">
      <c r="C297" s="14"/>
      <c r="D297" s="14"/>
    </row>
    <row r="298" spans="3:4">
      <c r="C298" s="14"/>
      <c r="D298" s="14"/>
    </row>
    <row r="299" spans="3:4">
      <c r="C299" s="14"/>
      <c r="D299" s="14"/>
    </row>
    <row r="300" spans="3:4">
      <c r="C300" s="14"/>
      <c r="D300" s="14"/>
    </row>
    <row r="301" spans="3:4">
      <c r="C301" s="14"/>
      <c r="D301" s="14"/>
    </row>
    <row r="302" spans="3:4">
      <c r="C302" s="14"/>
      <c r="D302" s="14"/>
    </row>
    <row r="303" spans="3:4">
      <c r="C303" s="14"/>
      <c r="D303" s="14"/>
    </row>
    <row r="304" spans="3:4">
      <c r="C304" s="14"/>
      <c r="D304" s="14"/>
    </row>
    <row r="305" spans="3:4">
      <c r="C305" s="14"/>
      <c r="D305" s="14"/>
    </row>
    <row r="306" spans="3:4">
      <c r="C306" s="14"/>
      <c r="D306" s="14"/>
    </row>
    <row r="307" spans="3:4">
      <c r="C307" s="14"/>
      <c r="D307" s="14"/>
    </row>
    <row r="308" spans="3:4">
      <c r="C308" s="14"/>
      <c r="D308" s="14"/>
    </row>
    <row r="309" spans="3:4">
      <c r="C309" s="14"/>
      <c r="D309" s="14"/>
    </row>
    <row r="310" spans="3:4">
      <c r="C310" s="14"/>
      <c r="D310" s="14"/>
    </row>
    <row r="311" spans="3:4">
      <c r="C311" s="14"/>
      <c r="D311" s="14"/>
    </row>
    <row r="312" spans="3:4">
      <c r="C312" s="14"/>
      <c r="D312" s="14"/>
    </row>
    <row r="313" spans="3:4">
      <c r="C313" s="14"/>
      <c r="D313" s="14"/>
    </row>
    <row r="314" spans="3:4">
      <c r="C314" s="14"/>
      <c r="D314" s="14"/>
    </row>
    <row r="315" spans="3:4">
      <c r="C315" s="14"/>
      <c r="D315" s="14"/>
    </row>
    <row r="316" spans="3:4">
      <c r="C316" s="14"/>
      <c r="D316" s="14"/>
    </row>
    <row r="317" spans="3:4">
      <c r="C317" s="14"/>
      <c r="D317" s="14"/>
    </row>
    <row r="318" spans="3:4">
      <c r="C318" s="14"/>
      <c r="D318" s="14"/>
    </row>
    <row r="319" spans="3:4">
      <c r="C319" s="14"/>
      <c r="D319" s="14"/>
    </row>
    <row r="320" spans="3:4">
      <c r="C320" s="14"/>
      <c r="D320" s="14"/>
    </row>
    <row r="321" spans="3:4">
      <c r="C321" s="14"/>
      <c r="D321" s="14"/>
    </row>
    <row r="322" spans="3:4">
      <c r="C322" s="14"/>
      <c r="D322" s="14"/>
    </row>
    <row r="323" spans="3:4">
      <c r="C323" s="14"/>
      <c r="D323" s="14"/>
    </row>
    <row r="324" spans="3:4">
      <c r="C324" s="14"/>
      <c r="D324" s="14"/>
    </row>
    <row r="325" spans="3:4">
      <c r="C325" s="14"/>
      <c r="D325" s="14"/>
    </row>
    <row r="326" spans="3:4">
      <c r="C326" s="14"/>
      <c r="D326" s="14"/>
    </row>
    <row r="327" spans="3:4">
      <c r="C327" s="14"/>
      <c r="D327" s="14"/>
    </row>
    <row r="328" spans="3:4">
      <c r="C328" s="14"/>
      <c r="D328" s="14"/>
    </row>
    <row r="329" spans="3:4">
      <c r="C329" s="14"/>
      <c r="D329" s="14"/>
    </row>
    <row r="330" spans="3:4">
      <c r="C330" s="14"/>
      <c r="D330" s="14"/>
    </row>
    <row r="331" spans="3:4">
      <c r="C331" s="14"/>
      <c r="D331" s="14"/>
    </row>
    <row r="332" spans="3:4">
      <c r="C332" s="14"/>
      <c r="D332" s="14"/>
    </row>
    <row r="333" spans="3:4">
      <c r="C333" s="14"/>
      <c r="D333" s="14"/>
    </row>
    <row r="334" spans="3:4">
      <c r="C334" s="14"/>
      <c r="D334" s="14"/>
    </row>
    <row r="335" spans="3:4">
      <c r="C335" s="14"/>
      <c r="D335" s="14"/>
    </row>
    <row r="336" spans="3:4">
      <c r="C336" s="14"/>
      <c r="D336" s="14"/>
    </row>
    <row r="337" spans="3:4">
      <c r="C337" s="14"/>
      <c r="D337" s="14"/>
    </row>
    <row r="338" spans="3:4">
      <c r="C338" s="14"/>
      <c r="D338" s="14"/>
    </row>
    <row r="339" spans="3:4">
      <c r="C339" s="14"/>
      <c r="D339" s="14"/>
    </row>
    <row r="340" spans="3:4">
      <c r="C340" s="14"/>
      <c r="D340" s="14"/>
    </row>
    <row r="341" spans="3:4">
      <c r="C341" s="14"/>
      <c r="D341" s="14"/>
    </row>
    <row r="342" spans="3:4">
      <c r="C342" s="14"/>
      <c r="D342" s="14"/>
    </row>
    <row r="343" spans="3:4">
      <c r="C343" s="14"/>
      <c r="D343" s="14"/>
    </row>
    <row r="344" spans="3:4">
      <c r="C344" s="14"/>
      <c r="D344" s="14"/>
    </row>
    <row r="345" spans="3:4">
      <c r="C345" s="14"/>
      <c r="D345" s="14"/>
    </row>
    <row r="346" spans="3:4">
      <c r="C346" s="14"/>
      <c r="D346" s="14"/>
    </row>
    <row r="347" spans="3:4">
      <c r="C347" s="14"/>
      <c r="D347" s="14"/>
    </row>
    <row r="348" spans="3:4">
      <c r="C348" s="14"/>
      <c r="D348" s="14"/>
    </row>
    <row r="349" spans="3:4">
      <c r="C349" s="14"/>
      <c r="D349" s="14"/>
    </row>
    <row r="350" spans="3:4">
      <c r="C350" s="14"/>
      <c r="D350" s="14"/>
    </row>
    <row r="351" spans="3:4">
      <c r="C351" s="14"/>
      <c r="D351" s="14"/>
    </row>
    <row r="352" spans="3:4">
      <c r="C352" s="14"/>
      <c r="D352" s="14"/>
    </row>
    <row r="353" spans="3:4">
      <c r="C353" s="14"/>
      <c r="D353" s="14"/>
    </row>
    <row r="354" spans="3:4">
      <c r="C354" s="14"/>
      <c r="D354" s="14"/>
    </row>
    <row r="355" spans="3:4">
      <c r="C355" s="14"/>
      <c r="D355" s="14"/>
    </row>
    <row r="356" spans="3:4">
      <c r="C356" s="14"/>
      <c r="D356" s="14"/>
    </row>
    <row r="357" spans="3:4">
      <c r="C357" s="14"/>
      <c r="D357" s="14"/>
    </row>
    <row r="358" spans="3:4">
      <c r="C358" s="14"/>
      <c r="D358" s="14"/>
    </row>
    <row r="359" spans="3:4">
      <c r="C359" s="14"/>
      <c r="D359" s="14"/>
    </row>
    <row r="360" spans="3:4">
      <c r="C360" s="14"/>
      <c r="D360" s="14"/>
    </row>
    <row r="361" spans="3:4">
      <c r="C361" s="14"/>
      <c r="D361" s="14"/>
    </row>
    <row r="362" spans="3:4">
      <c r="C362" s="14"/>
      <c r="D362" s="14"/>
    </row>
    <row r="363" spans="3:4">
      <c r="C363" s="14"/>
      <c r="D363" s="14"/>
    </row>
    <row r="364" spans="3:4">
      <c r="C364" s="14"/>
      <c r="D364" s="14"/>
    </row>
    <row r="365" spans="3:4">
      <c r="C365" s="14"/>
      <c r="D365" s="14"/>
    </row>
    <row r="366" spans="3:4">
      <c r="C366" s="14"/>
      <c r="D366" s="14"/>
    </row>
    <row r="367" spans="3:4">
      <c r="C367" s="14"/>
      <c r="D367" s="14"/>
    </row>
    <row r="368" spans="3:4">
      <c r="C368" s="14"/>
      <c r="D368" s="14"/>
    </row>
    <row r="369" spans="3:4">
      <c r="C369" s="14"/>
      <c r="D369" s="14"/>
    </row>
    <row r="370" spans="3:4">
      <c r="C370" s="14"/>
      <c r="D370" s="14"/>
    </row>
    <row r="371" spans="3:4">
      <c r="C371" s="14"/>
      <c r="D371" s="14"/>
    </row>
    <row r="372" spans="3:4">
      <c r="C372" s="14"/>
      <c r="D372" s="14"/>
    </row>
    <row r="373" spans="3:4">
      <c r="C373" s="14"/>
      <c r="D373" s="14"/>
    </row>
    <row r="374" spans="3:4">
      <c r="C374" s="14"/>
      <c r="D374" s="14"/>
    </row>
    <row r="375" spans="3:4">
      <c r="C375" s="14"/>
      <c r="D375" s="14"/>
    </row>
    <row r="376" spans="3:4">
      <c r="C376" s="14"/>
      <c r="D376" s="14"/>
    </row>
    <row r="377" spans="3:4">
      <c r="C377" s="14"/>
      <c r="D377" s="14"/>
    </row>
    <row r="378" spans="3:4">
      <c r="C378" s="14"/>
      <c r="D378" s="14"/>
    </row>
    <row r="379" spans="3:4">
      <c r="C379" s="14"/>
      <c r="D379" s="14"/>
    </row>
    <row r="380" spans="3:4">
      <c r="C380" s="14"/>
      <c r="D380" s="14"/>
    </row>
    <row r="381" spans="3:4">
      <c r="C381" s="14"/>
      <c r="D381" s="14"/>
    </row>
    <row r="382" spans="3:4">
      <c r="C382" s="14"/>
      <c r="D382" s="14"/>
    </row>
    <row r="383" spans="3:4">
      <c r="C383" s="14"/>
      <c r="D383" s="14"/>
    </row>
    <row r="384" spans="3:4">
      <c r="C384" s="14"/>
      <c r="D384" s="14"/>
    </row>
    <row r="385" spans="3:4">
      <c r="C385" s="14"/>
      <c r="D385" s="14"/>
    </row>
    <row r="386" spans="3:4">
      <c r="C386" s="14"/>
      <c r="D386" s="14"/>
    </row>
    <row r="387" spans="3:4">
      <c r="C387" s="14"/>
      <c r="D387" s="14"/>
    </row>
    <row r="388" spans="3:4">
      <c r="C388" s="14"/>
      <c r="D388" s="14"/>
    </row>
    <row r="389" spans="3:4">
      <c r="C389" s="14"/>
      <c r="D389" s="14"/>
    </row>
    <row r="390" spans="3:4">
      <c r="C390" s="14"/>
      <c r="D390" s="14"/>
    </row>
    <row r="391" spans="3:4">
      <c r="C391" s="14"/>
      <c r="D391" s="14"/>
    </row>
    <row r="392" spans="3:4">
      <c r="C392" s="14"/>
      <c r="D392" s="14"/>
    </row>
    <row r="393" spans="3:4">
      <c r="C393" s="14"/>
      <c r="D393" s="14"/>
    </row>
    <row r="394" spans="3:4">
      <c r="C394" s="14"/>
      <c r="D394" s="14"/>
    </row>
    <row r="395" spans="3:4">
      <c r="C395" s="14"/>
      <c r="D395" s="14"/>
    </row>
    <row r="396" spans="3:4">
      <c r="C396" s="14"/>
      <c r="D396" s="14"/>
    </row>
    <row r="397" spans="3:4">
      <c r="C397" s="14"/>
      <c r="D397" s="14"/>
    </row>
    <row r="398" spans="3:4">
      <c r="C398" s="14"/>
      <c r="D398" s="14"/>
    </row>
    <row r="399" spans="3:4">
      <c r="C399" s="14"/>
      <c r="D399" s="14"/>
    </row>
    <row r="400" spans="3:4">
      <c r="C400" s="14"/>
      <c r="D400" s="14"/>
    </row>
    <row r="401" spans="3:4">
      <c r="C401" s="14"/>
      <c r="D401" s="14"/>
    </row>
    <row r="402" spans="3:4">
      <c r="C402" s="14"/>
      <c r="D402" s="14"/>
    </row>
    <row r="403" spans="3:4">
      <c r="C403" s="14"/>
      <c r="D403" s="14"/>
    </row>
    <row r="404" spans="3:4">
      <c r="C404" s="14"/>
      <c r="D404" s="14"/>
    </row>
    <row r="405" spans="3:4">
      <c r="C405" s="14"/>
      <c r="D405" s="14"/>
    </row>
    <row r="406" spans="3:4">
      <c r="C406" s="14"/>
      <c r="D406" s="14"/>
    </row>
    <row r="407" spans="3:4">
      <c r="C407" s="14"/>
      <c r="D407" s="14"/>
    </row>
    <row r="408" spans="3:4">
      <c r="C408" s="14"/>
      <c r="D408" s="14"/>
    </row>
    <row r="409" spans="3:4">
      <c r="C409" s="14"/>
      <c r="D409" s="14"/>
    </row>
    <row r="410" spans="3:4">
      <c r="C410" s="14"/>
      <c r="D410" s="14"/>
    </row>
    <row r="411" spans="3:4">
      <c r="C411" s="14"/>
      <c r="D411" s="14"/>
    </row>
    <row r="412" spans="3:4">
      <c r="C412" s="14"/>
      <c r="D412" s="14"/>
    </row>
    <row r="413" spans="3:4">
      <c r="C413" s="14"/>
      <c r="D413" s="14"/>
    </row>
    <row r="414" spans="3:4">
      <c r="C414" s="14"/>
      <c r="D414" s="14"/>
    </row>
    <row r="415" spans="3:4">
      <c r="C415" s="14"/>
      <c r="D415" s="14"/>
    </row>
    <row r="416" spans="3:4">
      <c r="C416" s="14"/>
      <c r="D416" s="14"/>
    </row>
    <row r="417" spans="3:4">
      <c r="C417" s="14"/>
      <c r="D417" s="14"/>
    </row>
    <row r="418" spans="3:4">
      <c r="C418" s="14"/>
      <c r="D418" s="14"/>
    </row>
    <row r="419" spans="3:4">
      <c r="C419" s="14"/>
      <c r="D419" s="14"/>
    </row>
    <row r="420" spans="3:4">
      <c r="C420" s="14"/>
      <c r="D420" s="14"/>
    </row>
    <row r="421" spans="3:4">
      <c r="C421" s="14"/>
      <c r="D421" s="14"/>
    </row>
    <row r="422" spans="3:4">
      <c r="C422" s="14"/>
      <c r="D422" s="14"/>
    </row>
    <row r="423" spans="3:4">
      <c r="C423" s="14"/>
      <c r="D423" s="14"/>
    </row>
    <row r="424" spans="3:4">
      <c r="C424" s="14"/>
      <c r="D424" s="14"/>
    </row>
    <row r="425" spans="3:4">
      <c r="C425" s="14"/>
      <c r="D425" s="14"/>
    </row>
    <row r="426" spans="3:4">
      <c r="C426" s="14"/>
      <c r="D426" s="14"/>
    </row>
    <row r="427" spans="3:4">
      <c r="C427" s="14"/>
      <c r="D427" s="14"/>
    </row>
    <row r="428" spans="3:4">
      <c r="C428" s="14"/>
      <c r="D428" s="14"/>
    </row>
    <row r="429" spans="3:4">
      <c r="C429" s="14"/>
      <c r="D429" s="14"/>
    </row>
    <row r="430" spans="3:4">
      <c r="C430" s="14"/>
      <c r="D430" s="14"/>
    </row>
    <row r="431" spans="3:4">
      <c r="C431" s="14"/>
      <c r="D431" s="14"/>
    </row>
    <row r="432" spans="3:4">
      <c r="C432" s="14"/>
      <c r="D432" s="14"/>
    </row>
    <row r="433" spans="3:4">
      <c r="C433" s="14"/>
      <c r="D433" s="14"/>
    </row>
    <row r="434" spans="3:4">
      <c r="C434" s="14"/>
      <c r="D434" s="14"/>
    </row>
    <row r="435" spans="3:4">
      <c r="C435" s="14"/>
      <c r="D435" s="14"/>
    </row>
    <row r="436" spans="3:4">
      <c r="C436" s="14"/>
      <c r="D436" s="14"/>
    </row>
    <row r="437" spans="3:4">
      <c r="C437" s="14"/>
      <c r="D437" s="14"/>
    </row>
    <row r="438" spans="3:4">
      <c r="C438" s="14"/>
      <c r="D438" s="14"/>
    </row>
    <row r="439" spans="3:4">
      <c r="C439" s="14"/>
      <c r="D439" s="14"/>
    </row>
    <row r="440" spans="3:4">
      <c r="C440" s="14"/>
      <c r="D440" s="14"/>
    </row>
    <row r="441" spans="3:4">
      <c r="C441" s="14"/>
      <c r="D441" s="14"/>
    </row>
    <row r="442" spans="3:4">
      <c r="C442" s="14"/>
      <c r="D442" s="14"/>
    </row>
    <row r="443" spans="3:4">
      <c r="C443" s="14"/>
      <c r="D443" s="14"/>
    </row>
    <row r="444" spans="3:4">
      <c r="C444" s="14"/>
      <c r="D444" s="14"/>
    </row>
    <row r="445" spans="3:4">
      <c r="C445" s="14"/>
      <c r="D445" s="14"/>
    </row>
    <row r="446" spans="3:4">
      <c r="C446" s="14"/>
      <c r="D446" s="14"/>
    </row>
    <row r="447" spans="3:4">
      <c r="C447" s="14"/>
      <c r="D447" s="14"/>
    </row>
    <row r="448" spans="3:4">
      <c r="C448" s="14"/>
      <c r="D448" s="14"/>
    </row>
    <row r="449" spans="3:4">
      <c r="C449" s="14"/>
      <c r="D449" s="14"/>
    </row>
    <row r="450" spans="3:4">
      <c r="C450" s="14"/>
      <c r="D450" s="14"/>
    </row>
    <row r="451" spans="3:4">
      <c r="C451" s="14"/>
      <c r="D451" s="14"/>
    </row>
    <row r="452" spans="3:4">
      <c r="C452" s="14"/>
      <c r="D452" s="14"/>
    </row>
    <row r="453" spans="3:4">
      <c r="C453" s="14"/>
      <c r="D453" s="14"/>
    </row>
    <row r="454" spans="3:4">
      <c r="C454" s="14"/>
      <c r="D454" s="14"/>
    </row>
    <row r="455" spans="3:4">
      <c r="C455" s="14"/>
      <c r="D455" s="14"/>
    </row>
    <row r="456" spans="3:4">
      <c r="C456" s="14"/>
      <c r="D456" s="14"/>
    </row>
    <row r="457" spans="3:4">
      <c r="C457" s="14"/>
      <c r="D457" s="14"/>
    </row>
    <row r="458" spans="3:4">
      <c r="C458" s="14"/>
      <c r="D458" s="14"/>
    </row>
    <row r="459" spans="3:4">
      <c r="C459" s="14"/>
      <c r="D459" s="14"/>
    </row>
    <row r="460" spans="3:4">
      <c r="C460" s="14"/>
      <c r="D460" s="14"/>
    </row>
    <row r="461" spans="3:4">
      <c r="C461" s="14"/>
      <c r="D461" s="14"/>
    </row>
    <row r="462" spans="3:4">
      <c r="C462" s="14"/>
      <c r="D462" s="14"/>
    </row>
    <row r="463" spans="3:4">
      <c r="C463" s="14"/>
      <c r="D463" s="14"/>
    </row>
    <row r="464" spans="3:4">
      <c r="C464" s="14"/>
      <c r="D464" s="14"/>
    </row>
    <row r="465" spans="3:4">
      <c r="C465" s="14"/>
      <c r="D465" s="14"/>
    </row>
    <row r="466" spans="3:4">
      <c r="C466" s="14"/>
      <c r="D466" s="14"/>
    </row>
    <row r="467" spans="3:4">
      <c r="C467" s="14"/>
      <c r="D467" s="14"/>
    </row>
    <row r="468" spans="3:4">
      <c r="C468" s="14"/>
      <c r="D468" s="14"/>
    </row>
    <row r="469" spans="3:4">
      <c r="C469" s="14"/>
      <c r="D469" s="14"/>
    </row>
    <row r="470" spans="3:4">
      <c r="C470" s="14"/>
      <c r="D470" s="14"/>
    </row>
    <row r="471" spans="3:4">
      <c r="C471" s="14"/>
      <c r="D471" s="14"/>
    </row>
    <row r="472" spans="3:4">
      <c r="C472" s="14"/>
      <c r="D472" s="14"/>
    </row>
    <row r="473" spans="3:4">
      <c r="C473" s="14"/>
      <c r="D473" s="14"/>
    </row>
    <row r="474" spans="3:4">
      <c r="C474" s="14"/>
      <c r="D474" s="14"/>
    </row>
    <row r="475" spans="3:4">
      <c r="C475" s="14"/>
      <c r="D475" s="14"/>
    </row>
    <row r="476" spans="3:4">
      <c r="C476" s="14"/>
      <c r="D476" s="14"/>
    </row>
    <row r="477" spans="3:4">
      <c r="C477" s="14"/>
      <c r="D477" s="14"/>
    </row>
    <row r="478" spans="3:4">
      <c r="C478" s="14"/>
      <c r="D478" s="14"/>
    </row>
    <row r="479" spans="3:4">
      <c r="C479" s="14"/>
      <c r="D479" s="14"/>
    </row>
    <row r="480" spans="3:4">
      <c r="C480" s="14"/>
      <c r="D480" s="14"/>
    </row>
    <row r="481" spans="3:4">
      <c r="C481" s="14"/>
      <c r="D481" s="14"/>
    </row>
    <row r="482" spans="3:4">
      <c r="C482" s="14"/>
      <c r="D482" s="14"/>
    </row>
    <row r="483" spans="3:4">
      <c r="C483" s="14"/>
      <c r="D483" s="14"/>
    </row>
    <row r="484" spans="3:4">
      <c r="C484" s="14"/>
      <c r="D484" s="14"/>
    </row>
    <row r="485" spans="3:4">
      <c r="C485" s="14"/>
      <c r="D485" s="14"/>
    </row>
    <row r="486" spans="3:4">
      <c r="C486" s="14"/>
      <c r="D486" s="14"/>
    </row>
    <row r="487" spans="3:4">
      <c r="C487" s="14"/>
      <c r="D487" s="14"/>
    </row>
    <row r="488" spans="3:4">
      <c r="C488" s="14"/>
      <c r="D488" s="14"/>
    </row>
    <row r="489" spans="3:4">
      <c r="C489" s="14"/>
      <c r="D489" s="14"/>
    </row>
    <row r="490" spans="3:4">
      <c r="C490" s="14"/>
      <c r="D490" s="14"/>
    </row>
    <row r="491" spans="3:4">
      <c r="C491" s="14"/>
      <c r="D491" s="14"/>
    </row>
    <row r="492" spans="3:4">
      <c r="C492" s="14"/>
      <c r="D492" s="14"/>
    </row>
    <row r="493" spans="3:4">
      <c r="C493" s="14"/>
      <c r="D493" s="14"/>
    </row>
    <row r="494" spans="3:4">
      <c r="C494" s="14"/>
      <c r="D494" s="14"/>
    </row>
    <row r="495" spans="3:4">
      <c r="C495" s="14"/>
      <c r="D495" s="14"/>
    </row>
    <row r="496" spans="3:4">
      <c r="C496" s="14"/>
      <c r="D496" s="14"/>
    </row>
    <row r="497" spans="3:4">
      <c r="C497" s="14"/>
      <c r="D497" s="14"/>
    </row>
    <row r="498" spans="3:4">
      <c r="C498" s="14"/>
      <c r="D498" s="14"/>
    </row>
    <row r="499" spans="3:4">
      <c r="C499" s="14"/>
      <c r="D499" s="14"/>
    </row>
    <row r="500" spans="3:4">
      <c r="C500" s="14"/>
      <c r="D500" s="14"/>
    </row>
    <row r="501" spans="3:4">
      <c r="C501" s="14"/>
      <c r="D501" s="14"/>
    </row>
    <row r="502" spans="3:4">
      <c r="C502" s="14"/>
      <c r="D502" s="14"/>
    </row>
    <row r="503" spans="3:4">
      <c r="C503" s="14"/>
      <c r="D503" s="14"/>
    </row>
    <row r="504" spans="3:4">
      <c r="C504" s="14"/>
      <c r="D504" s="14"/>
    </row>
    <row r="505" spans="3:4">
      <c r="C505" s="14"/>
      <c r="D505" s="14"/>
    </row>
    <row r="506" spans="3:4">
      <c r="C506" s="14"/>
      <c r="D506" s="14"/>
    </row>
    <row r="507" spans="3:4">
      <c r="C507" s="14"/>
      <c r="D507" s="14"/>
    </row>
    <row r="508" spans="3:4">
      <c r="C508" s="14"/>
      <c r="D508" s="14"/>
    </row>
    <row r="509" spans="3:4">
      <c r="C509" s="14"/>
      <c r="D509" s="14"/>
    </row>
    <row r="510" spans="3:4">
      <c r="C510" s="14"/>
      <c r="D510" s="14"/>
    </row>
    <row r="511" spans="3:4">
      <c r="C511" s="14"/>
      <c r="D511" s="14"/>
    </row>
    <row r="512" spans="3:4">
      <c r="C512" s="14"/>
      <c r="D512" s="14"/>
    </row>
    <row r="513" spans="3:4">
      <c r="C513" s="14"/>
      <c r="D513" s="14"/>
    </row>
    <row r="514" spans="3:4">
      <c r="C514" s="14"/>
      <c r="D514" s="14"/>
    </row>
    <row r="515" spans="3:4">
      <c r="C515" s="14"/>
      <c r="D515" s="14"/>
    </row>
    <row r="516" spans="3:4">
      <c r="C516" s="14"/>
      <c r="D516" s="14"/>
    </row>
    <row r="517" spans="3:4">
      <c r="C517" s="14"/>
      <c r="D517" s="14"/>
    </row>
    <row r="518" spans="3:4">
      <c r="C518" s="14"/>
      <c r="D518" s="14"/>
    </row>
    <row r="519" spans="3:4">
      <c r="C519" s="14"/>
      <c r="D519" s="14"/>
    </row>
    <row r="520" spans="3:4">
      <c r="C520" s="14"/>
      <c r="D520" s="14"/>
    </row>
    <row r="521" spans="3:4">
      <c r="C521" s="14"/>
      <c r="D521" s="14"/>
    </row>
    <row r="522" spans="3:4">
      <c r="C522" s="14"/>
      <c r="D522" s="14"/>
    </row>
    <row r="523" spans="3:4">
      <c r="C523" s="14"/>
      <c r="D523" s="14"/>
    </row>
    <row r="524" spans="3:4">
      <c r="C524" s="14"/>
      <c r="D524" s="14"/>
    </row>
    <row r="525" spans="3:4">
      <c r="C525" s="14"/>
      <c r="D525" s="14"/>
    </row>
    <row r="526" spans="3:4">
      <c r="C526" s="14"/>
      <c r="D526" s="14"/>
    </row>
    <row r="527" spans="3:4">
      <c r="C527" s="14"/>
      <c r="D527" s="14"/>
    </row>
    <row r="528" spans="3:4">
      <c r="C528" s="14"/>
      <c r="D528" s="14"/>
    </row>
    <row r="529" spans="3:4">
      <c r="C529" s="14"/>
      <c r="D529" s="14"/>
    </row>
    <row r="530" spans="3:4">
      <c r="C530" s="14"/>
      <c r="D530" s="14"/>
    </row>
    <row r="531" spans="3:4">
      <c r="C531" s="14"/>
      <c r="D531" s="14"/>
    </row>
    <row r="532" spans="3:4">
      <c r="C532" s="14"/>
      <c r="D532" s="14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4" customWidth="1"/>
    <col min="2" max="2" width="37" style="13" bestFit="1" customWidth="1"/>
    <col min="3" max="4" width="10.7109375" style="13" customWidth="1"/>
    <col min="5" max="11" width="10.7109375" style="14" customWidth="1"/>
    <col min="12" max="12" width="14.7109375" style="14" customWidth="1"/>
    <col min="13" max="13" width="11.7109375" style="14" customWidth="1"/>
    <col min="14" max="14" width="14.7109375" style="14" customWidth="1"/>
    <col min="15" max="17" width="10.7109375" style="14" customWidth="1"/>
    <col min="18" max="18" width="7.5703125" style="14" customWidth="1"/>
    <col min="19" max="19" width="6.7109375" style="14" customWidth="1"/>
    <col min="20" max="20" width="7.7109375" style="14" customWidth="1"/>
    <col min="21" max="21" width="7.140625" style="14" customWidth="1"/>
    <col min="22" max="22" width="6" style="14" customWidth="1"/>
    <col min="23" max="23" width="7.85546875" style="14" customWidth="1"/>
    <col min="24" max="24" width="8.140625" style="14" customWidth="1"/>
    <col min="25" max="25" width="6.28515625" style="14" customWidth="1"/>
    <col min="26" max="26" width="8" style="14" customWidth="1"/>
    <col min="27" max="27" width="8.7109375" style="14" customWidth="1"/>
    <col min="28" max="28" width="10" style="14" customWidth="1"/>
    <col min="29" max="29" width="9.5703125" style="14" customWidth="1"/>
    <col min="30" max="30" width="6.140625" style="14" customWidth="1"/>
    <col min="31" max="32" width="5.7109375" style="14" customWidth="1"/>
    <col min="33" max="33" width="6.85546875" style="14" customWidth="1"/>
    <col min="34" max="34" width="6.42578125" style="14" customWidth="1"/>
    <col min="35" max="35" width="6.7109375" style="14" customWidth="1"/>
    <col min="36" max="36" width="7.28515625" style="14" customWidth="1"/>
    <col min="37" max="48" width="5.7109375" style="14" customWidth="1"/>
    <col min="49" max="16384" width="9.140625" style="14"/>
  </cols>
  <sheetData>
    <row r="1" spans="2:78">
      <c r="B1" s="2" t="s">
        <v>0</v>
      </c>
      <c r="C1" t="s">
        <v>195</v>
      </c>
    </row>
    <row r="2" spans="2:78">
      <c r="B2" s="2" t="s">
        <v>1</v>
      </c>
    </row>
    <row r="3" spans="2:78">
      <c r="B3" s="2" t="s">
        <v>2</v>
      </c>
      <c r="C3" t="s">
        <v>196</v>
      </c>
    </row>
    <row r="4" spans="2:78">
      <c r="B4" s="2" t="s">
        <v>3</v>
      </c>
    </row>
    <row r="6" spans="2:78" ht="26.25" customHeight="1">
      <c r="B6" s="109" t="s">
        <v>134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1"/>
    </row>
    <row r="7" spans="2:78" ht="26.25" customHeight="1">
      <c r="B7" s="109" t="s">
        <v>143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1"/>
    </row>
    <row r="8" spans="2:78" s="17" customFormat="1" ht="63">
      <c r="B8" s="4" t="s">
        <v>94</v>
      </c>
      <c r="C8" s="26" t="s">
        <v>47</v>
      </c>
      <c r="D8" s="26" t="s">
        <v>132</v>
      </c>
      <c r="E8" s="26" t="s">
        <v>49</v>
      </c>
      <c r="F8" s="26" t="s">
        <v>50</v>
      </c>
      <c r="G8" s="26" t="s">
        <v>69</v>
      </c>
      <c r="H8" s="26" t="s">
        <v>70</v>
      </c>
      <c r="I8" s="26" t="s">
        <v>51</v>
      </c>
      <c r="J8" s="26" t="s">
        <v>52</v>
      </c>
      <c r="K8" s="26" t="s">
        <v>53</v>
      </c>
      <c r="L8" s="26" t="s">
        <v>185</v>
      </c>
      <c r="M8" s="26" t="s">
        <v>186</v>
      </c>
      <c r="N8" s="26" t="s">
        <v>5</v>
      </c>
      <c r="O8" s="26" t="s">
        <v>71</v>
      </c>
      <c r="P8" s="26" t="s">
        <v>55</v>
      </c>
      <c r="Q8" s="34" t="s">
        <v>181</v>
      </c>
      <c r="R8" s="14"/>
      <c r="S8" s="14"/>
      <c r="T8" s="14"/>
      <c r="U8" s="14"/>
      <c r="V8" s="14"/>
    </row>
    <row r="9" spans="2:78" s="17" customFormat="1" ht="18.75" customHeight="1">
      <c r="B9" s="18"/>
      <c r="C9" s="19"/>
      <c r="D9" s="19"/>
      <c r="E9" s="19"/>
      <c r="F9" s="19"/>
      <c r="G9" s="19" t="s">
        <v>72</v>
      </c>
      <c r="H9" s="19" t="s">
        <v>73</v>
      </c>
      <c r="I9" s="19"/>
      <c r="J9" s="19" t="s">
        <v>7</v>
      </c>
      <c r="K9" s="19" t="s">
        <v>7</v>
      </c>
      <c r="L9" s="19" t="s">
        <v>182</v>
      </c>
      <c r="M9" s="19"/>
      <c r="N9" s="19" t="s">
        <v>6</v>
      </c>
      <c r="O9" s="19" t="s">
        <v>7</v>
      </c>
      <c r="P9" s="29" t="s">
        <v>7</v>
      </c>
      <c r="Q9" s="43" t="s">
        <v>7</v>
      </c>
      <c r="R9" s="14"/>
      <c r="S9" s="14"/>
      <c r="T9" s="14"/>
      <c r="U9" s="14"/>
      <c r="V9" s="14"/>
    </row>
    <row r="10" spans="2:78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32" t="s">
        <v>77</v>
      </c>
      <c r="Q10" s="32" t="s">
        <v>78</v>
      </c>
      <c r="R10" s="14"/>
      <c r="S10" s="14"/>
      <c r="T10" s="14"/>
      <c r="U10" s="14"/>
      <c r="V10" s="14"/>
    </row>
    <row r="11" spans="2:78" s="21" customFormat="1" ht="18" customHeight="1">
      <c r="B11" s="22" t="s">
        <v>133</v>
      </c>
      <c r="C11" s="6"/>
      <c r="D11" s="6"/>
      <c r="E11" s="6"/>
      <c r="F11" s="6"/>
      <c r="G11" s="6"/>
      <c r="H11" s="6"/>
      <c r="I11" s="6"/>
      <c r="J11" s="6"/>
      <c r="K11" s="6"/>
      <c r="L11" s="73">
        <v>0</v>
      </c>
      <c r="M11" s="6"/>
      <c r="N11" s="73">
        <v>0</v>
      </c>
      <c r="O11" s="6"/>
      <c r="P11" s="74">
        <v>0</v>
      </c>
      <c r="Q11" s="74">
        <v>0</v>
      </c>
      <c r="R11" s="14"/>
      <c r="S11" s="14"/>
      <c r="T11" s="14"/>
      <c r="U11" s="14"/>
      <c r="V11" s="14"/>
      <c r="BZ11" s="14"/>
    </row>
    <row r="12" spans="2:78">
      <c r="B12" s="77" t="s">
        <v>203</v>
      </c>
      <c r="D12" s="14"/>
      <c r="H12" s="79">
        <v>0</v>
      </c>
      <c r="K12" s="78">
        <v>0</v>
      </c>
      <c r="L12" s="79">
        <v>0</v>
      </c>
      <c r="N12" s="79">
        <v>0</v>
      </c>
      <c r="P12" s="78">
        <v>0</v>
      </c>
      <c r="Q12" s="78">
        <v>0</v>
      </c>
    </row>
    <row r="13" spans="2:78">
      <c r="B13" s="77" t="s">
        <v>3051</v>
      </c>
      <c r="D13" s="14"/>
      <c r="H13" s="79">
        <v>0</v>
      </c>
      <c r="K13" s="78">
        <v>0</v>
      </c>
      <c r="L13" s="79">
        <v>0</v>
      </c>
      <c r="N13" s="79">
        <v>0</v>
      </c>
      <c r="P13" s="78">
        <v>0</v>
      </c>
      <c r="Q13" s="78">
        <v>0</v>
      </c>
    </row>
    <row r="14" spans="2:78">
      <c r="B14" t="s">
        <v>251</v>
      </c>
      <c r="C14" t="s">
        <v>251</v>
      </c>
      <c r="D14" s="14"/>
      <c r="E14" t="s">
        <v>251</v>
      </c>
      <c r="H14" s="75">
        <v>0</v>
      </c>
      <c r="I14" t="s">
        <v>251</v>
      </c>
      <c r="J14" s="76">
        <v>0</v>
      </c>
      <c r="K14" s="76">
        <v>0</v>
      </c>
      <c r="L14" s="75">
        <v>0</v>
      </c>
      <c r="M14" s="75">
        <v>0</v>
      </c>
      <c r="N14" s="75">
        <v>0</v>
      </c>
      <c r="O14" s="76">
        <v>0</v>
      </c>
      <c r="P14" s="76">
        <v>0</v>
      </c>
      <c r="Q14" s="76">
        <v>0</v>
      </c>
    </row>
    <row r="15" spans="2:78">
      <c r="B15" s="77" t="s">
        <v>3052</v>
      </c>
      <c r="D15" s="14"/>
      <c r="H15" s="79">
        <v>0</v>
      </c>
      <c r="K15" s="78">
        <v>0</v>
      </c>
      <c r="L15" s="79">
        <v>0</v>
      </c>
      <c r="N15" s="79">
        <v>0</v>
      </c>
      <c r="P15" s="78">
        <v>0</v>
      </c>
      <c r="Q15" s="78">
        <v>0</v>
      </c>
    </row>
    <row r="16" spans="2:78">
      <c r="B16" t="s">
        <v>251</v>
      </c>
      <c r="C16" t="s">
        <v>251</v>
      </c>
      <c r="D16" s="14"/>
      <c r="E16" t="s">
        <v>251</v>
      </c>
      <c r="H16" s="75">
        <v>0</v>
      </c>
      <c r="I16" t="s">
        <v>251</v>
      </c>
      <c r="J16" s="76">
        <v>0</v>
      </c>
      <c r="K16" s="76">
        <v>0</v>
      </c>
      <c r="L16" s="75">
        <v>0</v>
      </c>
      <c r="M16" s="75">
        <v>0</v>
      </c>
      <c r="N16" s="75">
        <v>0</v>
      </c>
      <c r="O16" s="76">
        <v>0</v>
      </c>
      <c r="P16" s="76">
        <v>0</v>
      </c>
      <c r="Q16" s="76">
        <v>0</v>
      </c>
    </row>
    <row r="17" spans="2:17">
      <c r="B17" s="77" t="s">
        <v>3053</v>
      </c>
      <c r="D17" s="14"/>
      <c r="H17" s="79">
        <v>0</v>
      </c>
      <c r="K17" s="78">
        <v>0</v>
      </c>
      <c r="L17" s="79">
        <v>0</v>
      </c>
      <c r="N17" s="79">
        <v>0</v>
      </c>
      <c r="P17" s="78">
        <v>0</v>
      </c>
      <c r="Q17" s="78">
        <v>0</v>
      </c>
    </row>
    <row r="18" spans="2:17">
      <c r="B18" s="77" t="s">
        <v>3054</v>
      </c>
      <c r="D18" s="14"/>
      <c r="H18" s="79">
        <v>0</v>
      </c>
      <c r="K18" s="78">
        <v>0</v>
      </c>
      <c r="L18" s="79">
        <v>0</v>
      </c>
      <c r="N18" s="79">
        <v>0</v>
      </c>
      <c r="P18" s="78">
        <v>0</v>
      </c>
      <c r="Q18" s="78">
        <v>0</v>
      </c>
    </row>
    <row r="19" spans="2:17">
      <c r="B19" t="s">
        <v>251</v>
      </c>
      <c r="C19" t="s">
        <v>251</v>
      </c>
      <c r="D19" s="14"/>
      <c r="E19" t="s">
        <v>251</v>
      </c>
      <c r="H19" s="75">
        <v>0</v>
      </c>
      <c r="I19" t="s">
        <v>251</v>
      </c>
      <c r="J19" s="76">
        <v>0</v>
      </c>
      <c r="K19" s="76">
        <v>0</v>
      </c>
      <c r="L19" s="75">
        <v>0</v>
      </c>
      <c r="M19" s="75">
        <v>0</v>
      </c>
      <c r="N19" s="75">
        <v>0</v>
      </c>
      <c r="O19" s="76">
        <v>0</v>
      </c>
      <c r="P19" s="76">
        <v>0</v>
      </c>
      <c r="Q19" s="76">
        <v>0</v>
      </c>
    </row>
    <row r="20" spans="2:17">
      <c r="B20" s="77" t="s">
        <v>3055</v>
      </c>
      <c r="D20" s="14"/>
      <c r="H20" s="79">
        <v>0</v>
      </c>
      <c r="K20" s="78">
        <v>0</v>
      </c>
      <c r="L20" s="79">
        <v>0</v>
      </c>
      <c r="N20" s="79">
        <v>0</v>
      </c>
      <c r="P20" s="78">
        <v>0</v>
      </c>
      <c r="Q20" s="78">
        <v>0</v>
      </c>
    </row>
    <row r="21" spans="2:17">
      <c r="B21" t="s">
        <v>251</v>
      </c>
      <c r="C21" t="s">
        <v>251</v>
      </c>
      <c r="D21" s="14"/>
      <c r="E21" t="s">
        <v>251</v>
      </c>
      <c r="H21" s="75">
        <v>0</v>
      </c>
      <c r="I21" t="s">
        <v>251</v>
      </c>
      <c r="J21" s="76">
        <v>0</v>
      </c>
      <c r="K21" s="76">
        <v>0</v>
      </c>
      <c r="L21" s="75">
        <v>0</v>
      </c>
      <c r="M21" s="75">
        <v>0</v>
      </c>
      <c r="N21" s="75">
        <v>0</v>
      </c>
      <c r="O21" s="76">
        <v>0</v>
      </c>
      <c r="P21" s="76">
        <v>0</v>
      </c>
      <c r="Q21" s="76">
        <v>0</v>
      </c>
    </row>
    <row r="22" spans="2:17">
      <c r="B22" s="77" t="s">
        <v>3056</v>
      </c>
      <c r="D22" s="14"/>
      <c r="H22" s="79">
        <v>0</v>
      </c>
      <c r="K22" s="78">
        <v>0</v>
      </c>
      <c r="L22" s="79">
        <v>0</v>
      </c>
      <c r="N22" s="79">
        <v>0</v>
      </c>
      <c r="P22" s="78">
        <v>0</v>
      </c>
      <c r="Q22" s="78">
        <v>0</v>
      </c>
    </row>
    <row r="23" spans="2:17">
      <c r="B23" t="s">
        <v>251</v>
      </c>
      <c r="C23" t="s">
        <v>251</v>
      </c>
      <c r="D23" s="14"/>
      <c r="E23" t="s">
        <v>251</v>
      </c>
      <c r="H23" s="75">
        <v>0</v>
      </c>
      <c r="I23" t="s">
        <v>251</v>
      </c>
      <c r="J23" s="76">
        <v>0</v>
      </c>
      <c r="K23" s="76">
        <v>0</v>
      </c>
      <c r="L23" s="75">
        <v>0</v>
      </c>
      <c r="M23" s="75">
        <v>0</v>
      </c>
      <c r="N23" s="75">
        <v>0</v>
      </c>
      <c r="O23" s="76">
        <v>0</v>
      </c>
      <c r="P23" s="76">
        <v>0</v>
      </c>
      <c r="Q23" s="76">
        <v>0</v>
      </c>
    </row>
    <row r="24" spans="2:17">
      <c r="B24" s="77" t="s">
        <v>3057</v>
      </c>
      <c r="D24" s="14"/>
      <c r="H24" s="79">
        <v>0</v>
      </c>
      <c r="K24" s="78">
        <v>0</v>
      </c>
      <c r="L24" s="79">
        <v>0</v>
      </c>
      <c r="N24" s="79">
        <v>0</v>
      </c>
      <c r="P24" s="78">
        <v>0</v>
      </c>
      <c r="Q24" s="78">
        <v>0</v>
      </c>
    </row>
    <row r="25" spans="2:17">
      <c r="B25" t="s">
        <v>251</v>
      </c>
      <c r="C25" t="s">
        <v>251</v>
      </c>
      <c r="D25" s="14"/>
      <c r="E25" t="s">
        <v>251</v>
      </c>
      <c r="H25" s="75">
        <v>0</v>
      </c>
      <c r="I25" t="s">
        <v>251</v>
      </c>
      <c r="J25" s="76">
        <v>0</v>
      </c>
      <c r="K25" s="76">
        <v>0</v>
      </c>
      <c r="L25" s="75">
        <v>0</v>
      </c>
      <c r="M25" s="75">
        <v>0</v>
      </c>
      <c r="N25" s="75">
        <v>0</v>
      </c>
      <c r="O25" s="76">
        <v>0</v>
      </c>
      <c r="P25" s="76">
        <v>0</v>
      </c>
      <c r="Q25" s="76">
        <v>0</v>
      </c>
    </row>
    <row r="26" spans="2:17">
      <c r="B26" s="77" t="s">
        <v>254</v>
      </c>
      <c r="D26" s="14"/>
      <c r="H26" s="79">
        <v>0</v>
      </c>
      <c r="K26" s="78">
        <v>0</v>
      </c>
      <c r="L26" s="79">
        <v>0</v>
      </c>
      <c r="N26" s="79">
        <v>0</v>
      </c>
      <c r="P26" s="78">
        <v>0</v>
      </c>
      <c r="Q26" s="78">
        <v>0</v>
      </c>
    </row>
    <row r="27" spans="2:17">
      <c r="B27" s="77" t="s">
        <v>3051</v>
      </c>
      <c r="D27" s="14"/>
      <c r="H27" s="79">
        <v>0</v>
      </c>
      <c r="K27" s="78">
        <v>0</v>
      </c>
      <c r="L27" s="79">
        <v>0</v>
      </c>
      <c r="N27" s="79">
        <v>0</v>
      </c>
      <c r="P27" s="78">
        <v>0</v>
      </c>
      <c r="Q27" s="78">
        <v>0</v>
      </c>
    </row>
    <row r="28" spans="2:17">
      <c r="B28" t="s">
        <v>251</v>
      </c>
      <c r="C28" t="s">
        <v>251</v>
      </c>
      <c r="D28" s="14"/>
      <c r="E28" t="s">
        <v>251</v>
      </c>
      <c r="H28" s="75">
        <v>0</v>
      </c>
      <c r="I28" t="s">
        <v>251</v>
      </c>
      <c r="J28" s="76">
        <v>0</v>
      </c>
      <c r="K28" s="76">
        <v>0</v>
      </c>
      <c r="L28" s="75">
        <v>0</v>
      </c>
      <c r="M28" s="75">
        <v>0</v>
      </c>
      <c r="N28" s="75">
        <v>0</v>
      </c>
      <c r="O28" s="76">
        <v>0</v>
      </c>
      <c r="P28" s="76">
        <v>0</v>
      </c>
      <c r="Q28" s="76">
        <v>0</v>
      </c>
    </row>
    <row r="29" spans="2:17">
      <c r="B29" s="77" t="s">
        <v>3052</v>
      </c>
      <c r="D29" s="14"/>
      <c r="H29" s="79">
        <v>0</v>
      </c>
      <c r="K29" s="78">
        <v>0</v>
      </c>
      <c r="L29" s="79">
        <v>0</v>
      </c>
      <c r="N29" s="79">
        <v>0</v>
      </c>
      <c r="P29" s="78">
        <v>0</v>
      </c>
      <c r="Q29" s="78">
        <v>0</v>
      </c>
    </row>
    <row r="30" spans="2:17">
      <c r="B30" t="s">
        <v>251</v>
      </c>
      <c r="C30" t="s">
        <v>251</v>
      </c>
      <c r="D30" s="14"/>
      <c r="E30" t="s">
        <v>251</v>
      </c>
      <c r="H30" s="75">
        <v>0</v>
      </c>
      <c r="I30" t="s">
        <v>251</v>
      </c>
      <c r="J30" s="76">
        <v>0</v>
      </c>
      <c r="K30" s="76">
        <v>0</v>
      </c>
      <c r="L30" s="75">
        <v>0</v>
      </c>
      <c r="M30" s="75">
        <v>0</v>
      </c>
      <c r="N30" s="75">
        <v>0</v>
      </c>
      <c r="O30" s="76">
        <v>0</v>
      </c>
      <c r="P30" s="76">
        <v>0</v>
      </c>
      <c r="Q30" s="76">
        <v>0</v>
      </c>
    </row>
    <row r="31" spans="2:17">
      <c r="B31" s="77" t="s">
        <v>3053</v>
      </c>
      <c r="D31" s="14"/>
      <c r="H31" s="79">
        <v>0</v>
      </c>
      <c r="K31" s="78">
        <v>0</v>
      </c>
      <c r="L31" s="79">
        <v>0</v>
      </c>
      <c r="N31" s="79">
        <v>0</v>
      </c>
      <c r="P31" s="78">
        <v>0</v>
      </c>
      <c r="Q31" s="78">
        <v>0</v>
      </c>
    </row>
    <row r="32" spans="2:17">
      <c r="B32" s="77" t="s">
        <v>3054</v>
      </c>
      <c r="D32" s="14"/>
      <c r="H32" s="79">
        <v>0</v>
      </c>
      <c r="K32" s="78">
        <v>0</v>
      </c>
      <c r="L32" s="79">
        <v>0</v>
      </c>
      <c r="N32" s="79">
        <v>0</v>
      </c>
      <c r="P32" s="78">
        <v>0</v>
      </c>
      <c r="Q32" s="78">
        <v>0</v>
      </c>
    </row>
    <row r="33" spans="2:17">
      <c r="B33" t="s">
        <v>251</v>
      </c>
      <c r="C33" t="s">
        <v>251</v>
      </c>
      <c r="D33" s="14"/>
      <c r="E33" t="s">
        <v>251</v>
      </c>
      <c r="H33" s="75">
        <v>0</v>
      </c>
      <c r="I33" t="s">
        <v>251</v>
      </c>
      <c r="J33" s="76">
        <v>0</v>
      </c>
      <c r="K33" s="76">
        <v>0</v>
      </c>
      <c r="L33" s="75">
        <v>0</v>
      </c>
      <c r="M33" s="75">
        <v>0</v>
      </c>
      <c r="N33" s="75">
        <v>0</v>
      </c>
      <c r="O33" s="76">
        <v>0</v>
      </c>
      <c r="P33" s="76">
        <v>0</v>
      </c>
      <c r="Q33" s="76">
        <v>0</v>
      </c>
    </row>
    <row r="34" spans="2:17">
      <c r="B34" s="77" t="s">
        <v>3055</v>
      </c>
      <c r="D34" s="14"/>
      <c r="H34" s="79">
        <v>0</v>
      </c>
      <c r="K34" s="78">
        <v>0</v>
      </c>
      <c r="L34" s="79">
        <v>0</v>
      </c>
      <c r="N34" s="79">
        <v>0</v>
      </c>
      <c r="P34" s="78">
        <v>0</v>
      </c>
      <c r="Q34" s="78">
        <v>0</v>
      </c>
    </row>
    <row r="35" spans="2:17">
      <c r="B35" t="s">
        <v>251</v>
      </c>
      <c r="C35" t="s">
        <v>251</v>
      </c>
      <c r="D35" s="14"/>
      <c r="E35" t="s">
        <v>251</v>
      </c>
      <c r="H35" s="75">
        <v>0</v>
      </c>
      <c r="I35" t="s">
        <v>251</v>
      </c>
      <c r="J35" s="76">
        <v>0</v>
      </c>
      <c r="K35" s="76">
        <v>0</v>
      </c>
      <c r="L35" s="75">
        <v>0</v>
      </c>
      <c r="M35" s="75">
        <v>0</v>
      </c>
      <c r="N35" s="75">
        <v>0</v>
      </c>
      <c r="O35" s="76">
        <v>0</v>
      </c>
      <c r="P35" s="76">
        <v>0</v>
      </c>
      <c r="Q35" s="76">
        <v>0</v>
      </c>
    </row>
    <row r="36" spans="2:17">
      <c r="B36" s="77" t="s">
        <v>3056</v>
      </c>
      <c r="D36" s="14"/>
      <c r="H36" s="79">
        <v>0</v>
      </c>
      <c r="K36" s="78">
        <v>0</v>
      </c>
      <c r="L36" s="79">
        <v>0</v>
      </c>
      <c r="N36" s="79">
        <v>0</v>
      </c>
      <c r="P36" s="78">
        <v>0</v>
      </c>
      <c r="Q36" s="78">
        <v>0</v>
      </c>
    </row>
    <row r="37" spans="2:17">
      <c r="B37" t="s">
        <v>251</v>
      </c>
      <c r="C37" t="s">
        <v>251</v>
      </c>
      <c r="D37" s="14"/>
      <c r="E37" t="s">
        <v>251</v>
      </c>
      <c r="H37" s="75">
        <v>0</v>
      </c>
      <c r="I37" t="s">
        <v>251</v>
      </c>
      <c r="J37" s="76">
        <v>0</v>
      </c>
      <c r="K37" s="76">
        <v>0</v>
      </c>
      <c r="L37" s="75">
        <v>0</v>
      </c>
      <c r="M37" s="75">
        <v>0</v>
      </c>
      <c r="N37" s="75">
        <v>0</v>
      </c>
      <c r="O37" s="76">
        <v>0</v>
      </c>
      <c r="P37" s="76">
        <v>0</v>
      </c>
      <c r="Q37" s="76">
        <v>0</v>
      </c>
    </row>
    <row r="38" spans="2:17">
      <c r="B38" s="77" t="s">
        <v>3057</v>
      </c>
      <c r="D38" s="14"/>
      <c r="H38" s="79">
        <v>0</v>
      </c>
      <c r="K38" s="78">
        <v>0</v>
      </c>
      <c r="L38" s="79">
        <v>0</v>
      </c>
      <c r="N38" s="79">
        <v>0</v>
      </c>
      <c r="P38" s="78">
        <v>0</v>
      </c>
      <c r="Q38" s="78">
        <v>0</v>
      </c>
    </row>
    <row r="39" spans="2:17">
      <c r="B39" t="s">
        <v>251</v>
      </c>
      <c r="C39" t="s">
        <v>251</v>
      </c>
      <c r="D39" s="14"/>
      <c r="E39" t="s">
        <v>251</v>
      </c>
      <c r="H39" s="75">
        <v>0</v>
      </c>
      <c r="I39" t="s">
        <v>251</v>
      </c>
      <c r="J39" s="76">
        <v>0</v>
      </c>
      <c r="K39" s="76">
        <v>0</v>
      </c>
      <c r="L39" s="75">
        <v>0</v>
      </c>
      <c r="M39" s="75">
        <v>0</v>
      </c>
      <c r="N39" s="75">
        <v>0</v>
      </c>
      <c r="O39" s="76">
        <v>0</v>
      </c>
      <c r="P39" s="76">
        <v>0</v>
      </c>
      <c r="Q39" s="76">
        <v>0</v>
      </c>
    </row>
    <row r="40" spans="2:17">
      <c r="B40" t="s">
        <v>256</v>
      </c>
      <c r="D40" s="14"/>
    </row>
    <row r="41" spans="2:17">
      <c r="B41" t="s">
        <v>393</v>
      </c>
      <c r="D41" s="14"/>
    </row>
    <row r="42" spans="2:17">
      <c r="B42" t="s">
        <v>394</v>
      </c>
      <c r="D42" s="14"/>
    </row>
    <row r="43" spans="2:17">
      <c r="B43" t="s">
        <v>395</v>
      </c>
      <c r="D43" s="14"/>
    </row>
    <row r="44" spans="2:17">
      <c r="D44" s="14"/>
    </row>
    <row r="45" spans="2:17">
      <c r="D45" s="14"/>
    </row>
    <row r="46" spans="2:17">
      <c r="D46" s="14"/>
    </row>
    <row r="47" spans="2:17">
      <c r="D47" s="14"/>
    </row>
    <row r="48" spans="2:17">
      <c r="D48" s="14"/>
    </row>
    <row r="49" spans="4:4">
      <c r="D49" s="14"/>
    </row>
    <row r="50" spans="4:4">
      <c r="D50" s="14"/>
    </row>
    <row r="51" spans="4:4">
      <c r="D51" s="14"/>
    </row>
    <row r="52" spans="4:4">
      <c r="D52" s="14"/>
    </row>
    <row r="53" spans="4:4">
      <c r="D53" s="14"/>
    </row>
    <row r="54" spans="4:4">
      <c r="D54" s="14"/>
    </row>
    <row r="55" spans="4:4">
      <c r="D55" s="14"/>
    </row>
    <row r="56" spans="4:4">
      <c r="D56" s="14"/>
    </row>
    <row r="57" spans="4:4">
      <c r="D57" s="14"/>
    </row>
    <row r="58" spans="4:4">
      <c r="D58" s="14"/>
    </row>
    <row r="59" spans="4:4">
      <c r="D59" s="14"/>
    </row>
    <row r="60" spans="4:4">
      <c r="D60" s="14"/>
    </row>
    <row r="61" spans="4:4">
      <c r="D61" s="14"/>
    </row>
    <row r="62" spans="4:4">
      <c r="D62" s="14"/>
    </row>
    <row r="63" spans="4:4">
      <c r="D63" s="14"/>
    </row>
    <row r="64" spans="4:4">
      <c r="D64" s="14"/>
    </row>
    <row r="65" spans="4:4">
      <c r="D65" s="14"/>
    </row>
    <row r="66" spans="4:4">
      <c r="D66" s="14"/>
    </row>
    <row r="67" spans="4:4">
      <c r="D67" s="14"/>
    </row>
    <row r="68" spans="4:4">
      <c r="D68" s="14"/>
    </row>
    <row r="69" spans="4:4">
      <c r="D69" s="14"/>
    </row>
    <row r="70" spans="4:4">
      <c r="D70" s="14"/>
    </row>
    <row r="71" spans="4:4">
      <c r="D71" s="14"/>
    </row>
    <row r="72" spans="4:4">
      <c r="D72" s="14"/>
    </row>
    <row r="73" spans="4:4">
      <c r="D73" s="14"/>
    </row>
    <row r="74" spans="4:4">
      <c r="D74" s="14"/>
    </row>
    <row r="75" spans="4:4">
      <c r="D75" s="14"/>
    </row>
    <row r="76" spans="4:4">
      <c r="D76" s="14"/>
    </row>
    <row r="77" spans="4:4">
      <c r="D77" s="14"/>
    </row>
    <row r="78" spans="4:4">
      <c r="D78" s="14"/>
    </row>
    <row r="79" spans="4:4">
      <c r="D79" s="14"/>
    </row>
    <row r="80" spans="4:4">
      <c r="D80" s="14"/>
    </row>
    <row r="81" spans="4:4">
      <c r="D81" s="14"/>
    </row>
    <row r="82" spans="4:4">
      <c r="D82" s="14"/>
    </row>
    <row r="83" spans="4:4">
      <c r="D83" s="14"/>
    </row>
    <row r="84" spans="4:4">
      <c r="D84" s="14"/>
    </row>
    <row r="85" spans="4:4">
      <c r="D85" s="14"/>
    </row>
    <row r="86" spans="4:4">
      <c r="D86" s="14"/>
    </row>
    <row r="87" spans="4:4">
      <c r="D87" s="14"/>
    </row>
    <row r="88" spans="4:4">
      <c r="D88" s="14"/>
    </row>
    <row r="89" spans="4:4">
      <c r="D89" s="14"/>
    </row>
    <row r="90" spans="4:4">
      <c r="D90" s="14"/>
    </row>
    <row r="91" spans="4:4">
      <c r="D91" s="14"/>
    </row>
    <row r="92" spans="4:4">
      <c r="D92" s="14"/>
    </row>
    <row r="93" spans="4:4">
      <c r="D93" s="14"/>
    </row>
    <row r="94" spans="4:4">
      <c r="D94" s="14"/>
    </row>
    <row r="95" spans="4:4">
      <c r="D95" s="14"/>
    </row>
    <row r="96" spans="4:4">
      <c r="D96" s="14"/>
    </row>
    <row r="97" spans="4:4">
      <c r="D97" s="14"/>
    </row>
    <row r="98" spans="4:4">
      <c r="D98" s="14"/>
    </row>
    <row r="99" spans="4:4">
      <c r="D99" s="14"/>
    </row>
    <row r="100" spans="4:4">
      <c r="D100" s="14"/>
    </row>
    <row r="101" spans="4:4">
      <c r="D101" s="14"/>
    </row>
    <row r="102" spans="4:4">
      <c r="D102" s="14"/>
    </row>
    <row r="103" spans="4:4">
      <c r="D103" s="14"/>
    </row>
    <row r="104" spans="4:4">
      <c r="D104" s="14"/>
    </row>
    <row r="105" spans="4:4">
      <c r="D105" s="14"/>
    </row>
    <row r="106" spans="4:4">
      <c r="D106" s="14"/>
    </row>
    <row r="107" spans="4:4">
      <c r="D107" s="14"/>
    </row>
    <row r="108" spans="4:4">
      <c r="D108" s="14"/>
    </row>
    <row r="109" spans="4:4">
      <c r="D109" s="14"/>
    </row>
    <row r="110" spans="4:4">
      <c r="D110" s="14"/>
    </row>
    <row r="111" spans="4:4">
      <c r="D111" s="14"/>
    </row>
    <row r="112" spans="4:4">
      <c r="D112" s="14"/>
    </row>
    <row r="113" spans="4:4">
      <c r="D113" s="14"/>
    </row>
    <row r="114" spans="4:4">
      <c r="D114" s="14"/>
    </row>
    <row r="115" spans="4:4">
      <c r="D115" s="14"/>
    </row>
    <row r="116" spans="4:4">
      <c r="D116" s="14"/>
    </row>
    <row r="117" spans="4:4">
      <c r="D117" s="14"/>
    </row>
    <row r="118" spans="4:4">
      <c r="D118" s="14"/>
    </row>
    <row r="119" spans="4:4">
      <c r="D119" s="14"/>
    </row>
    <row r="120" spans="4:4">
      <c r="D120" s="14"/>
    </row>
    <row r="121" spans="4:4">
      <c r="D121" s="14"/>
    </row>
    <row r="122" spans="4:4">
      <c r="D122" s="14"/>
    </row>
    <row r="123" spans="4:4">
      <c r="D123" s="14"/>
    </row>
    <row r="124" spans="4:4">
      <c r="D124" s="14"/>
    </row>
    <row r="125" spans="4:4">
      <c r="D125" s="14"/>
    </row>
    <row r="126" spans="4:4">
      <c r="D126" s="14"/>
    </row>
    <row r="127" spans="4:4">
      <c r="D127" s="14"/>
    </row>
    <row r="128" spans="4:4">
      <c r="D128" s="14"/>
    </row>
    <row r="129" spans="4:4">
      <c r="D129" s="14"/>
    </row>
    <row r="130" spans="4:4">
      <c r="D130" s="14"/>
    </row>
    <row r="131" spans="4:4">
      <c r="D131" s="14"/>
    </row>
    <row r="132" spans="4:4">
      <c r="D132" s="14"/>
    </row>
    <row r="133" spans="4:4">
      <c r="D133" s="14"/>
    </row>
    <row r="134" spans="4:4">
      <c r="D134" s="14"/>
    </row>
    <row r="135" spans="4:4">
      <c r="D135" s="14"/>
    </row>
    <row r="136" spans="4:4">
      <c r="D136" s="14"/>
    </row>
    <row r="137" spans="4:4">
      <c r="D137" s="14"/>
    </row>
    <row r="138" spans="4:4">
      <c r="D138" s="14"/>
    </row>
    <row r="139" spans="4:4">
      <c r="D139" s="14"/>
    </row>
    <row r="140" spans="4:4">
      <c r="D140" s="14"/>
    </row>
    <row r="141" spans="4:4">
      <c r="D141" s="14"/>
    </row>
    <row r="142" spans="4:4">
      <c r="D142" s="14"/>
    </row>
    <row r="143" spans="4:4">
      <c r="D143" s="14"/>
    </row>
    <row r="144" spans="4:4">
      <c r="D144" s="14"/>
    </row>
    <row r="145" spans="4:4">
      <c r="D145" s="14"/>
    </row>
    <row r="146" spans="4:4">
      <c r="D146" s="14"/>
    </row>
    <row r="147" spans="4:4">
      <c r="D147" s="14"/>
    </row>
    <row r="148" spans="4:4">
      <c r="D148" s="14"/>
    </row>
    <row r="149" spans="4:4">
      <c r="D149" s="14"/>
    </row>
    <row r="150" spans="4:4">
      <c r="D150" s="14"/>
    </row>
    <row r="151" spans="4:4">
      <c r="D151" s="14"/>
    </row>
    <row r="152" spans="4:4">
      <c r="D152" s="14"/>
    </row>
    <row r="153" spans="4:4">
      <c r="D153" s="14"/>
    </row>
    <row r="154" spans="4:4">
      <c r="D154" s="14"/>
    </row>
    <row r="155" spans="4:4">
      <c r="D155" s="14"/>
    </row>
    <row r="156" spans="4:4">
      <c r="D156" s="14"/>
    </row>
    <row r="157" spans="4:4">
      <c r="D157" s="14"/>
    </row>
    <row r="158" spans="4:4">
      <c r="D158" s="14"/>
    </row>
    <row r="159" spans="4:4">
      <c r="D159" s="14"/>
    </row>
    <row r="160" spans="4:4">
      <c r="D160" s="14"/>
    </row>
    <row r="161" spans="4:4">
      <c r="D161" s="14"/>
    </row>
    <row r="162" spans="4:4">
      <c r="D162" s="14"/>
    </row>
    <row r="163" spans="4:4">
      <c r="D163" s="14"/>
    </row>
    <row r="164" spans="4:4">
      <c r="D164" s="14"/>
    </row>
    <row r="165" spans="4:4">
      <c r="D165" s="14"/>
    </row>
    <row r="166" spans="4:4">
      <c r="D166" s="14"/>
    </row>
    <row r="167" spans="4:4">
      <c r="D167" s="14"/>
    </row>
    <row r="168" spans="4:4">
      <c r="D168" s="14"/>
    </row>
    <row r="169" spans="4:4">
      <c r="D169" s="14"/>
    </row>
    <row r="170" spans="4:4">
      <c r="D170" s="14"/>
    </row>
    <row r="171" spans="4:4">
      <c r="D171" s="14"/>
    </row>
    <row r="172" spans="4:4">
      <c r="D172" s="14"/>
    </row>
    <row r="173" spans="4:4">
      <c r="D173" s="14"/>
    </row>
    <row r="174" spans="4:4">
      <c r="D174" s="14"/>
    </row>
    <row r="175" spans="4:4">
      <c r="D175" s="14"/>
    </row>
    <row r="176" spans="4:4">
      <c r="D176" s="14"/>
    </row>
    <row r="177" spans="4:4">
      <c r="D177" s="14"/>
    </row>
    <row r="178" spans="4:4">
      <c r="D178" s="14"/>
    </row>
    <row r="179" spans="4:4">
      <c r="D179" s="14"/>
    </row>
    <row r="180" spans="4:4">
      <c r="D180" s="14"/>
    </row>
    <row r="181" spans="4:4">
      <c r="D181" s="14"/>
    </row>
    <row r="182" spans="4:4">
      <c r="D182" s="14"/>
    </row>
    <row r="183" spans="4:4">
      <c r="D183" s="14"/>
    </row>
    <row r="184" spans="4:4">
      <c r="D184" s="14"/>
    </row>
    <row r="185" spans="4:4">
      <c r="D185" s="14"/>
    </row>
    <row r="186" spans="4:4">
      <c r="D186" s="14"/>
    </row>
    <row r="187" spans="4:4">
      <c r="D187" s="14"/>
    </row>
    <row r="188" spans="4:4">
      <c r="D188" s="14"/>
    </row>
    <row r="189" spans="4:4">
      <c r="D189" s="14"/>
    </row>
    <row r="190" spans="4:4">
      <c r="D190" s="14"/>
    </row>
    <row r="191" spans="4:4">
      <c r="D191" s="14"/>
    </row>
    <row r="192" spans="4:4">
      <c r="D192" s="14"/>
    </row>
    <row r="193" spans="4:4">
      <c r="D193" s="14"/>
    </row>
    <row r="194" spans="4:4">
      <c r="D194" s="14"/>
    </row>
    <row r="195" spans="4:4">
      <c r="D195" s="14"/>
    </row>
    <row r="196" spans="4:4">
      <c r="D196" s="14"/>
    </row>
    <row r="197" spans="4:4">
      <c r="D197" s="14"/>
    </row>
    <row r="198" spans="4:4">
      <c r="D198" s="14"/>
    </row>
    <row r="199" spans="4:4">
      <c r="D199" s="14"/>
    </row>
    <row r="200" spans="4:4">
      <c r="D200" s="14"/>
    </row>
    <row r="201" spans="4:4">
      <c r="D201" s="14"/>
    </row>
    <row r="202" spans="4:4">
      <c r="D202" s="14"/>
    </row>
    <row r="203" spans="4:4">
      <c r="D203" s="14"/>
    </row>
    <row r="204" spans="4:4">
      <c r="D204" s="14"/>
    </row>
    <row r="205" spans="4:4">
      <c r="D205" s="14"/>
    </row>
    <row r="206" spans="4:4">
      <c r="D206" s="14"/>
    </row>
    <row r="207" spans="4:4">
      <c r="D207" s="14"/>
    </row>
    <row r="208" spans="4:4">
      <c r="D208" s="14"/>
    </row>
    <row r="209" spans="4:4">
      <c r="D209" s="14"/>
    </row>
    <row r="210" spans="4:4">
      <c r="D210" s="14"/>
    </row>
    <row r="211" spans="4:4">
      <c r="D211" s="14"/>
    </row>
    <row r="212" spans="4:4">
      <c r="D212" s="14"/>
    </row>
    <row r="213" spans="4:4">
      <c r="D213" s="14"/>
    </row>
    <row r="214" spans="4:4">
      <c r="D214" s="14"/>
    </row>
    <row r="215" spans="4:4">
      <c r="D215" s="14"/>
    </row>
    <row r="216" spans="4:4">
      <c r="D216" s="14"/>
    </row>
    <row r="217" spans="4:4">
      <c r="D217" s="14"/>
    </row>
    <row r="218" spans="4:4">
      <c r="D218" s="14"/>
    </row>
    <row r="219" spans="4:4">
      <c r="D219" s="14"/>
    </row>
    <row r="220" spans="4:4">
      <c r="D220" s="14"/>
    </row>
    <row r="221" spans="4:4">
      <c r="D221" s="14"/>
    </row>
    <row r="222" spans="4:4">
      <c r="D222" s="14"/>
    </row>
    <row r="223" spans="4:4">
      <c r="D223" s="14"/>
    </row>
    <row r="224" spans="4:4">
      <c r="D224" s="14"/>
    </row>
    <row r="225" spans="4:4">
      <c r="D225" s="14"/>
    </row>
    <row r="226" spans="4:4">
      <c r="D226" s="14"/>
    </row>
    <row r="227" spans="4:4">
      <c r="D227" s="14"/>
    </row>
    <row r="228" spans="4:4">
      <c r="D228" s="14"/>
    </row>
    <row r="229" spans="4:4">
      <c r="D229" s="14"/>
    </row>
    <row r="230" spans="4:4">
      <c r="D230" s="14"/>
    </row>
    <row r="231" spans="4:4">
      <c r="D231" s="14"/>
    </row>
    <row r="232" spans="4:4">
      <c r="D232" s="14"/>
    </row>
    <row r="233" spans="4:4">
      <c r="D233" s="14"/>
    </row>
    <row r="234" spans="4:4">
      <c r="D234" s="14"/>
    </row>
    <row r="235" spans="4:4">
      <c r="D235" s="14"/>
    </row>
    <row r="236" spans="4:4">
      <c r="D236" s="14"/>
    </row>
    <row r="237" spans="4:4">
      <c r="D237" s="14"/>
    </row>
    <row r="238" spans="4:4">
      <c r="D238" s="14"/>
    </row>
    <row r="239" spans="4:4">
      <c r="D239" s="14"/>
    </row>
    <row r="240" spans="4:4">
      <c r="D240" s="14"/>
    </row>
    <row r="241" spans="4:4">
      <c r="D241" s="14"/>
    </row>
    <row r="242" spans="4:4">
      <c r="D242" s="14"/>
    </row>
    <row r="243" spans="4:4">
      <c r="D243" s="14"/>
    </row>
    <row r="244" spans="4:4">
      <c r="D244" s="14"/>
    </row>
    <row r="245" spans="4:4">
      <c r="D245" s="14"/>
    </row>
    <row r="246" spans="4:4">
      <c r="D246" s="14"/>
    </row>
    <row r="247" spans="4:4">
      <c r="D247" s="14"/>
    </row>
    <row r="248" spans="4:4">
      <c r="D248" s="14"/>
    </row>
    <row r="249" spans="4:4">
      <c r="D249" s="14"/>
    </row>
    <row r="250" spans="4:4">
      <c r="D250" s="14"/>
    </row>
    <row r="251" spans="4:4">
      <c r="D251" s="14"/>
    </row>
    <row r="252" spans="4:4">
      <c r="D252" s="14"/>
    </row>
    <row r="253" spans="4:4">
      <c r="D253" s="14"/>
    </row>
    <row r="254" spans="4:4">
      <c r="D254" s="14"/>
    </row>
    <row r="255" spans="4:4">
      <c r="D255" s="14"/>
    </row>
    <row r="256" spans="4:4">
      <c r="D256" s="14"/>
    </row>
    <row r="257" spans="4:4">
      <c r="D257" s="14"/>
    </row>
    <row r="258" spans="4:4">
      <c r="D258" s="14"/>
    </row>
    <row r="259" spans="4:4">
      <c r="D259" s="14"/>
    </row>
    <row r="260" spans="4:4">
      <c r="D260" s="14"/>
    </row>
    <row r="261" spans="4:4">
      <c r="D261" s="14"/>
    </row>
    <row r="262" spans="4:4">
      <c r="D262" s="14"/>
    </row>
    <row r="263" spans="4:4">
      <c r="D263" s="14"/>
    </row>
    <row r="264" spans="4:4">
      <c r="D264" s="14"/>
    </row>
    <row r="265" spans="4:4">
      <c r="D265" s="14"/>
    </row>
    <row r="266" spans="4:4">
      <c r="D266" s="14"/>
    </row>
    <row r="267" spans="4:4">
      <c r="D267" s="14"/>
    </row>
    <row r="268" spans="4:4">
      <c r="D268" s="14"/>
    </row>
    <row r="269" spans="4:4">
      <c r="D269" s="14"/>
    </row>
    <row r="270" spans="4:4">
      <c r="D270" s="14"/>
    </row>
    <row r="271" spans="4:4">
      <c r="D271" s="14"/>
    </row>
    <row r="272" spans="4:4">
      <c r="D272" s="14"/>
    </row>
    <row r="273" spans="4:4">
      <c r="D273" s="14"/>
    </row>
    <row r="274" spans="4:4">
      <c r="D274" s="14"/>
    </row>
    <row r="275" spans="4:4">
      <c r="D275" s="14"/>
    </row>
    <row r="276" spans="4:4">
      <c r="D276" s="14"/>
    </row>
    <row r="277" spans="4:4">
      <c r="D277" s="14"/>
    </row>
    <row r="278" spans="4:4">
      <c r="D278" s="14"/>
    </row>
    <row r="279" spans="4:4">
      <c r="D279" s="14"/>
    </row>
    <row r="280" spans="4:4">
      <c r="D280" s="14"/>
    </row>
    <row r="281" spans="4:4">
      <c r="D281" s="14"/>
    </row>
    <row r="282" spans="4:4">
      <c r="D282" s="14"/>
    </row>
    <row r="283" spans="4:4">
      <c r="D283" s="14"/>
    </row>
    <row r="284" spans="4:4">
      <c r="D284" s="14"/>
    </row>
    <row r="285" spans="4:4">
      <c r="D285" s="14"/>
    </row>
    <row r="286" spans="4:4">
      <c r="D286" s="14"/>
    </row>
    <row r="287" spans="4:4">
      <c r="D287" s="14"/>
    </row>
    <row r="288" spans="4:4">
      <c r="D288" s="14"/>
    </row>
    <row r="289" spans="4:4">
      <c r="D289" s="14"/>
    </row>
    <row r="290" spans="4:4">
      <c r="D290" s="14"/>
    </row>
    <row r="291" spans="4:4">
      <c r="D291" s="14"/>
    </row>
    <row r="292" spans="4:4">
      <c r="D292" s="14"/>
    </row>
    <row r="293" spans="4:4">
      <c r="D293" s="14"/>
    </row>
    <row r="294" spans="4:4">
      <c r="D294" s="14"/>
    </row>
    <row r="295" spans="4:4">
      <c r="D295" s="14"/>
    </row>
    <row r="296" spans="4:4">
      <c r="D296" s="14"/>
    </row>
    <row r="297" spans="4:4">
      <c r="D297" s="14"/>
    </row>
    <row r="298" spans="4:4">
      <c r="D298" s="14"/>
    </row>
    <row r="299" spans="4:4">
      <c r="D299" s="14"/>
    </row>
    <row r="300" spans="4:4">
      <c r="D300" s="14"/>
    </row>
    <row r="301" spans="4:4">
      <c r="D301" s="14"/>
    </row>
    <row r="302" spans="4:4">
      <c r="D302" s="14"/>
    </row>
    <row r="303" spans="4:4">
      <c r="D303" s="14"/>
    </row>
    <row r="304" spans="4:4">
      <c r="D304" s="14"/>
    </row>
    <row r="305" spans="4:4">
      <c r="D305" s="14"/>
    </row>
    <row r="306" spans="4:4">
      <c r="D306" s="14"/>
    </row>
    <row r="307" spans="4:4">
      <c r="D307" s="14"/>
    </row>
    <row r="308" spans="4:4">
      <c r="D308" s="14"/>
    </row>
    <row r="309" spans="4:4">
      <c r="D309" s="14"/>
    </row>
    <row r="310" spans="4:4">
      <c r="D310" s="14"/>
    </row>
    <row r="311" spans="4:4">
      <c r="D311" s="14"/>
    </row>
    <row r="312" spans="4:4">
      <c r="D312" s="14"/>
    </row>
    <row r="313" spans="4:4">
      <c r="D313" s="14"/>
    </row>
    <row r="314" spans="4:4">
      <c r="D314" s="14"/>
    </row>
    <row r="315" spans="4:4">
      <c r="D315" s="14"/>
    </row>
    <row r="316" spans="4:4">
      <c r="D316" s="14"/>
    </row>
    <row r="317" spans="4:4">
      <c r="D317" s="14"/>
    </row>
    <row r="318" spans="4:4">
      <c r="D318" s="14"/>
    </row>
    <row r="319" spans="4:4">
      <c r="D319" s="14"/>
    </row>
    <row r="320" spans="4:4">
      <c r="D320" s="14"/>
    </row>
    <row r="321" spans="4:4">
      <c r="D321" s="14"/>
    </row>
    <row r="322" spans="4:4">
      <c r="D322" s="14"/>
    </row>
    <row r="323" spans="4:4">
      <c r="D323" s="14"/>
    </row>
    <row r="324" spans="4:4">
      <c r="D324" s="14"/>
    </row>
    <row r="325" spans="4:4">
      <c r="D325" s="14"/>
    </row>
    <row r="326" spans="4:4">
      <c r="D326" s="14"/>
    </row>
    <row r="327" spans="4:4">
      <c r="D327" s="14"/>
    </row>
    <row r="328" spans="4:4">
      <c r="D328" s="14"/>
    </row>
    <row r="329" spans="4:4">
      <c r="D329" s="14"/>
    </row>
    <row r="330" spans="4:4">
      <c r="D330" s="14"/>
    </row>
    <row r="331" spans="4:4">
      <c r="D331" s="14"/>
    </row>
    <row r="332" spans="4:4">
      <c r="D332" s="14"/>
    </row>
    <row r="333" spans="4:4">
      <c r="D333" s="14"/>
    </row>
    <row r="334" spans="4:4">
      <c r="D334" s="14"/>
    </row>
    <row r="335" spans="4:4">
      <c r="D335" s="14"/>
    </row>
    <row r="336" spans="4:4">
      <c r="D336" s="14"/>
    </row>
    <row r="337" spans="4:4">
      <c r="D337" s="14"/>
    </row>
    <row r="338" spans="4:4">
      <c r="D338" s="14"/>
    </row>
    <row r="339" spans="4:4">
      <c r="D339" s="14"/>
    </row>
    <row r="340" spans="4:4">
      <c r="D340" s="14"/>
    </row>
    <row r="341" spans="4:4">
      <c r="D341" s="14"/>
    </row>
    <row r="342" spans="4:4">
      <c r="D342" s="14"/>
    </row>
    <row r="343" spans="4:4">
      <c r="D343" s="14"/>
    </row>
    <row r="344" spans="4:4">
      <c r="D344" s="14"/>
    </row>
    <row r="345" spans="4:4">
      <c r="D345" s="14"/>
    </row>
    <row r="346" spans="4:4">
      <c r="D346" s="14"/>
    </row>
    <row r="347" spans="4:4">
      <c r="D347" s="14"/>
    </row>
    <row r="348" spans="4:4">
      <c r="D348" s="14"/>
    </row>
    <row r="349" spans="4:4">
      <c r="D349" s="14"/>
    </row>
    <row r="350" spans="4:4">
      <c r="D350" s="14"/>
    </row>
    <row r="351" spans="4:4">
      <c r="D351" s="14"/>
    </row>
    <row r="352" spans="4:4">
      <c r="D352" s="14"/>
    </row>
    <row r="353" spans="4:4">
      <c r="D353" s="14"/>
    </row>
    <row r="354" spans="4:4">
      <c r="D354" s="14"/>
    </row>
    <row r="355" spans="4:4">
      <c r="D355" s="14"/>
    </row>
    <row r="356" spans="4:4">
      <c r="D356" s="14"/>
    </row>
    <row r="357" spans="4:4">
      <c r="D357" s="14"/>
    </row>
    <row r="358" spans="4:4">
      <c r="D358" s="14"/>
    </row>
    <row r="359" spans="4:4">
      <c r="D359" s="14"/>
    </row>
    <row r="360" spans="4:4">
      <c r="D360" s="14"/>
    </row>
    <row r="361" spans="4:4">
      <c r="D361" s="14"/>
    </row>
    <row r="362" spans="4:4">
      <c r="D362" s="14"/>
    </row>
    <row r="363" spans="4:4">
      <c r="D363" s="14"/>
    </row>
    <row r="364" spans="4:4">
      <c r="D364" s="14"/>
    </row>
    <row r="365" spans="4:4">
      <c r="D365" s="14"/>
    </row>
    <row r="366" spans="4:4">
      <c r="D366" s="14"/>
    </row>
    <row r="367" spans="4:4">
      <c r="D367" s="14"/>
    </row>
    <row r="368" spans="4:4">
      <c r="D368" s="14"/>
    </row>
    <row r="369" spans="4:4">
      <c r="D369" s="14"/>
    </row>
    <row r="370" spans="4:4">
      <c r="D370" s="14"/>
    </row>
    <row r="371" spans="4:4">
      <c r="D371" s="14"/>
    </row>
    <row r="372" spans="4:4">
      <c r="D372" s="14"/>
    </row>
    <row r="373" spans="4:4">
      <c r="D373" s="14"/>
    </row>
    <row r="374" spans="4:4">
      <c r="D374" s="14"/>
    </row>
    <row r="375" spans="4:4">
      <c r="D375" s="14"/>
    </row>
    <row r="376" spans="4:4">
      <c r="D376" s="14"/>
    </row>
    <row r="377" spans="4:4">
      <c r="D377" s="14"/>
    </row>
    <row r="378" spans="4:4">
      <c r="D378" s="14"/>
    </row>
    <row r="379" spans="4:4">
      <c r="D379" s="14"/>
    </row>
    <row r="380" spans="4:4">
      <c r="D380" s="14"/>
    </row>
    <row r="381" spans="4:4">
      <c r="D381" s="14"/>
    </row>
    <row r="382" spans="4:4">
      <c r="D382" s="14"/>
    </row>
    <row r="383" spans="4:4">
      <c r="D383" s="14"/>
    </row>
    <row r="384" spans="4:4">
      <c r="D384" s="14"/>
    </row>
    <row r="385" spans="4:4">
      <c r="D385" s="14"/>
    </row>
    <row r="386" spans="4:4">
      <c r="D386" s="14"/>
    </row>
    <row r="387" spans="4:4">
      <c r="D387" s="14"/>
    </row>
    <row r="388" spans="4:4">
      <c r="D388" s="14"/>
    </row>
    <row r="389" spans="4:4">
      <c r="D389" s="14"/>
    </row>
    <row r="390" spans="4:4">
      <c r="D390" s="14"/>
    </row>
    <row r="391" spans="4:4">
      <c r="D391" s="14"/>
    </row>
    <row r="392" spans="4:4">
      <c r="D392" s="14"/>
    </row>
    <row r="393" spans="4:4">
      <c r="D393" s="14"/>
    </row>
    <row r="394" spans="4:4">
      <c r="D394" s="14"/>
    </row>
    <row r="395" spans="4:4">
      <c r="D395" s="14"/>
    </row>
    <row r="396" spans="4:4">
      <c r="D396" s="14"/>
    </row>
    <row r="397" spans="4:4">
      <c r="D397" s="14"/>
    </row>
    <row r="398" spans="4:4">
      <c r="D398" s="14"/>
    </row>
    <row r="399" spans="4:4">
      <c r="D399" s="14"/>
    </row>
    <row r="400" spans="4:4">
      <c r="D400" s="14"/>
    </row>
    <row r="401" spans="4:4">
      <c r="D401" s="14"/>
    </row>
    <row r="402" spans="4:4">
      <c r="D402" s="14"/>
    </row>
    <row r="403" spans="4:4">
      <c r="D403" s="14"/>
    </row>
    <row r="404" spans="4:4">
      <c r="D404" s="14"/>
    </row>
    <row r="405" spans="4:4">
      <c r="D405" s="14"/>
    </row>
    <row r="406" spans="4:4">
      <c r="D406" s="14"/>
    </row>
    <row r="407" spans="4:4">
      <c r="D407" s="14"/>
    </row>
    <row r="408" spans="4:4">
      <c r="D408" s="14"/>
    </row>
    <row r="409" spans="4:4">
      <c r="D409" s="14"/>
    </row>
    <row r="410" spans="4:4">
      <c r="D410" s="14"/>
    </row>
    <row r="411" spans="4:4">
      <c r="D411" s="14"/>
    </row>
    <row r="412" spans="4:4">
      <c r="D412" s="14"/>
    </row>
    <row r="413" spans="4:4">
      <c r="D413" s="14"/>
    </row>
    <row r="414" spans="4:4">
      <c r="D414" s="14"/>
    </row>
    <row r="415" spans="4:4">
      <c r="D415" s="14"/>
    </row>
    <row r="416" spans="4:4">
      <c r="D416" s="14"/>
    </row>
    <row r="417" spans="4:4">
      <c r="D417" s="14"/>
    </row>
    <row r="418" spans="4:4">
      <c r="D418" s="14"/>
    </row>
    <row r="419" spans="4:4">
      <c r="D419" s="14"/>
    </row>
    <row r="420" spans="4:4">
      <c r="D420" s="14"/>
    </row>
    <row r="421" spans="4:4">
      <c r="D421" s="14"/>
    </row>
    <row r="422" spans="4:4">
      <c r="D422" s="14"/>
    </row>
    <row r="423" spans="4:4">
      <c r="D423" s="14"/>
    </row>
    <row r="424" spans="4:4">
      <c r="D424" s="14"/>
    </row>
    <row r="425" spans="4:4">
      <c r="D425" s="14"/>
    </row>
    <row r="426" spans="4:4">
      <c r="D426" s="14"/>
    </row>
    <row r="427" spans="4:4">
      <c r="D427" s="14"/>
    </row>
    <row r="428" spans="4:4">
      <c r="D428" s="14"/>
    </row>
    <row r="429" spans="4:4">
      <c r="D429" s="14"/>
    </row>
    <row r="430" spans="4:4">
      <c r="D430" s="14"/>
    </row>
    <row r="431" spans="4:4">
      <c r="D431" s="14"/>
    </row>
    <row r="432" spans="4:4">
      <c r="D432" s="14"/>
    </row>
    <row r="433" spans="4:4">
      <c r="D433" s="14"/>
    </row>
    <row r="434" spans="4:4">
      <c r="D434" s="14"/>
    </row>
    <row r="435" spans="4:4">
      <c r="D435" s="14"/>
    </row>
    <row r="436" spans="4:4">
      <c r="D436" s="14"/>
    </row>
    <row r="437" spans="4:4">
      <c r="D437" s="14"/>
    </row>
    <row r="438" spans="4:4">
      <c r="D438" s="14"/>
    </row>
    <row r="439" spans="4:4">
      <c r="D439" s="14"/>
    </row>
    <row r="440" spans="4:4">
      <c r="D440" s="14"/>
    </row>
    <row r="441" spans="4:4">
      <c r="D441" s="14"/>
    </row>
    <row r="442" spans="4:4">
      <c r="D442" s="14"/>
    </row>
    <row r="443" spans="4:4">
      <c r="D443" s="14"/>
    </row>
    <row r="444" spans="4:4">
      <c r="D444" s="14"/>
    </row>
    <row r="445" spans="4:4">
      <c r="D445" s="14"/>
    </row>
    <row r="446" spans="4:4">
      <c r="D446" s="14"/>
    </row>
    <row r="447" spans="4:4">
      <c r="D447" s="14"/>
    </row>
    <row r="448" spans="4:4">
      <c r="D448" s="14"/>
    </row>
    <row r="449" spans="4:4">
      <c r="D449" s="14"/>
    </row>
    <row r="450" spans="4:4">
      <c r="D450" s="14"/>
    </row>
    <row r="451" spans="4:4">
      <c r="D451" s="14"/>
    </row>
    <row r="452" spans="4:4">
      <c r="D452" s="14"/>
    </row>
    <row r="453" spans="4:4">
      <c r="D453" s="14"/>
    </row>
    <row r="454" spans="4:4">
      <c r="D454" s="14"/>
    </row>
    <row r="455" spans="4:4">
      <c r="D455" s="14"/>
    </row>
    <row r="456" spans="4:4">
      <c r="D456" s="14"/>
    </row>
    <row r="457" spans="4:4">
      <c r="D457" s="14"/>
    </row>
    <row r="458" spans="4:4">
      <c r="D458" s="14"/>
    </row>
    <row r="459" spans="4:4">
      <c r="D459" s="14"/>
    </row>
    <row r="460" spans="4:4">
      <c r="D460" s="14"/>
    </row>
    <row r="461" spans="4:4">
      <c r="D461" s="14"/>
    </row>
    <row r="462" spans="4:4">
      <c r="D462" s="14"/>
    </row>
    <row r="463" spans="4:4">
      <c r="D463" s="14"/>
    </row>
    <row r="464" spans="4:4">
      <c r="D464" s="14"/>
    </row>
    <row r="465" spans="4:4">
      <c r="D465" s="14"/>
    </row>
    <row r="466" spans="4:4">
      <c r="D466" s="14"/>
    </row>
    <row r="467" spans="4:4">
      <c r="D467" s="14"/>
    </row>
    <row r="468" spans="4:4">
      <c r="D468" s="14"/>
    </row>
    <row r="469" spans="4:4">
      <c r="D469" s="14"/>
    </row>
    <row r="470" spans="4:4">
      <c r="D470" s="14"/>
    </row>
    <row r="471" spans="4:4">
      <c r="D471" s="14"/>
    </row>
    <row r="472" spans="4:4">
      <c r="D472" s="14"/>
    </row>
    <row r="473" spans="4:4">
      <c r="D473" s="14"/>
    </row>
    <row r="474" spans="4:4">
      <c r="D474" s="14"/>
    </row>
    <row r="475" spans="4:4">
      <c r="D475" s="14"/>
    </row>
    <row r="476" spans="4:4">
      <c r="D476" s="14"/>
    </row>
    <row r="477" spans="4:4">
      <c r="D477" s="14"/>
    </row>
    <row r="478" spans="4:4">
      <c r="D478" s="14"/>
    </row>
    <row r="479" spans="4:4">
      <c r="D479" s="14"/>
    </row>
    <row r="480" spans="4:4">
      <c r="D480" s="14"/>
    </row>
    <row r="481" spans="4:4">
      <c r="D481" s="14"/>
    </row>
    <row r="482" spans="4:4">
      <c r="D482" s="14"/>
    </row>
    <row r="483" spans="4:4">
      <c r="D483" s="14"/>
    </row>
    <row r="484" spans="4:4">
      <c r="D484" s="14"/>
    </row>
    <row r="485" spans="4:4">
      <c r="D485" s="14"/>
    </row>
    <row r="486" spans="4:4">
      <c r="D486" s="14"/>
    </row>
    <row r="487" spans="4:4">
      <c r="D487" s="14"/>
    </row>
    <row r="488" spans="4:4">
      <c r="D488" s="14"/>
    </row>
    <row r="489" spans="4:4">
      <c r="D489" s="14"/>
    </row>
    <row r="490" spans="4:4">
      <c r="D490" s="14"/>
    </row>
    <row r="491" spans="4:4">
      <c r="D491" s="14"/>
    </row>
    <row r="492" spans="4:4">
      <c r="D492" s="14"/>
    </row>
    <row r="493" spans="4:4">
      <c r="D493" s="14"/>
    </row>
    <row r="494" spans="4:4">
      <c r="D494" s="14"/>
    </row>
    <row r="495" spans="4:4">
      <c r="D495" s="14"/>
    </row>
    <row r="496" spans="4:4">
      <c r="D496" s="14"/>
    </row>
    <row r="497" spans="4:4">
      <c r="D497" s="14"/>
    </row>
    <row r="498" spans="4:4">
      <c r="D498" s="14"/>
    </row>
    <row r="499" spans="4:4">
      <c r="D499" s="14"/>
    </row>
    <row r="500" spans="4:4">
      <c r="D500" s="14"/>
    </row>
    <row r="501" spans="4:4">
      <c r="D501" s="14"/>
    </row>
    <row r="502" spans="4:4">
      <c r="D502" s="14"/>
    </row>
    <row r="503" spans="4:4">
      <c r="D503" s="14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8"/>
  <sheetViews>
    <sheetView rightToLeft="1" topLeftCell="A7" workbookViewId="0">
      <selection activeCell="T13" sqref="T13"/>
    </sheetView>
  </sheetViews>
  <sheetFormatPr defaultColWidth="9.140625" defaultRowHeight="18"/>
  <cols>
    <col min="1" max="1" width="6.28515625" style="14" customWidth="1"/>
    <col min="2" max="2" width="38.7109375" style="13" customWidth="1"/>
    <col min="3" max="4" width="10.7109375" style="13" customWidth="1"/>
    <col min="5" max="7" width="10.7109375" style="14" customWidth="1"/>
    <col min="8" max="8" width="12.85546875" style="14" customWidth="1"/>
    <col min="9" max="10" width="10.7109375" style="14" customWidth="1"/>
    <col min="11" max="11" width="13.85546875" style="14" customWidth="1"/>
    <col min="12" max="12" width="14.7109375" style="14" customWidth="1"/>
    <col min="13" max="13" width="11.7109375" style="14" customWidth="1"/>
    <col min="14" max="14" width="14.7109375" style="14" customWidth="1"/>
    <col min="15" max="15" width="10.7109375" style="14" customWidth="1"/>
    <col min="16" max="16" width="16.140625" style="14" customWidth="1"/>
    <col min="17" max="17" width="11.7109375" style="14" customWidth="1"/>
    <col min="18" max="18" width="13.140625" style="14" customWidth="1"/>
    <col min="19" max="19" width="17.85546875" style="14" bestFit="1" customWidth="1"/>
    <col min="20" max="20" width="12.140625" style="14" bestFit="1" customWidth="1"/>
    <col min="21" max="21" width="6" style="14" customWidth="1"/>
    <col min="22" max="22" width="7.85546875" style="14" customWidth="1"/>
    <col min="23" max="23" width="8.140625" style="14" customWidth="1"/>
    <col min="24" max="24" width="6.28515625" style="14" customWidth="1"/>
    <col min="25" max="25" width="8" style="14" customWidth="1"/>
    <col min="26" max="26" width="8.7109375" style="14" customWidth="1"/>
    <col min="27" max="27" width="10" style="14" customWidth="1"/>
    <col min="28" max="28" width="9.5703125" style="14" customWidth="1"/>
    <col min="29" max="29" width="6.140625" style="14" customWidth="1"/>
    <col min="30" max="31" width="5.7109375" style="14" customWidth="1"/>
    <col min="32" max="32" width="6.85546875" style="14" customWidth="1"/>
    <col min="33" max="33" width="6.42578125" style="14" customWidth="1"/>
    <col min="34" max="34" width="6.7109375" style="14" customWidth="1"/>
    <col min="35" max="35" width="7.28515625" style="14" customWidth="1"/>
    <col min="36" max="47" width="5.7109375" style="14" customWidth="1"/>
    <col min="48" max="16384" width="9.140625" style="14"/>
  </cols>
  <sheetData>
    <row r="1" spans="2:60">
      <c r="B1" s="2" t="s">
        <v>0</v>
      </c>
      <c r="C1" s="2" t="s">
        <v>195</v>
      </c>
    </row>
    <row r="2" spans="2:60">
      <c r="B2" s="2" t="s">
        <v>1</v>
      </c>
      <c r="C2" s="2"/>
    </row>
    <row r="3" spans="2:60">
      <c r="B3" s="2" t="s">
        <v>2</v>
      </c>
      <c r="C3" s="2" t="s">
        <v>196</v>
      </c>
    </row>
    <row r="4" spans="2:60">
      <c r="B4" s="2" t="s">
        <v>3</v>
      </c>
      <c r="C4" s="2"/>
    </row>
    <row r="5" spans="2:60">
      <c r="B5" s="2"/>
      <c r="C5" s="2"/>
    </row>
    <row r="6" spans="2:60">
      <c r="B6" s="2"/>
      <c r="C6" s="2"/>
    </row>
    <row r="7" spans="2:60" ht="26.25" customHeight="1">
      <c r="B7" s="109" t="s">
        <v>144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1"/>
    </row>
    <row r="8" spans="2:60" s="17" customFormat="1" ht="63">
      <c r="B8" s="4" t="s">
        <v>94</v>
      </c>
      <c r="C8" s="26" t="s">
        <v>145</v>
      </c>
      <c r="D8" s="26" t="s">
        <v>47</v>
      </c>
      <c r="E8" s="27" t="s">
        <v>48</v>
      </c>
      <c r="F8" s="27" t="s">
        <v>49</v>
      </c>
      <c r="G8" s="27" t="s">
        <v>69</v>
      </c>
      <c r="H8" s="27" t="s">
        <v>50</v>
      </c>
      <c r="I8" s="26" t="s">
        <v>70</v>
      </c>
      <c r="J8" s="26" t="s">
        <v>194</v>
      </c>
      <c r="K8" s="26" t="s">
        <v>51</v>
      </c>
      <c r="L8" s="16" t="s">
        <v>146</v>
      </c>
      <c r="M8" s="27" t="s">
        <v>53</v>
      </c>
      <c r="N8" s="26" t="s">
        <v>185</v>
      </c>
      <c r="O8" s="26" t="s">
        <v>186</v>
      </c>
      <c r="P8" s="26" t="s">
        <v>5</v>
      </c>
      <c r="Q8" s="26" t="s">
        <v>55</v>
      </c>
      <c r="R8" s="34" t="s">
        <v>181</v>
      </c>
      <c r="S8" s="14"/>
      <c r="T8" s="14"/>
      <c r="U8" s="14"/>
      <c r="V8" s="14"/>
      <c r="BG8" s="17" t="s">
        <v>147</v>
      </c>
      <c r="BH8" s="17" t="s">
        <v>100</v>
      </c>
    </row>
    <row r="9" spans="2:60" s="17" customFormat="1" ht="24" customHeight="1">
      <c r="B9" s="18"/>
      <c r="C9" s="47"/>
      <c r="D9" s="19"/>
      <c r="E9" s="19"/>
      <c r="F9" s="19"/>
      <c r="G9" s="19" t="s">
        <v>72</v>
      </c>
      <c r="H9" s="19"/>
      <c r="I9" s="19" t="s">
        <v>73</v>
      </c>
      <c r="J9" s="19"/>
      <c r="K9" s="19"/>
      <c r="L9" s="19" t="s">
        <v>7</v>
      </c>
      <c r="M9" s="19" t="s">
        <v>7</v>
      </c>
      <c r="N9" s="19" t="s">
        <v>182</v>
      </c>
      <c r="O9" s="19"/>
      <c r="P9" s="19" t="s">
        <v>183</v>
      </c>
      <c r="Q9" s="29" t="s">
        <v>7</v>
      </c>
      <c r="R9" s="43" t="s">
        <v>7</v>
      </c>
      <c r="S9" s="14"/>
      <c r="T9" s="14"/>
      <c r="U9" s="14"/>
      <c r="V9" s="14"/>
      <c r="BG9" s="17" t="s">
        <v>148</v>
      </c>
      <c r="BH9" s="17" t="s">
        <v>104</v>
      </c>
    </row>
    <row r="10" spans="2:60" s="21" customFormat="1" ht="18" customHeight="1">
      <c r="B10" s="20"/>
      <c r="C10" s="16" t="s">
        <v>8</v>
      </c>
      <c r="D10" s="16" t="s">
        <v>9</v>
      </c>
      <c r="E10" s="16" t="s">
        <v>57</v>
      </c>
      <c r="F10" s="16" t="s">
        <v>58</v>
      </c>
      <c r="G10" s="6" t="s">
        <v>59</v>
      </c>
      <c r="H10" s="6" t="s">
        <v>60</v>
      </c>
      <c r="I10" s="6" t="s">
        <v>61</v>
      </c>
      <c r="J10" s="6"/>
      <c r="K10" s="6" t="s">
        <v>62</v>
      </c>
      <c r="L10" s="6" t="s">
        <v>63</v>
      </c>
      <c r="M10" s="6" t="s">
        <v>64</v>
      </c>
      <c r="N10" s="32" t="s">
        <v>74</v>
      </c>
      <c r="O10" s="32" t="s">
        <v>75</v>
      </c>
      <c r="P10" s="32" t="s">
        <v>76</v>
      </c>
      <c r="Q10" s="32" t="s">
        <v>77</v>
      </c>
      <c r="R10" s="32" t="s">
        <v>78</v>
      </c>
      <c r="S10" s="14"/>
      <c r="T10" s="14"/>
      <c r="U10" s="14"/>
      <c r="V10" s="14"/>
      <c r="BG10" s="21" t="s">
        <v>149</v>
      </c>
      <c r="BH10" s="21" t="s">
        <v>108</v>
      </c>
    </row>
    <row r="11" spans="2:60" s="21" customFormat="1" ht="18" customHeight="1">
      <c r="B11" s="22" t="s">
        <v>150</v>
      </c>
      <c r="C11" s="16"/>
      <c r="D11" s="16"/>
      <c r="E11" s="16"/>
      <c r="F11" s="16"/>
      <c r="G11" s="16"/>
      <c r="H11" s="16"/>
      <c r="I11" s="73">
        <v>2.98</v>
      </c>
      <c r="J11" s="16"/>
      <c r="K11" s="16"/>
      <c r="L11" s="16"/>
      <c r="M11" s="74">
        <v>1.5599999999999999E-2</v>
      </c>
      <c r="N11" s="73">
        <v>282140604.78500003</v>
      </c>
      <c r="O11" s="6"/>
      <c r="P11" s="73">
        <v>346727.39710228704</v>
      </c>
      <c r="Q11" s="74">
        <f>P11/$P$11</f>
        <v>1</v>
      </c>
      <c r="R11" s="74">
        <f>P11/'סכום נכסי הקרן'!$C$42</f>
        <v>1.7366737478314884E-2</v>
      </c>
      <c r="S11" s="14"/>
      <c r="T11" s="14"/>
      <c r="U11" s="14"/>
      <c r="V11" s="14"/>
      <c r="BG11" s="14" t="s">
        <v>121</v>
      </c>
      <c r="BH11" s="21" t="s">
        <v>111</v>
      </c>
    </row>
    <row r="12" spans="2:60">
      <c r="B12" s="77" t="s">
        <v>203</v>
      </c>
      <c r="I12" s="79">
        <v>2.98</v>
      </c>
      <c r="M12" s="78">
        <v>1.5599999999999999E-2</v>
      </c>
      <c r="N12" s="79">
        <v>282140604.78500003</v>
      </c>
      <c r="P12" s="79">
        <v>346727.39710228704</v>
      </c>
      <c r="Q12" s="78">
        <f t="shared" ref="Q12:Q26" si="0">P12/$P$11</f>
        <v>1</v>
      </c>
      <c r="R12" s="78">
        <f>P12/'סכום נכסי הקרן'!$C$42</f>
        <v>1.7366737478314884E-2</v>
      </c>
    </row>
    <row r="13" spans="2:60">
      <c r="B13" s="77" t="s">
        <v>3449</v>
      </c>
      <c r="I13" s="79">
        <v>3.4</v>
      </c>
      <c r="M13" s="78">
        <v>0</v>
      </c>
      <c r="N13" s="79">
        <f>239068673.215</f>
        <v>239068673.215</v>
      </c>
      <c r="P13" s="79">
        <f>296820.000071147</f>
        <v>296820.00007114699</v>
      </c>
      <c r="Q13" s="78">
        <f t="shared" si="0"/>
        <v>0.85606157042035813</v>
      </c>
      <c r="R13" s="78">
        <f>P13/'סכום נכסי הקרן'!$C$42</f>
        <v>1.486699655876433E-2</v>
      </c>
    </row>
    <row r="14" spans="2:60">
      <c r="B14" t="s">
        <v>3450</v>
      </c>
      <c r="C14" t="s">
        <v>3451</v>
      </c>
      <c r="D14" t="s">
        <v>3452</v>
      </c>
      <c r="F14" t="s">
        <v>3453</v>
      </c>
      <c r="G14" t="s">
        <v>3454</v>
      </c>
      <c r="H14" t="s">
        <v>3455</v>
      </c>
      <c r="I14" s="75">
        <v>3.400286776214418</v>
      </c>
      <c r="J14" t="s">
        <v>3456</v>
      </c>
      <c r="K14" t="s">
        <v>100</v>
      </c>
      <c r="L14" s="76">
        <v>0</v>
      </c>
      <c r="M14" s="76">
        <v>0</v>
      </c>
      <c r="N14" s="75">
        <v>237855830.053</v>
      </c>
      <c r="O14" s="75">
        <f>P14*1000/N14*100</f>
        <v>124.17864502852028</v>
      </c>
      <c r="P14" s="75">
        <v>295366.14688115532</v>
      </c>
      <c r="Q14" s="76">
        <f t="shared" si="0"/>
        <v>0.85186849770057316</v>
      </c>
      <c r="R14" s="76">
        <f>P14/'סכום נכסי הקרן'!$C$42</f>
        <v>1.4794176565612339E-2</v>
      </c>
    </row>
    <row r="15" spans="2:60" s="86" customFormat="1">
      <c r="B15" s="83" t="s">
        <v>3457</v>
      </c>
      <c r="C15" s="83" t="s">
        <v>3451</v>
      </c>
      <c r="D15" s="83" t="s">
        <v>3458</v>
      </c>
      <c r="F15" s="83" t="s">
        <v>3453</v>
      </c>
      <c r="G15" s="83" t="s">
        <v>1475</v>
      </c>
      <c r="H15" s="83" t="s">
        <v>3455</v>
      </c>
      <c r="I15" s="84">
        <v>2.4495272766985781</v>
      </c>
      <c r="J15" s="83" t="s">
        <v>3456</v>
      </c>
      <c r="K15" s="83" t="s">
        <v>100</v>
      </c>
      <c r="L15" s="85">
        <v>0</v>
      </c>
      <c r="M15" s="85">
        <v>0</v>
      </c>
      <c r="N15" s="84">
        <v>1096505.6099999999</v>
      </c>
      <c r="O15" s="84">
        <f>P15*1000/N15*100</f>
        <v>119.85313690742186</v>
      </c>
      <c r="P15" s="84">
        <v>1314.196369950861</v>
      </c>
      <c r="Q15" s="85">
        <f t="shared" si="0"/>
        <v>3.7902870697095904E-3</v>
      </c>
      <c r="R15" s="85">
        <f>P15/'סכום נכסי הקרן'!$C$42</f>
        <v>6.5824920507097831E-5</v>
      </c>
      <c r="T15" s="95"/>
    </row>
    <row r="16" spans="2:60" s="86" customFormat="1">
      <c r="B16" s="83" t="s">
        <v>3459</v>
      </c>
      <c r="C16" s="83" t="s">
        <v>3451</v>
      </c>
      <c r="D16" s="83" t="s">
        <v>3460</v>
      </c>
      <c r="F16" s="83" t="s">
        <v>3453</v>
      </c>
      <c r="G16" s="83" t="s">
        <v>311</v>
      </c>
      <c r="H16" s="83" t="s">
        <v>3455</v>
      </c>
      <c r="I16" s="84">
        <v>2.15</v>
      </c>
      <c r="J16" s="83" t="s">
        <v>3456</v>
      </c>
      <c r="K16" s="83" t="s">
        <v>100</v>
      </c>
      <c r="L16" s="85">
        <v>0</v>
      </c>
      <c r="M16" s="85">
        <v>0</v>
      </c>
      <c r="N16" s="84">
        <v>116337.552</v>
      </c>
      <c r="O16" s="84">
        <v>120.04448919530127</v>
      </c>
      <c r="P16" s="84">
        <v>139.656820040718</v>
      </c>
      <c r="Q16" s="85">
        <f t="shared" si="0"/>
        <v>4.0278565007517491E-4</v>
      </c>
      <c r="R16" s="85">
        <f>P16/'סכום נכסי הקרן'!$C$42</f>
        <v>6.9950726448879637E-6</v>
      </c>
    </row>
    <row r="17" spans="2:18">
      <c r="B17" s="77" t="s">
        <v>3461</v>
      </c>
      <c r="I17" s="79">
        <v>0</v>
      </c>
      <c r="M17" s="78">
        <v>0</v>
      </c>
      <c r="N17" s="79">
        <v>0</v>
      </c>
      <c r="P17" s="79">
        <v>0</v>
      </c>
      <c r="Q17" s="78">
        <f t="shared" si="0"/>
        <v>0</v>
      </c>
      <c r="R17" s="78">
        <f>P17/'סכום נכסי הקרן'!$C$42</f>
        <v>0</v>
      </c>
    </row>
    <row r="18" spans="2:18">
      <c r="B18" t="s">
        <v>251</v>
      </c>
      <c r="D18" t="s">
        <v>251</v>
      </c>
      <c r="F18" t="s">
        <v>251</v>
      </c>
      <c r="I18" s="75">
        <v>0</v>
      </c>
      <c r="J18" t="s">
        <v>251</v>
      </c>
      <c r="K18" t="s">
        <v>251</v>
      </c>
      <c r="L18" s="76">
        <v>0</v>
      </c>
      <c r="M18" s="76">
        <v>0</v>
      </c>
      <c r="N18" s="75">
        <v>0</v>
      </c>
      <c r="O18" s="75">
        <v>0</v>
      </c>
      <c r="P18" s="75">
        <v>0</v>
      </c>
      <c r="Q18" s="76">
        <f t="shared" si="0"/>
        <v>0</v>
      </c>
      <c r="R18" s="76">
        <f>P18/'סכום נכסי הקרן'!$C$42</f>
        <v>0</v>
      </c>
    </row>
    <row r="19" spans="2:18">
      <c r="B19" s="77" t="s">
        <v>3462</v>
      </c>
      <c r="I19" s="79">
        <v>0</v>
      </c>
      <c r="M19" s="78">
        <v>0</v>
      </c>
      <c r="N19" s="79">
        <v>0</v>
      </c>
      <c r="P19" s="79">
        <v>0</v>
      </c>
      <c r="Q19" s="78">
        <f t="shared" si="0"/>
        <v>0</v>
      </c>
      <c r="R19" s="78">
        <f>P19/'סכום נכסי הקרן'!$C$42</f>
        <v>0</v>
      </c>
    </row>
    <row r="20" spans="2:18">
      <c r="B20" t="s">
        <v>251</v>
      </c>
      <c r="D20" t="s">
        <v>251</v>
      </c>
      <c r="F20" t="s">
        <v>251</v>
      </c>
      <c r="I20" s="75">
        <v>0</v>
      </c>
      <c r="J20" t="s">
        <v>251</v>
      </c>
      <c r="K20" t="s">
        <v>251</v>
      </c>
      <c r="L20" s="76">
        <v>0</v>
      </c>
      <c r="M20" s="76">
        <v>0</v>
      </c>
      <c r="N20" s="75">
        <v>0</v>
      </c>
      <c r="O20" s="75">
        <v>0</v>
      </c>
      <c r="P20" s="75">
        <v>0</v>
      </c>
      <c r="Q20" s="76">
        <f t="shared" si="0"/>
        <v>0</v>
      </c>
      <c r="R20" s="76">
        <f>P20/'סכום נכסי הקרן'!$C$42</f>
        <v>0</v>
      </c>
    </row>
    <row r="21" spans="2:18">
      <c r="B21" s="77" t="s">
        <v>3463</v>
      </c>
      <c r="I21" s="79">
        <v>0</v>
      </c>
      <c r="M21" s="78">
        <v>0</v>
      </c>
      <c r="N21" s="79">
        <v>19133215.109999999</v>
      </c>
      <c r="P21" s="79">
        <v>30255.260133658201</v>
      </c>
      <c r="Q21" s="78">
        <f t="shared" si="0"/>
        <v>8.7259502382884047E-2</v>
      </c>
      <c r="R21" s="78">
        <f>P21/'סכום נכסי הקרן'!$C$42</f>
        <v>1.5154128703719393E-3</v>
      </c>
    </row>
    <row r="22" spans="2:18">
      <c r="B22" t="s">
        <v>3464</v>
      </c>
      <c r="C22" t="s">
        <v>3451</v>
      </c>
      <c r="D22" t="s">
        <v>3465</v>
      </c>
      <c r="E22" t="s">
        <v>3238</v>
      </c>
      <c r="F22" t="s">
        <v>3466</v>
      </c>
      <c r="G22" t="s">
        <v>3467</v>
      </c>
      <c r="H22" t="s">
        <v>3455</v>
      </c>
      <c r="J22" t="s">
        <v>1408</v>
      </c>
      <c r="K22" t="s">
        <v>100</v>
      </c>
      <c r="L22" s="76">
        <v>0</v>
      </c>
      <c r="M22" s="76">
        <v>0</v>
      </c>
      <c r="N22" s="75">
        <v>2550000</v>
      </c>
      <c r="O22" s="75">
        <v>543.13725499999998</v>
      </c>
      <c r="P22" s="75">
        <v>13850.000002500101</v>
      </c>
      <c r="Q22" s="76">
        <f t="shared" si="0"/>
        <v>3.9944925374369111E-2</v>
      </c>
      <c r="R22" s="76">
        <f>P22/'סכום נכסי הקרן'!$C$42</f>
        <v>6.9371303256754717E-4</v>
      </c>
    </row>
    <row r="23" spans="2:18">
      <c r="B23" t="s">
        <v>3468</v>
      </c>
      <c r="C23" t="s">
        <v>3451</v>
      </c>
      <c r="D23" t="s">
        <v>3469</v>
      </c>
      <c r="E23" t="s">
        <v>3238</v>
      </c>
      <c r="F23" t="s">
        <v>3466</v>
      </c>
      <c r="G23" t="s">
        <v>3470</v>
      </c>
      <c r="H23" t="s">
        <v>3455</v>
      </c>
      <c r="I23" s="75">
        <v>0</v>
      </c>
      <c r="J23" t="s">
        <v>1408</v>
      </c>
      <c r="K23" t="s">
        <v>100</v>
      </c>
      <c r="L23" s="76">
        <v>7.0000000000000007E-2</v>
      </c>
      <c r="M23" s="76">
        <v>0</v>
      </c>
      <c r="N23" s="75">
        <v>16583215.109999999</v>
      </c>
      <c r="O23" s="75">
        <v>98.926896999999926</v>
      </c>
      <c r="P23" s="75">
        <v>16405.260131158098</v>
      </c>
      <c r="Q23" s="76">
        <f t="shared" si="0"/>
        <v>4.7314577008514935E-2</v>
      </c>
      <c r="R23" s="76">
        <f>P23/'סכום נכסי הקרן'!$C$42</f>
        <v>8.2169983780439201E-4</v>
      </c>
    </row>
    <row r="24" spans="2:18">
      <c r="B24" s="77" t="s">
        <v>3471</v>
      </c>
      <c r="I24" s="79">
        <v>0</v>
      </c>
      <c r="M24" s="78">
        <v>0</v>
      </c>
      <c r="N24" s="79">
        <v>0</v>
      </c>
      <c r="P24" s="79">
        <v>0</v>
      </c>
      <c r="Q24" s="78">
        <f t="shared" si="0"/>
        <v>0</v>
      </c>
      <c r="R24" s="78">
        <f>P24/'סכום נכסי הקרן'!$C$42</f>
        <v>0</v>
      </c>
    </row>
    <row r="25" spans="2:18">
      <c r="B25" t="s">
        <v>251</v>
      </c>
      <c r="D25" t="s">
        <v>251</v>
      </c>
      <c r="F25" t="s">
        <v>251</v>
      </c>
      <c r="I25" s="75">
        <v>0</v>
      </c>
      <c r="J25" t="s">
        <v>251</v>
      </c>
      <c r="K25" t="s">
        <v>251</v>
      </c>
      <c r="L25" s="76">
        <v>0</v>
      </c>
      <c r="M25" s="76">
        <v>0</v>
      </c>
      <c r="N25" s="75">
        <v>0</v>
      </c>
      <c r="O25" s="75">
        <v>0</v>
      </c>
      <c r="P25" s="75">
        <v>0</v>
      </c>
      <c r="Q25" s="76">
        <f t="shared" si="0"/>
        <v>0</v>
      </c>
      <c r="R25" s="76">
        <f>P25/'סכום נכסי הקרן'!$C$42</f>
        <v>0</v>
      </c>
    </row>
    <row r="26" spans="2:18">
      <c r="B26" s="77" t="s">
        <v>3472</v>
      </c>
      <c r="I26" s="79">
        <v>0</v>
      </c>
      <c r="M26" s="78">
        <v>0</v>
      </c>
      <c r="N26" s="79">
        <v>0</v>
      </c>
      <c r="P26" s="79">
        <v>0</v>
      </c>
      <c r="Q26" s="78">
        <f t="shared" si="0"/>
        <v>0</v>
      </c>
      <c r="R26" s="78">
        <f>P26/'סכום נכסי הקרן'!$C$42</f>
        <v>0</v>
      </c>
    </row>
    <row r="27" spans="2:18">
      <c r="B27" s="77" t="s">
        <v>3473</v>
      </c>
      <c r="I27" s="79">
        <v>0</v>
      </c>
      <c r="M27" s="78">
        <v>0</v>
      </c>
      <c r="N27" s="79">
        <v>0</v>
      </c>
      <c r="P27" s="79">
        <v>0</v>
      </c>
      <c r="Q27" s="78">
        <v>0</v>
      </c>
      <c r="R27" s="78">
        <v>0</v>
      </c>
    </row>
    <row r="28" spans="2:18">
      <c r="B28" t="s">
        <v>251</v>
      </c>
      <c r="D28" t="s">
        <v>251</v>
      </c>
      <c r="F28" t="s">
        <v>251</v>
      </c>
      <c r="I28" s="75">
        <v>0</v>
      </c>
      <c r="J28" t="s">
        <v>251</v>
      </c>
      <c r="K28" t="s">
        <v>251</v>
      </c>
      <c r="L28" s="76">
        <v>0</v>
      </c>
      <c r="M28" s="76">
        <v>0</v>
      </c>
      <c r="N28" s="75">
        <v>0</v>
      </c>
      <c r="O28" s="75">
        <v>0</v>
      </c>
      <c r="P28" s="75">
        <v>0</v>
      </c>
      <c r="Q28" s="76">
        <v>0</v>
      </c>
      <c r="R28" s="76">
        <v>0</v>
      </c>
    </row>
    <row r="29" spans="2:18">
      <c r="B29" s="77" t="s">
        <v>3474</v>
      </c>
      <c r="I29" s="79">
        <v>0</v>
      </c>
      <c r="M29" s="78">
        <v>0</v>
      </c>
      <c r="N29" s="79">
        <v>0</v>
      </c>
      <c r="P29" s="79">
        <v>0</v>
      </c>
      <c r="Q29" s="78">
        <v>0</v>
      </c>
      <c r="R29" s="78">
        <v>0</v>
      </c>
    </row>
    <row r="30" spans="2:18">
      <c r="B30" t="s">
        <v>251</v>
      </c>
      <c r="D30" t="s">
        <v>251</v>
      </c>
      <c r="F30" t="s">
        <v>251</v>
      </c>
      <c r="I30" s="75">
        <v>0</v>
      </c>
      <c r="J30" t="s">
        <v>251</v>
      </c>
      <c r="K30" t="s">
        <v>251</v>
      </c>
      <c r="L30" s="76">
        <v>0</v>
      </c>
      <c r="M30" s="76">
        <v>0</v>
      </c>
      <c r="N30" s="75">
        <v>0</v>
      </c>
      <c r="O30" s="75">
        <v>0</v>
      </c>
      <c r="P30" s="75">
        <v>0</v>
      </c>
      <c r="Q30" s="76">
        <v>0</v>
      </c>
      <c r="R30" s="76">
        <v>0</v>
      </c>
    </row>
    <row r="31" spans="2:18">
      <c r="B31" s="77" t="s">
        <v>3475</v>
      </c>
      <c r="I31" s="79">
        <v>0</v>
      </c>
      <c r="M31" s="78">
        <v>0</v>
      </c>
      <c r="N31" s="79">
        <v>0</v>
      </c>
      <c r="P31" s="79">
        <v>0</v>
      </c>
      <c r="Q31" s="78">
        <v>0</v>
      </c>
      <c r="R31" s="78">
        <v>0</v>
      </c>
    </row>
    <row r="32" spans="2:18">
      <c r="B32" t="s">
        <v>251</v>
      </c>
      <c r="D32" t="s">
        <v>251</v>
      </c>
      <c r="F32" t="s">
        <v>251</v>
      </c>
      <c r="I32" s="75">
        <v>0</v>
      </c>
      <c r="J32" t="s">
        <v>251</v>
      </c>
      <c r="K32" t="s">
        <v>251</v>
      </c>
      <c r="L32" s="76">
        <v>0</v>
      </c>
      <c r="M32" s="76">
        <v>0</v>
      </c>
      <c r="N32" s="75">
        <v>0</v>
      </c>
      <c r="O32" s="75">
        <v>0</v>
      </c>
      <c r="P32" s="75">
        <v>0</v>
      </c>
      <c r="Q32" s="76">
        <v>0</v>
      </c>
      <c r="R32" s="76">
        <v>0</v>
      </c>
    </row>
    <row r="33" spans="2:18">
      <c r="B33" s="77" t="s">
        <v>3476</v>
      </c>
      <c r="I33" s="79">
        <v>1.2</v>
      </c>
      <c r="M33" s="78">
        <v>0.27589999999999998</v>
      </c>
      <c r="N33" s="79">
        <v>23938716.460000001</v>
      </c>
      <c r="P33" s="79">
        <v>19652.136897482</v>
      </c>
      <c r="Q33" s="78">
        <v>5.67E-2</v>
      </c>
      <c r="R33" s="78">
        <v>1E-3</v>
      </c>
    </row>
    <row r="34" spans="2:18">
      <c r="B34" t="s">
        <v>3477</v>
      </c>
      <c r="C34" t="s">
        <v>3451</v>
      </c>
      <c r="D34" t="s">
        <v>3478</v>
      </c>
      <c r="E34" t="s">
        <v>3479</v>
      </c>
      <c r="F34" t="s">
        <v>749</v>
      </c>
      <c r="G34" t="s">
        <v>3480</v>
      </c>
      <c r="H34" t="s">
        <v>148</v>
      </c>
      <c r="I34" s="75">
        <v>0.99</v>
      </c>
      <c r="J34" t="s">
        <v>1075</v>
      </c>
      <c r="K34" t="s">
        <v>100</v>
      </c>
      <c r="L34" s="76">
        <v>5.1799999999999999E-2</v>
      </c>
      <c r="M34" s="76">
        <v>0.30209999999999998</v>
      </c>
      <c r="N34" s="75">
        <v>20000000</v>
      </c>
      <c r="O34" s="75">
        <v>81.98</v>
      </c>
      <c r="P34" s="75">
        <v>16396</v>
      </c>
      <c r="Q34" s="76">
        <v>4.7300000000000002E-2</v>
      </c>
      <c r="R34" s="76">
        <v>8.0000000000000004E-4</v>
      </c>
    </row>
    <row r="35" spans="2:18">
      <c r="B35" t="s">
        <v>3481</v>
      </c>
      <c r="C35" t="s">
        <v>3451</v>
      </c>
      <c r="D35" t="s">
        <v>3482</v>
      </c>
      <c r="E35" t="s">
        <v>3230</v>
      </c>
      <c r="F35" t="s">
        <v>251</v>
      </c>
      <c r="G35" t="s">
        <v>3483</v>
      </c>
      <c r="H35" t="s">
        <v>931</v>
      </c>
      <c r="I35" s="75">
        <v>2.29</v>
      </c>
      <c r="J35" t="s">
        <v>461</v>
      </c>
      <c r="K35" t="s">
        <v>100</v>
      </c>
      <c r="L35" s="76">
        <v>5.2999999999999999E-2</v>
      </c>
      <c r="M35" s="76">
        <v>0.14399999999999999</v>
      </c>
      <c r="N35" s="75">
        <v>3938716.46</v>
      </c>
      <c r="O35" s="75">
        <v>82.67</v>
      </c>
      <c r="P35" s="75">
        <v>3256.1368974820002</v>
      </c>
      <c r="Q35" s="76">
        <v>9.4000000000000004E-3</v>
      </c>
      <c r="R35" s="76">
        <v>2.0000000000000001E-4</v>
      </c>
    </row>
    <row r="36" spans="2:18">
      <c r="B36" s="77" t="s">
        <v>254</v>
      </c>
      <c r="I36" s="79">
        <v>0</v>
      </c>
      <c r="M36" s="78">
        <v>0</v>
      </c>
      <c r="N36" s="79">
        <v>0</v>
      </c>
      <c r="P36" s="79">
        <v>0</v>
      </c>
      <c r="Q36" s="78">
        <v>0</v>
      </c>
      <c r="R36" s="78">
        <v>0</v>
      </c>
    </row>
    <row r="37" spans="2:18">
      <c r="B37" s="77" t="s">
        <v>3484</v>
      </c>
      <c r="I37" s="79">
        <v>0</v>
      </c>
      <c r="M37" s="78">
        <v>0</v>
      </c>
      <c r="N37" s="79">
        <v>0</v>
      </c>
      <c r="P37" s="79">
        <v>0</v>
      </c>
      <c r="Q37" s="78">
        <v>0</v>
      </c>
      <c r="R37" s="78">
        <v>0</v>
      </c>
    </row>
    <row r="38" spans="2:18">
      <c r="B38" t="s">
        <v>251</v>
      </c>
      <c r="D38" t="s">
        <v>251</v>
      </c>
      <c r="F38" t="s">
        <v>251</v>
      </c>
      <c r="I38" s="75">
        <v>0</v>
      </c>
      <c r="J38" t="s">
        <v>251</v>
      </c>
      <c r="K38" t="s">
        <v>251</v>
      </c>
      <c r="L38" s="76">
        <v>0</v>
      </c>
      <c r="M38" s="76">
        <v>0</v>
      </c>
      <c r="N38" s="75">
        <v>0</v>
      </c>
      <c r="O38" s="75">
        <v>0</v>
      </c>
      <c r="P38" s="75">
        <v>0</v>
      </c>
      <c r="Q38" s="76">
        <v>0</v>
      </c>
      <c r="R38" s="76">
        <v>0</v>
      </c>
    </row>
    <row r="39" spans="2:18">
      <c r="B39" s="77" t="s">
        <v>3462</v>
      </c>
      <c r="I39" s="79">
        <v>0</v>
      </c>
      <c r="M39" s="78">
        <v>0</v>
      </c>
      <c r="N39" s="79">
        <v>0</v>
      </c>
      <c r="P39" s="79">
        <v>0</v>
      </c>
      <c r="Q39" s="78">
        <v>0</v>
      </c>
      <c r="R39" s="78">
        <v>0</v>
      </c>
    </row>
    <row r="40" spans="2:18">
      <c r="B40" t="s">
        <v>251</v>
      </c>
      <c r="D40" t="s">
        <v>251</v>
      </c>
      <c r="F40" t="s">
        <v>251</v>
      </c>
      <c r="I40" s="75">
        <v>0</v>
      </c>
      <c r="J40" t="s">
        <v>251</v>
      </c>
      <c r="K40" t="s">
        <v>251</v>
      </c>
      <c r="L40" s="76">
        <v>0</v>
      </c>
      <c r="M40" s="76">
        <v>0</v>
      </c>
      <c r="N40" s="75">
        <v>0</v>
      </c>
      <c r="O40" s="75">
        <v>0</v>
      </c>
      <c r="P40" s="75">
        <v>0</v>
      </c>
      <c r="Q40" s="76">
        <v>0</v>
      </c>
      <c r="R40" s="76">
        <v>0</v>
      </c>
    </row>
    <row r="41" spans="2:18">
      <c r="B41" s="77" t="s">
        <v>3463</v>
      </c>
      <c r="I41" s="79">
        <v>0</v>
      </c>
      <c r="M41" s="78">
        <v>0</v>
      </c>
      <c r="N41" s="79">
        <v>0</v>
      </c>
      <c r="P41" s="79">
        <v>0</v>
      </c>
      <c r="Q41" s="78">
        <v>0</v>
      </c>
      <c r="R41" s="78">
        <v>0</v>
      </c>
    </row>
    <row r="42" spans="2:18">
      <c r="B42" t="s">
        <v>251</v>
      </c>
      <c r="D42" t="s">
        <v>251</v>
      </c>
      <c r="F42" t="s">
        <v>251</v>
      </c>
      <c r="I42" s="75">
        <v>0</v>
      </c>
      <c r="J42" t="s">
        <v>251</v>
      </c>
      <c r="K42" t="s">
        <v>251</v>
      </c>
      <c r="L42" s="76">
        <v>0</v>
      </c>
      <c r="M42" s="76">
        <v>0</v>
      </c>
      <c r="N42" s="75">
        <v>0</v>
      </c>
      <c r="O42" s="75">
        <v>0</v>
      </c>
      <c r="P42" s="75">
        <v>0</v>
      </c>
      <c r="Q42" s="76">
        <v>0</v>
      </c>
      <c r="R42" s="76">
        <v>0</v>
      </c>
    </row>
    <row r="43" spans="2:18">
      <c r="B43" s="77" t="s">
        <v>3476</v>
      </c>
      <c r="I43" s="79">
        <v>0</v>
      </c>
      <c r="M43" s="78">
        <v>0</v>
      </c>
      <c r="N43" s="79">
        <v>0</v>
      </c>
      <c r="P43" s="79">
        <v>0</v>
      </c>
      <c r="Q43" s="78">
        <v>0</v>
      </c>
      <c r="R43" s="78">
        <v>0</v>
      </c>
    </row>
    <row r="44" spans="2:18">
      <c r="B44" t="s">
        <v>251</v>
      </c>
      <c r="D44" t="s">
        <v>251</v>
      </c>
      <c r="F44" t="s">
        <v>251</v>
      </c>
      <c r="I44" s="75">
        <v>0</v>
      </c>
      <c r="J44" t="s">
        <v>251</v>
      </c>
      <c r="K44" t="s">
        <v>251</v>
      </c>
      <c r="L44" s="76">
        <v>0</v>
      </c>
      <c r="M44" s="76">
        <v>0</v>
      </c>
      <c r="N44" s="75">
        <v>0</v>
      </c>
      <c r="O44" s="75">
        <v>0</v>
      </c>
      <c r="P44" s="75">
        <v>0</v>
      </c>
      <c r="Q44" s="76">
        <v>0</v>
      </c>
      <c r="R44" s="76">
        <v>0</v>
      </c>
    </row>
    <row r="45" spans="2:18">
      <c r="B45" t="s">
        <v>256</v>
      </c>
    </row>
    <row r="46" spans="2:18">
      <c r="B46" t="s">
        <v>393</v>
      </c>
    </row>
    <row r="47" spans="2:18">
      <c r="B47" t="s">
        <v>394</v>
      </c>
    </row>
    <row r="48" spans="2:18">
      <c r="B48" t="s">
        <v>395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1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4" width="10.7109375" style="13" customWidth="1"/>
    <col min="5" max="10" width="10.7109375" style="14" customWidth="1"/>
    <col min="11" max="12" width="14.7109375" style="14" customWidth="1"/>
    <col min="13" max="15" width="10.7109375" style="14" customWidth="1"/>
    <col min="16" max="16" width="7.5703125" style="14" customWidth="1"/>
    <col min="17" max="17" width="6.7109375" style="14" customWidth="1"/>
    <col min="18" max="18" width="7.7109375" style="14" customWidth="1"/>
    <col min="19" max="19" width="7.140625" style="14" customWidth="1"/>
    <col min="20" max="20" width="6" style="14" customWidth="1"/>
    <col min="21" max="21" width="7.85546875" style="14" customWidth="1"/>
    <col min="22" max="22" width="8.140625" style="14" customWidth="1"/>
    <col min="23" max="23" width="6.28515625" style="14" customWidth="1"/>
    <col min="24" max="24" width="8" style="14" customWidth="1"/>
    <col min="25" max="25" width="8.7109375" style="14" customWidth="1"/>
    <col min="26" max="26" width="10" style="14" customWidth="1"/>
    <col min="27" max="27" width="9.5703125" style="14" customWidth="1"/>
    <col min="28" max="28" width="6.140625" style="14" customWidth="1"/>
    <col min="29" max="30" width="5.7109375" style="14" customWidth="1"/>
    <col min="31" max="31" width="6.85546875" style="14" customWidth="1"/>
    <col min="32" max="32" width="6.42578125" style="14" customWidth="1"/>
    <col min="33" max="33" width="6.7109375" style="14" customWidth="1"/>
    <col min="34" max="34" width="7.28515625" style="14" customWidth="1"/>
    <col min="35" max="46" width="5.7109375" style="14" customWidth="1"/>
    <col min="47" max="16384" width="9.140625" style="14"/>
  </cols>
  <sheetData>
    <row r="1" spans="2:64">
      <c r="B1" s="2" t="s">
        <v>0</v>
      </c>
      <c r="C1" t="s">
        <v>195</v>
      </c>
    </row>
    <row r="2" spans="2:64">
      <c r="B2" s="2" t="s">
        <v>1</v>
      </c>
    </row>
    <row r="3" spans="2:64">
      <c r="B3" s="2" t="s">
        <v>2</v>
      </c>
      <c r="C3" t="s">
        <v>196</v>
      </c>
    </row>
    <row r="4" spans="2:64">
      <c r="B4" s="2" t="s">
        <v>3</v>
      </c>
    </row>
    <row r="5" spans="2:64">
      <c r="B5" s="2"/>
    </row>
    <row r="7" spans="2:64" ht="26.25" customHeight="1">
      <c r="B7" s="109" t="s">
        <v>151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1"/>
    </row>
    <row r="8" spans="2:64" s="17" customFormat="1" ht="63">
      <c r="B8" s="48" t="s">
        <v>94</v>
      </c>
      <c r="C8" s="49" t="s">
        <v>47</v>
      </c>
      <c r="D8" s="49" t="s">
        <v>48</v>
      </c>
      <c r="E8" s="49" t="s">
        <v>49</v>
      </c>
      <c r="F8" s="49" t="s">
        <v>50</v>
      </c>
      <c r="G8" s="49" t="s">
        <v>70</v>
      </c>
      <c r="H8" s="49" t="s">
        <v>51</v>
      </c>
      <c r="I8" s="49" t="s">
        <v>152</v>
      </c>
      <c r="J8" s="49" t="s">
        <v>53</v>
      </c>
      <c r="K8" s="49" t="s">
        <v>185</v>
      </c>
      <c r="L8" s="49" t="s">
        <v>186</v>
      </c>
      <c r="M8" s="49" t="s">
        <v>5</v>
      </c>
      <c r="N8" s="49" t="s">
        <v>55</v>
      </c>
      <c r="O8" s="50" t="s">
        <v>181</v>
      </c>
      <c r="P8" s="14"/>
      <c r="Q8" s="14"/>
      <c r="R8" s="14"/>
      <c r="S8" s="14"/>
      <c r="T8" s="14"/>
      <c r="U8" s="14"/>
    </row>
    <row r="9" spans="2:64" s="17" customFormat="1" ht="24.75" customHeight="1">
      <c r="B9" s="18"/>
      <c r="C9" s="29"/>
      <c r="D9" s="29"/>
      <c r="E9" s="29"/>
      <c r="F9" s="29"/>
      <c r="G9" s="29" t="s">
        <v>73</v>
      </c>
      <c r="H9" s="29"/>
      <c r="I9" s="29" t="s">
        <v>7</v>
      </c>
      <c r="J9" s="29" t="s">
        <v>7</v>
      </c>
      <c r="K9" s="29" t="s">
        <v>182</v>
      </c>
      <c r="L9" s="29"/>
      <c r="M9" s="29" t="s">
        <v>6</v>
      </c>
      <c r="N9" s="29" t="s">
        <v>7</v>
      </c>
      <c r="O9" s="43" t="s">
        <v>7</v>
      </c>
      <c r="P9" s="14"/>
      <c r="Q9" s="14"/>
      <c r="R9" s="14"/>
      <c r="S9" s="14"/>
      <c r="T9" s="14"/>
      <c r="U9" s="14"/>
    </row>
    <row r="10" spans="2:64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32" t="s">
        <v>75</v>
      </c>
      <c r="O10" s="32" t="s">
        <v>76</v>
      </c>
      <c r="P10" s="14"/>
      <c r="Q10" s="14"/>
      <c r="R10" s="14"/>
      <c r="S10" s="14"/>
      <c r="T10" s="14"/>
      <c r="U10" s="14"/>
    </row>
    <row r="11" spans="2:64" s="21" customFormat="1" ht="18" customHeight="1">
      <c r="B11" s="22" t="s">
        <v>153</v>
      </c>
      <c r="C11" s="6"/>
      <c r="D11" s="6"/>
      <c r="E11" s="6"/>
      <c r="F11" s="6"/>
      <c r="G11" s="73">
        <v>0.32</v>
      </c>
      <c r="H11" s="6"/>
      <c r="I11" s="6"/>
      <c r="J11" s="74">
        <v>2.5499999999999998E-2</v>
      </c>
      <c r="K11" s="73">
        <v>61500000</v>
      </c>
      <c r="L11" s="6"/>
      <c r="M11" s="73">
        <v>93200.843597279003</v>
      </c>
      <c r="N11" s="74">
        <v>1</v>
      </c>
      <c r="O11" s="74">
        <v>4.7000000000000002E-3</v>
      </c>
      <c r="P11" s="14"/>
      <c r="Q11" s="14"/>
      <c r="R11" s="14"/>
      <c r="S11" s="14"/>
      <c r="T11" s="14"/>
      <c r="U11" s="14"/>
      <c r="BL11" s="14"/>
    </row>
    <row r="12" spans="2:64">
      <c r="B12" s="77" t="s">
        <v>203</v>
      </c>
      <c r="G12" s="79">
        <v>0.32</v>
      </c>
      <c r="J12" s="78">
        <v>2.5499999999999998E-2</v>
      </c>
      <c r="K12" s="79">
        <v>61500000</v>
      </c>
      <c r="M12" s="79">
        <v>93200.843597279003</v>
      </c>
      <c r="N12" s="78">
        <v>1</v>
      </c>
      <c r="O12" s="78">
        <v>4.7000000000000002E-3</v>
      </c>
    </row>
    <row r="13" spans="2:64">
      <c r="B13" s="77" t="s">
        <v>3106</v>
      </c>
      <c r="G13" s="79">
        <v>0</v>
      </c>
      <c r="J13" s="78">
        <v>0</v>
      </c>
      <c r="K13" s="79">
        <v>0</v>
      </c>
      <c r="M13" s="79">
        <v>0</v>
      </c>
      <c r="N13" s="78">
        <v>0</v>
      </c>
      <c r="O13" s="78">
        <v>0</v>
      </c>
    </row>
    <row r="14" spans="2:64">
      <c r="B14" t="s">
        <v>251</v>
      </c>
      <c r="C14" t="s">
        <v>251</v>
      </c>
      <c r="E14" t="s">
        <v>251</v>
      </c>
      <c r="G14" s="75">
        <v>0</v>
      </c>
      <c r="H14" t="s">
        <v>251</v>
      </c>
      <c r="I14" s="76">
        <v>0</v>
      </c>
      <c r="J14" s="76">
        <v>0</v>
      </c>
      <c r="K14" s="75">
        <v>0</v>
      </c>
      <c r="L14" s="75">
        <v>0</v>
      </c>
      <c r="M14" s="75">
        <v>0</v>
      </c>
      <c r="N14" s="76">
        <v>0</v>
      </c>
      <c r="O14" s="76">
        <v>0</v>
      </c>
    </row>
    <row r="15" spans="2:64">
      <c r="B15" s="77" t="s">
        <v>3107</v>
      </c>
      <c r="G15" s="79">
        <v>0.41</v>
      </c>
      <c r="J15" s="78">
        <v>3.0499999999999999E-2</v>
      </c>
      <c r="K15" s="79">
        <v>50000000</v>
      </c>
      <c r="M15" s="79">
        <v>50917.260273972599</v>
      </c>
      <c r="N15" s="78">
        <v>0.54630000000000001</v>
      </c>
      <c r="O15" s="78">
        <v>2.5000000000000001E-3</v>
      </c>
    </row>
    <row r="16" spans="2:64">
      <c r="B16" t="s">
        <v>3485</v>
      </c>
      <c r="C16" t="s">
        <v>3486</v>
      </c>
      <c r="D16" t="s">
        <v>212</v>
      </c>
      <c r="E16" t="s">
        <v>208</v>
      </c>
      <c r="F16" t="s">
        <v>209</v>
      </c>
      <c r="G16" s="75">
        <v>0.41</v>
      </c>
      <c r="H16" t="s">
        <v>100</v>
      </c>
      <c r="I16" s="76">
        <v>3.1E-2</v>
      </c>
      <c r="J16" s="76">
        <v>3.0499999999999999E-2</v>
      </c>
      <c r="K16" s="75">
        <v>50000000</v>
      </c>
      <c r="L16" s="75">
        <v>101.83452054794502</v>
      </c>
      <c r="M16" s="75">
        <v>50917.260273972599</v>
      </c>
      <c r="N16" s="76">
        <v>0.54630000000000001</v>
      </c>
      <c r="O16" s="76">
        <v>2.5000000000000001E-3</v>
      </c>
    </row>
    <row r="17" spans="2:15">
      <c r="B17" s="77" t="s">
        <v>3487</v>
      </c>
      <c r="G17" s="79">
        <v>0</v>
      </c>
      <c r="J17" s="78">
        <v>0</v>
      </c>
      <c r="K17" s="79">
        <v>7500000</v>
      </c>
      <c r="M17" s="79">
        <v>27474.336739780501</v>
      </c>
      <c r="N17" s="78">
        <v>0.29480000000000001</v>
      </c>
      <c r="O17" s="78">
        <v>1.4E-3</v>
      </c>
    </row>
    <row r="18" spans="2:15">
      <c r="B18" t="s">
        <v>3488</v>
      </c>
      <c r="C18" t="s">
        <v>3489</v>
      </c>
      <c r="D18" t="s">
        <v>212</v>
      </c>
      <c r="E18" t="s">
        <v>208</v>
      </c>
      <c r="F18" t="s">
        <v>209</v>
      </c>
      <c r="H18" t="s">
        <v>104</v>
      </c>
      <c r="I18" s="76">
        <v>6.7000000000000004E-2</v>
      </c>
      <c r="J18" s="76">
        <v>0</v>
      </c>
      <c r="K18" s="75">
        <v>3000000</v>
      </c>
      <c r="L18" s="75">
        <v>102.14767123333333</v>
      </c>
      <c r="M18" s="75">
        <v>11077.914945254999</v>
      </c>
      <c r="N18" s="76">
        <v>0.11890000000000001</v>
      </c>
      <c r="O18" s="76">
        <v>5.9999999999999995E-4</v>
      </c>
    </row>
    <row r="19" spans="2:15">
      <c r="B19" t="s">
        <v>3490</v>
      </c>
      <c r="C19" t="s">
        <v>3491</v>
      </c>
      <c r="D19" t="s">
        <v>212</v>
      </c>
      <c r="E19" t="s">
        <v>208</v>
      </c>
      <c r="F19" t="s">
        <v>209</v>
      </c>
      <c r="H19" t="s">
        <v>104</v>
      </c>
      <c r="I19" s="76">
        <v>5.1999999999999998E-2</v>
      </c>
      <c r="J19" s="76">
        <v>0</v>
      </c>
      <c r="K19" s="75">
        <v>2000000</v>
      </c>
      <c r="L19" s="75">
        <v>100.82630136666667</v>
      </c>
      <c r="M19" s="75">
        <v>7289.7415890510001</v>
      </c>
      <c r="N19" s="76">
        <v>7.8200000000000006E-2</v>
      </c>
      <c r="O19" s="76">
        <v>4.0000000000000002E-4</v>
      </c>
    </row>
    <row r="20" spans="2:15">
      <c r="B20" t="s">
        <v>3492</v>
      </c>
      <c r="C20" t="s">
        <v>3493</v>
      </c>
      <c r="D20" t="s">
        <v>212</v>
      </c>
      <c r="E20" t="s">
        <v>208</v>
      </c>
      <c r="F20" t="s">
        <v>209</v>
      </c>
      <c r="H20" t="s">
        <v>104</v>
      </c>
      <c r="I20" s="76">
        <v>5.5E-2</v>
      </c>
      <c r="J20" s="76">
        <v>0</v>
      </c>
      <c r="K20" s="75">
        <v>1000000</v>
      </c>
      <c r="L20" s="75">
        <v>101.2356164</v>
      </c>
      <c r="M20" s="75">
        <v>3659.6675339445001</v>
      </c>
      <c r="N20" s="76">
        <v>3.9300000000000002E-2</v>
      </c>
      <c r="O20" s="76">
        <v>2.0000000000000001E-4</v>
      </c>
    </row>
    <row r="21" spans="2:15">
      <c r="B21" t="s">
        <v>3494</v>
      </c>
      <c r="C21" t="s">
        <v>3495</v>
      </c>
      <c r="D21" t="s">
        <v>212</v>
      </c>
      <c r="E21" t="s">
        <v>208</v>
      </c>
      <c r="F21" t="s">
        <v>209</v>
      </c>
      <c r="H21" t="s">
        <v>104</v>
      </c>
      <c r="I21" s="76">
        <v>5.5E-2</v>
      </c>
      <c r="J21" s="76">
        <v>0</v>
      </c>
      <c r="K21" s="75">
        <v>1500000</v>
      </c>
      <c r="L21" s="75">
        <v>100.4520548</v>
      </c>
      <c r="M21" s="75">
        <v>5447.0126715300003</v>
      </c>
      <c r="N21" s="76">
        <v>5.8400000000000001E-2</v>
      </c>
      <c r="O21" s="76">
        <v>2.9999999999999997E-4</v>
      </c>
    </row>
    <row r="22" spans="2:15">
      <c r="B22" s="77" t="s">
        <v>3496</v>
      </c>
      <c r="G22" s="79">
        <v>0.56999999999999995</v>
      </c>
      <c r="J22" s="78">
        <v>5.57E-2</v>
      </c>
      <c r="K22" s="79">
        <v>4000000</v>
      </c>
      <c r="M22" s="79">
        <v>14809.246583525901</v>
      </c>
      <c r="N22" s="78">
        <v>0.15890000000000001</v>
      </c>
      <c r="O22" s="78">
        <v>6.9999999999999999E-4</v>
      </c>
    </row>
    <row r="23" spans="2:15">
      <c r="B23" t="s">
        <v>3497</v>
      </c>
      <c r="C23" t="s">
        <v>3498</v>
      </c>
      <c r="D23" t="s">
        <v>212</v>
      </c>
      <c r="E23" t="s">
        <v>361</v>
      </c>
      <c r="F23" t="s">
        <v>209</v>
      </c>
      <c r="G23" s="75">
        <v>0.56999999999999995</v>
      </c>
      <c r="H23" t="s">
        <v>104</v>
      </c>
      <c r="I23" s="76">
        <v>5.1999999999999998E-2</v>
      </c>
      <c r="J23" s="76">
        <v>5.57E-2</v>
      </c>
      <c r="K23" s="75">
        <v>4000000</v>
      </c>
      <c r="L23" s="75">
        <v>102.41525993883646</v>
      </c>
      <c r="M23" s="75">
        <v>14809.246583525901</v>
      </c>
      <c r="N23" s="76">
        <v>0.15890000000000001</v>
      </c>
      <c r="O23" s="76">
        <v>6.9999999999999999E-4</v>
      </c>
    </row>
    <row r="24" spans="2:15">
      <c r="B24" s="77" t="s">
        <v>1650</v>
      </c>
      <c r="G24" s="79">
        <v>0</v>
      </c>
      <c r="J24" s="78">
        <v>0</v>
      </c>
      <c r="K24" s="79">
        <v>0</v>
      </c>
      <c r="M24" s="79">
        <v>0</v>
      </c>
      <c r="N24" s="78">
        <v>0</v>
      </c>
      <c r="O24" s="78">
        <v>0</v>
      </c>
    </row>
    <row r="25" spans="2:15">
      <c r="B25" t="s">
        <v>251</v>
      </c>
      <c r="C25" t="s">
        <v>251</v>
      </c>
      <c r="E25" t="s">
        <v>251</v>
      </c>
      <c r="G25" s="75">
        <v>0</v>
      </c>
      <c r="H25" t="s">
        <v>251</v>
      </c>
      <c r="I25" s="76">
        <v>0</v>
      </c>
      <c r="J25" s="76">
        <v>0</v>
      </c>
      <c r="K25" s="75">
        <v>0</v>
      </c>
      <c r="L25" s="75">
        <v>0</v>
      </c>
      <c r="M25" s="75">
        <v>0</v>
      </c>
      <c r="N25" s="76">
        <v>0</v>
      </c>
      <c r="O25" s="76">
        <v>0</v>
      </c>
    </row>
    <row r="26" spans="2:15">
      <c r="B26" s="77" t="s">
        <v>254</v>
      </c>
      <c r="G26" s="79">
        <v>0</v>
      </c>
      <c r="J26" s="78">
        <v>0</v>
      </c>
      <c r="K26" s="79">
        <v>0</v>
      </c>
      <c r="M26" s="79">
        <v>0</v>
      </c>
      <c r="N26" s="78">
        <v>0</v>
      </c>
      <c r="O26" s="78">
        <v>0</v>
      </c>
    </row>
    <row r="27" spans="2:15">
      <c r="B27" t="s">
        <v>251</v>
      </c>
      <c r="C27" t="s">
        <v>251</v>
      </c>
      <c r="E27" t="s">
        <v>251</v>
      </c>
      <c r="G27" s="75">
        <v>0</v>
      </c>
      <c r="H27" t="s">
        <v>251</v>
      </c>
      <c r="I27" s="76">
        <v>0</v>
      </c>
      <c r="J27" s="76">
        <v>0</v>
      </c>
      <c r="K27" s="75">
        <v>0</v>
      </c>
      <c r="L27" s="75">
        <v>0</v>
      </c>
      <c r="M27" s="75">
        <v>0</v>
      </c>
      <c r="N27" s="76">
        <v>0</v>
      </c>
      <c r="O27" s="76">
        <v>0</v>
      </c>
    </row>
    <row r="28" spans="2:15">
      <c r="B28" t="s">
        <v>256</v>
      </c>
    </row>
    <row r="29" spans="2:15">
      <c r="B29" t="s">
        <v>393</v>
      </c>
    </row>
    <row r="30" spans="2:15">
      <c r="B30" t="s">
        <v>394</v>
      </c>
    </row>
    <row r="31" spans="2:15">
      <c r="B31" t="s">
        <v>395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3" width="10.7109375" style="13" customWidth="1"/>
    <col min="4" max="6" width="10.7109375" style="14" customWidth="1"/>
    <col min="7" max="7" width="12.7109375" style="14" customWidth="1"/>
    <col min="8" max="9" width="10.7109375" style="14" customWidth="1"/>
    <col min="10" max="10" width="29.140625" style="17" customWidth="1"/>
    <col min="11" max="11" width="6.7109375" style="17" customWidth="1"/>
    <col min="12" max="12" width="7.7109375" style="17" customWidth="1"/>
    <col min="13" max="13" width="7.140625" style="17" customWidth="1"/>
    <col min="14" max="14" width="6" style="17" customWidth="1"/>
    <col min="15" max="15" width="7.85546875" style="17" customWidth="1"/>
    <col min="16" max="16" width="8.140625" style="17" customWidth="1"/>
    <col min="17" max="17" width="6.28515625" style="17" customWidth="1"/>
    <col min="18" max="18" width="8" style="17" customWidth="1"/>
    <col min="19" max="19" width="8.7109375" style="17" customWidth="1"/>
    <col min="20" max="20" width="10" style="17" customWidth="1"/>
    <col min="21" max="21" width="9.5703125" style="17" customWidth="1"/>
    <col min="22" max="22" width="6.140625" style="17" customWidth="1"/>
    <col min="23" max="24" width="5.7109375" style="17" customWidth="1"/>
    <col min="25" max="25" width="6.85546875" style="17" customWidth="1"/>
    <col min="26" max="26" width="6.42578125" style="17" customWidth="1"/>
    <col min="27" max="27" width="6.7109375" style="17" customWidth="1"/>
    <col min="28" max="28" width="7.28515625" style="17" customWidth="1"/>
    <col min="29" max="40" width="5.7109375" style="17" customWidth="1"/>
    <col min="41" max="55" width="9.140625" style="17"/>
    <col min="56" max="16384" width="9.140625" style="14"/>
  </cols>
  <sheetData>
    <row r="1" spans="2:55">
      <c r="B1" s="2" t="s">
        <v>0</v>
      </c>
      <c r="C1" t="s">
        <v>195</v>
      </c>
    </row>
    <row r="2" spans="2:55">
      <c r="B2" s="2" t="s">
        <v>1</v>
      </c>
    </row>
    <row r="3" spans="2:55">
      <c r="B3" s="2" t="s">
        <v>2</v>
      </c>
      <c r="C3" t="s">
        <v>196</v>
      </c>
    </row>
    <row r="4" spans="2:55">
      <c r="B4" s="2" t="s">
        <v>3</v>
      </c>
    </row>
    <row r="5" spans="2:55">
      <c r="B5" s="2"/>
    </row>
    <row r="7" spans="2:55" ht="26.25" customHeight="1">
      <c r="B7" s="109" t="s">
        <v>154</v>
      </c>
      <c r="C7" s="110"/>
      <c r="D7" s="110"/>
      <c r="E7" s="110"/>
      <c r="F7" s="110"/>
      <c r="G7" s="110"/>
      <c r="H7" s="110"/>
      <c r="I7" s="110"/>
      <c r="J7" s="111"/>
    </row>
    <row r="8" spans="2:55" s="17" customFormat="1" ht="63">
      <c r="B8" s="48" t="s">
        <v>94</v>
      </c>
      <c r="C8" s="51" t="s">
        <v>155</v>
      </c>
      <c r="D8" s="51" t="s">
        <v>156</v>
      </c>
      <c r="E8" s="51" t="s">
        <v>157</v>
      </c>
      <c r="F8" s="51" t="s">
        <v>51</v>
      </c>
      <c r="G8" s="51" t="s">
        <v>158</v>
      </c>
      <c r="H8" s="51" t="s">
        <v>55</v>
      </c>
      <c r="I8" s="52" t="s">
        <v>56</v>
      </c>
      <c r="J8" s="72" t="s">
        <v>179</v>
      </c>
    </row>
    <row r="9" spans="2:55" s="17" customFormat="1" ht="22.5" customHeight="1">
      <c r="B9" s="18"/>
      <c r="C9" s="19" t="s">
        <v>72</v>
      </c>
      <c r="D9" s="19"/>
      <c r="E9" s="19" t="s">
        <v>7</v>
      </c>
      <c r="F9" s="19"/>
      <c r="G9" s="19" t="s">
        <v>180</v>
      </c>
      <c r="H9" s="29" t="s">
        <v>7</v>
      </c>
      <c r="I9" s="43" t="s">
        <v>7</v>
      </c>
      <c r="J9" s="43"/>
    </row>
    <row r="10" spans="2:55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32" t="s">
        <v>60</v>
      </c>
      <c r="I10" s="32" t="s">
        <v>61</v>
      </c>
      <c r="J10" s="32" t="s">
        <v>62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</row>
    <row r="11" spans="2:55" s="21" customFormat="1" ht="18" customHeight="1">
      <c r="B11" s="22" t="s">
        <v>159</v>
      </c>
      <c r="C11" s="6"/>
      <c r="D11" s="6"/>
      <c r="E11" s="74">
        <v>0</v>
      </c>
      <c r="F11" s="6"/>
      <c r="G11" s="73">
        <v>276620.67687290319</v>
      </c>
      <c r="H11" s="74">
        <v>1</v>
      </c>
      <c r="I11" s="74">
        <v>1.38E-2</v>
      </c>
      <c r="J11" s="32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</row>
    <row r="12" spans="2:55">
      <c r="B12" s="77" t="s">
        <v>203</v>
      </c>
      <c r="E12" s="78">
        <v>0</v>
      </c>
      <c r="F12" s="17"/>
      <c r="G12" s="79">
        <v>276620.67687290319</v>
      </c>
      <c r="H12" s="78">
        <v>1</v>
      </c>
      <c r="I12" s="78">
        <v>1.38E-2</v>
      </c>
    </row>
    <row r="13" spans="2:55">
      <c r="B13" s="77" t="s">
        <v>3499</v>
      </c>
      <c r="E13" s="78">
        <v>0</v>
      </c>
      <c r="F13" s="17"/>
      <c r="G13" s="79">
        <v>276620.67687290319</v>
      </c>
      <c r="H13" s="78">
        <v>1</v>
      </c>
      <c r="I13" s="78">
        <v>1.38E-2</v>
      </c>
    </row>
    <row r="14" spans="2:55">
      <c r="B14" t="s">
        <v>3500</v>
      </c>
      <c r="C14" t="s">
        <v>311</v>
      </c>
      <c r="D14" t="s">
        <v>3501</v>
      </c>
      <c r="E14" s="76">
        <v>0</v>
      </c>
      <c r="F14" t="s">
        <v>100</v>
      </c>
      <c r="G14" s="75">
        <v>75660.676608793205</v>
      </c>
      <c r="H14" s="76">
        <v>0.27350000000000002</v>
      </c>
      <c r="I14" s="76">
        <v>3.8E-3</v>
      </c>
      <c r="J14" t="s">
        <v>3502</v>
      </c>
    </row>
    <row r="15" spans="2:55">
      <c r="B15" t="s">
        <v>3503</v>
      </c>
      <c r="C15" t="s">
        <v>311</v>
      </c>
      <c r="D15" t="s">
        <v>3501</v>
      </c>
      <c r="E15" s="76">
        <v>0</v>
      </c>
      <c r="F15" t="s">
        <v>100</v>
      </c>
      <c r="G15" s="75">
        <v>202210.00026411001</v>
      </c>
      <c r="H15" s="76">
        <v>0.73099999999999998</v>
      </c>
      <c r="I15" s="76">
        <v>1.01E-2</v>
      </c>
      <c r="J15" t="s">
        <v>3502</v>
      </c>
    </row>
    <row r="16" spans="2:55">
      <c r="B16" t="s">
        <v>3504</v>
      </c>
      <c r="C16" t="s">
        <v>3067</v>
      </c>
      <c r="D16" t="s">
        <v>3501</v>
      </c>
      <c r="E16" s="76">
        <v>0</v>
      </c>
      <c r="F16" t="s">
        <v>100</v>
      </c>
      <c r="G16" s="75">
        <v>-1250</v>
      </c>
      <c r="H16" s="76">
        <v>-4.4999999999999997E-3</v>
      </c>
      <c r="I16" s="76">
        <v>-1E-4</v>
      </c>
      <c r="J16" t="s">
        <v>3502</v>
      </c>
    </row>
    <row r="17" spans="2:9">
      <c r="B17" s="77" t="s">
        <v>3505</v>
      </c>
      <c r="E17" s="78">
        <v>0</v>
      </c>
      <c r="F17" s="17"/>
      <c r="G17" s="79">
        <v>0</v>
      </c>
      <c r="H17" s="78">
        <v>0</v>
      </c>
      <c r="I17" s="78">
        <v>0</v>
      </c>
    </row>
    <row r="18" spans="2:9">
      <c r="B18" t="s">
        <v>251</v>
      </c>
      <c r="E18" s="76">
        <v>0</v>
      </c>
      <c r="F18" t="s">
        <v>251</v>
      </c>
      <c r="G18" s="75">
        <v>0</v>
      </c>
      <c r="H18" s="76">
        <v>0</v>
      </c>
      <c r="I18" s="76">
        <v>0</v>
      </c>
    </row>
    <row r="19" spans="2:9">
      <c r="B19" s="77" t="s">
        <v>254</v>
      </c>
      <c r="E19" s="78">
        <v>0</v>
      </c>
      <c r="F19" s="17"/>
      <c r="G19" s="79">
        <v>0</v>
      </c>
      <c r="H19" s="78">
        <v>0</v>
      </c>
      <c r="I19" s="78">
        <v>0</v>
      </c>
    </row>
    <row r="20" spans="2:9">
      <c r="B20" s="77" t="s">
        <v>3499</v>
      </c>
      <c r="E20" s="78">
        <v>0</v>
      </c>
      <c r="F20" s="17"/>
      <c r="G20" s="79">
        <v>0</v>
      </c>
      <c r="H20" s="78">
        <v>0</v>
      </c>
      <c r="I20" s="78">
        <v>0</v>
      </c>
    </row>
    <row r="21" spans="2:9">
      <c r="B21" t="s">
        <v>251</v>
      </c>
      <c r="E21" s="76">
        <v>0</v>
      </c>
      <c r="F21" t="s">
        <v>251</v>
      </c>
      <c r="G21" s="75">
        <v>0</v>
      </c>
      <c r="H21" s="76">
        <v>0</v>
      </c>
      <c r="I21" s="76">
        <v>0</v>
      </c>
    </row>
    <row r="22" spans="2:9">
      <c r="B22" s="77" t="s">
        <v>3505</v>
      </c>
      <c r="E22" s="78">
        <v>0</v>
      </c>
      <c r="F22" s="17"/>
      <c r="G22" s="79">
        <v>0</v>
      </c>
      <c r="H22" s="78">
        <v>0</v>
      </c>
      <c r="I22" s="78">
        <v>0</v>
      </c>
    </row>
    <row r="23" spans="2:9">
      <c r="B23" t="s">
        <v>251</v>
      </c>
      <c r="E23" s="76">
        <v>0</v>
      </c>
      <c r="F23" t="s">
        <v>251</v>
      </c>
      <c r="G23" s="75">
        <v>0</v>
      </c>
      <c r="H23" s="76">
        <v>0</v>
      </c>
      <c r="I23" s="76">
        <v>0</v>
      </c>
    </row>
    <row r="24" spans="2:9">
      <c r="F24" s="17"/>
      <c r="G24" s="17"/>
      <c r="H24" s="17"/>
    </row>
    <row r="25" spans="2:9">
      <c r="F25" s="17"/>
      <c r="G25" s="17"/>
      <c r="H25" s="17"/>
    </row>
    <row r="26" spans="2:9">
      <c r="F26" s="17"/>
      <c r="G26" s="17"/>
      <c r="H26" s="17"/>
    </row>
    <row r="27" spans="2:9">
      <c r="F27" s="17"/>
      <c r="G27" s="17"/>
      <c r="H27" s="17"/>
    </row>
    <row r="28" spans="2:9">
      <c r="F28" s="17"/>
      <c r="G28" s="17"/>
      <c r="H28" s="17"/>
    </row>
    <row r="29" spans="2:9">
      <c r="F29" s="17"/>
      <c r="G29" s="17"/>
      <c r="H29" s="17"/>
    </row>
    <row r="30" spans="2:9">
      <c r="F30" s="17"/>
      <c r="G30" s="17"/>
      <c r="H30" s="17"/>
    </row>
    <row r="31" spans="2:9">
      <c r="F31" s="17"/>
      <c r="G31" s="17"/>
      <c r="H31" s="17"/>
    </row>
    <row r="32" spans="2:9">
      <c r="F32" s="17"/>
      <c r="G32" s="17"/>
      <c r="H32" s="17"/>
    </row>
    <row r="33" spans="6:8">
      <c r="F33" s="17"/>
      <c r="G33" s="17"/>
      <c r="H33" s="17"/>
    </row>
    <row r="34" spans="6:8">
      <c r="F34" s="17"/>
      <c r="G34" s="17"/>
      <c r="H34" s="17"/>
    </row>
    <row r="35" spans="6:8">
      <c r="F35" s="17"/>
      <c r="G35" s="17"/>
      <c r="H35" s="17"/>
    </row>
    <row r="36" spans="6:8">
      <c r="F36" s="17"/>
      <c r="G36" s="17"/>
      <c r="H36" s="17"/>
    </row>
    <row r="37" spans="6:8">
      <c r="F37" s="17"/>
      <c r="G37" s="17"/>
      <c r="H37" s="17"/>
    </row>
    <row r="38" spans="6:8">
      <c r="F38" s="17"/>
      <c r="G38" s="17"/>
      <c r="H38" s="17"/>
    </row>
    <row r="39" spans="6:8">
      <c r="F39" s="17"/>
      <c r="G39" s="17"/>
      <c r="H39" s="17"/>
    </row>
    <row r="40" spans="6:8">
      <c r="F40" s="17"/>
      <c r="G40" s="17"/>
      <c r="H40" s="17"/>
    </row>
    <row r="41" spans="6:8">
      <c r="F41" s="17"/>
      <c r="G41" s="17"/>
      <c r="H41" s="17"/>
    </row>
    <row r="42" spans="6:8">
      <c r="F42" s="17"/>
      <c r="G42" s="17"/>
      <c r="H42" s="17"/>
    </row>
    <row r="43" spans="6:8">
      <c r="F43" s="17"/>
      <c r="G43" s="17"/>
      <c r="H43" s="17"/>
    </row>
    <row r="44" spans="6:8">
      <c r="F44" s="17"/>
      <c r="G44" s="17"/>
      <c r="H44" s="17"/>
    </row>
    <row r="45" spans="6:8">
      <c r="F45" s="17"/>
      <c r="G45" s="17"/>
      <c r="H45" s="17"/>
    </row>
    <row r="46" spans="6:8">
      <c r="F46" s="17"/>
      <c r="G46" s="17"/>
      <c r="H46" s="17"/>
    </row>
    <row r="47" spans="6:8">
      <c r="F47" s="17"/>
      <c r="G47" s="17"/>
      <c r="H47" s="17"/>
    </row>
    <row r="48" spans="6:8">
      <c r="F48" s="17"/>
      <c r="G48" s="17"/>
      <c r="H48" s="17"/>
    </row>
    <row r="49" spans="6:8">
      <c r="F49" s="17"/>
      <c r="G49" s="17"/>
      <c r="H49" s="17"/>
    </row>
    <row r="50" spans="6:8">
      <c r="F50" s="17"/>
      <c r="G50" s="17"/>
      <c r="H50" s="17"/>
    </row>
    <row r="51" spans="6:8">
      <c r="F51" s="17"/>
      <c r="G51" s="17"/>
      <c r="H51" s="17"/>
    </row>
    <row r="52" spans="6:8">
      <c r="F52" s="17"/>
      <c r="G52" s="17"/>
      <c r="H52" s="17"/>
    </row>
    <row r="53" spans="6:8">
      <c r="F53" s="17"/>
      <c r="G53" s="17"/>
      <c r="H53" s="17"/>
    </row>
    <row r="54" spans="6:8">
      <c r="F54" s="17"/>
      <c r="G54" s="17"/>
      <c r="H54" s="17"/>
    </row>
    <row r="55" spans="6:8">
      <c r="F55" s="17"/>
      <c r="G55" s="17"/>
      <c r="H55" s="17"/>
    </row>
    <row r="56" spans="6:8">
      <c r="F56" s="17"/>
      <c r="G56" s="17"/>
      <c r="H56" s="17"/>
    </row>
    <row r="57" spans="6:8">
      <c r="F57" s="17"/>
      <c r="G57" s="17"/>
      <c r="H57" s="17"/>
    </row>
    <row r="58" spans="6:8">
      <c r="F58" s="17"/>
      <c r="G58" s="17"/>
      <c r="H58" s="17"/>
    </row>
    <row r="59" spans="6:8">
      <c r="F59" s="17"/>
      <c r="G59" s="17"/>
      <c r="H59" s="17"/>
    </row>
    <row r="60" spans="6:8">
      <c r="F60" s="17"/>
      <c r="G60" s="17"/>
      <c r="H60" s="17"/>
    </row>
    <row r="61" spans="6:8">
      <c r="F61" s="17"/>
      <c r="G61" s="17"/>
      <c r="H61" s="17"/>
    </row>
    <row r="62" spans="6:8">
      <c r="F62" s="17"/>
      <c r="G62" s="17"/>
      <c r="H62" s="17"/>
    </row>
    <row r="63" spans="6:8">
      <c r="F63" s="17"/>
      <c r="G63" s="17"/>
      <c r="H63" s="17"/>
    </row>
    <row r="64" spans="6:8">
      <c r="F64" s="17"/>
      <c r="G64" s="17"/>
      <c r="H64" s="17"/>
    </row>
    <row r="65" spans="6:8">
      <c r="F65" s="17"/>
      <c r="G65" s="17"/>
      <c r="H65" s="17"/>
    </row>
    <row r="66" spans="6:8">
      <c r="F66" s="17"/>
      <c r="G66" s="17"/>
      <c r="H66" s="17"/>
    </row>
    <row r="67" spans="6:8">
      <c r="F67" s="17"/>
      <c r="G67" s="17"/>
      <c r="H67" s="17"/>
    </row>
    <row r="68" spans="6:8">
      <c r="F68" s="17"/>
      <c r="G68" s="17"/>
      <c r="H68" s="17"/>
    </row>
    <row r="69" spans="6:8">
      <c r="F69" s="17"/>
      <c r="G69" s="17"/>
      <c r="H69" s="17"/>
    </row>
    <row r="70" spans="6:8">
      <c r="F70" s="17"/>
      <c r="G70" s="17"/>
      <c r="H70" s="17"/>
    </row>
    <row r="71" spans="6:8">
      <c r="F71" s="17"/>
      <c r="G71" s="17"/>
      <c r="H71" s="17"/>
    </row>
    <row r="72" spans="6:8">
      <c r="F72" s="17"/>
      <c r="G72" s="17"/>
      <c r="H72" s="17"/>
    </row>
    <row r="73" spans="6:8">
      <c r="F73" s="17"/>
      <c r="G73" s="17"/>
      <c r="H73" s="17"/>
    </row>
    <row r="74" spans="6:8">
      <c r="F74" s="17"/>
      <c r="G74" s="17"/>
      <c r="H74" s="17"/>
    </row>
    <row r="75" spans="6:8">
      <c r="F75" s="17"/>
      <c r="G75" s="17"/>
      <c r="H75" s="17"/>
    </row>
    <row r="76" spans="6:8">
      <c r="F76" s="17"/>
      <c r="G76" s="17"/>
      <c r="H76" s="17"/>
    </row>
    <row r="77" spans="6:8">
      <c r="F77" s="17"/>
      <c r="G77" s="17"/>
      <c r="H77" s="17"/>
    </row>
    <row r="78" spans="6:8">
      <c r="F78" s="17"/>
      <c r="G78" s="17"/>
      <c r="H78" s="17"/>
    </row>
    <row r="79" spans="6:8">
      <c r="F79" s="17"/>
      <c r="G79" s="17"/>
      <c r="H79" s="17"/>
    </row>
    <row r="80" spans="6:8">
      <c r="F80" s="17"/>
      <c r="G80" s="17"/>
      <c r="H80" s="17"/>
    </row>
    <row r="81" spans="6:8">
      <c r="F81" s="17"/>
      <c r="G81" s="17"/>
      <c r="H81" s="17"/>
    </row>
    <row r="82" spans="6:8">
      <c r="F82" s="17"/>
      <c r="G82" s="17"/>
      <c r="H82" s="17"/>
    </row>
    <row r="83" spans="6:8">
      <c r="F83" s="17"/>
      <c r="G83" s="17"/>
      <c r="H83" s="17"/>
    </row>
    <row r="84" spans="6:8">
      <c r="F84" s="17"/>
      <c r="G84" s="17"/>
      <c r="H84" s="17"/>
    </row>
    <row r="85" spans="6:8">
      <c r="F85" s="17"/>
      <c r="G85" s="17"/>
      <c r="H85" s="17"/>
    </row>
    <row r="86" spans="6:8">
      <c r="F86" s="17"/>
      <c r="G86" s="17"/>
      <c r="H86" s="17"/>
    </row>
    <row r="87" spans="6:8">
      <c r="F87" s="17"/>
      <c r="G87" s="17"/>
      <c r="H87" s="17"/>
    </row>
    <row r="88" spans="6:8">
      <c r="F88" s="17"/>
      <c r="G88" s="17"/>
      <c r="H88" s="17"/>
    </row>
    <row r="89" spans="6:8">
      <c r="F89" s="17"/>
      <c r="G89" s="17"/>
      <c r="H89" s="17"/>
    </row>
    <row r="90" spans="6:8">
      <c r="F90" s="17"/>
      <c r="G90" s="17"/>
      <c r="H90" s="17"/>
    </row>
    <row r="91" spans="6:8">
      <c r="F91" s="17"/>
      <c r="G91" s="17"/>
      <c r="H91" s="17"/>
    </row>
    <row r="92" spans="6:8">
      <c r="F92" s="17"/>
      <c r="G92" s="17"/>
      <c r="H92" s="17"/>
    </row>
    <row r="93" spans="6:8">
      <c r="F93" s="17"/>
      <c r="G93" s="17"/>
      <c r="H93" s="17"/>
    </row>
    <row r="94" spans="6:8">
      <c r="F94" s="17"/>
      <c r="G94" s="17"/>
      <c r="H94" s="17"/>
    </row>
    <row r="95" spans="6:8">
      <c r="F95" s="17"/>
      <c r="G95" s="17"/>
      <c r="H95" s="17"/>
    </row>
    <row r="96" spans="6:8">
      <c r="F96" s="17"/>
      <c r="G96" s="17"/>
      <c r="H96" s="17"/>
    </row>
    <row r="97" spans="6:8">
      <c r="F97" s="17"/>
      <c r="G97" s="17"/>
      <c r="H97" s="17"/>
    </row>
    <row r="98" spans="6:8">
      <c r="F98" s="17"/>
      <c r="G98" s="17"/>
      <c r="H98" s="17"/>
    </row>
    <row r="99" spans="6:8">
      <c r="F99" s="17"/>
      <c r="G99" s="17"/>
      <c r="H99" s="17"/>
    </row>
    <row r="100" spans="6:8">
      <c r="F100" s="17"/>
      <c r="G100" s="17"/>
      <c r="H100" s="17"/>
    </row>
    <row r="101" spans="6:8">
      <c r="F101" s="17"/>
      <c r="G101" s="17"/>
      <c r="H101" s="17"/>
    </row>
    <row r="102" spans="6:8">
      <c r="F102" s="17"/>
      <c r="G102" s="17"/>
      <c r="H102" s="17"/>
    </row>
    <row r="103" spans="6:8">
      <c r="F103" s="17"/>
      <c r="G103" s="17"/>
      <c r="H103" s="17"/>
    </row>
    <row r="104" spans="6:8">
      <c r="F104" s="17"/>
      <c r="G104" s="17"/>
      <c r="H104" s="17"/>
    </row>
    <row r="105" spans="6:8">
      <c r="F105" s="17"/>
      <c r="G105" s="17"/>
      <c r="H105" s="17"/>
    </row>
    <row r="106" spans="6:8">
      <c r="F106" s="17"/>
      <c r="G106" s="17"/>
      <c r="H106" s="17"/>
    </row>
    <row r="107" spans="6:8">
      <c r="F107" s="17"/>
      <c r="G107" s="17"/>
      <c r="H107" s="17"/>
    </row>
    <row r="108" spans="6:8">
      <c r="F108" s="17"/>
      <c r="G108" s="17"/>
      <c r="H108" s="17"/>
    </row>
    <row r="109" spans="6:8">
      <c r="F109" s="17"/>
      <c r="G109" s="17"/>
      <c r="H109" s="17"/>
    </row>
    <row r="110" spans="6:8">
      <c r="F110" s="17"/>
      <c r="G110" s="17"/>
      <c r="H110" s="17"/>
    </row>
    <row r="111" spans="6:8">
      <c r="F111" s="17"/>
      <c r="G111" s="17"/>
      <c r="H111" s="17"/>
    </row>
    <row r="112" spans="6:8">
      <c r="F112" s="17"/>
      <c r="G112" s="17"/>
      <c r="H112" s="17"/>
    </row>
    <row r="113" spans="6:8">
      <c r="F113" s="17"/>
      <c r="G113" s="17"/>
      <c r="H113" s="17"/>
    </row>
    <row r="114" spans="6:8">
      <c r="F114" s="17"/>
      <c r="G114" s="17"/>
      <c r="H114" s="17"/>
    </row>
    <row r="115" spans="6:8">
      <c r="F115" s="17"/>
      <c r="G115" s="17"/>
      <c r="H115" s="17"/>
    </row>
    <row r="116" spans="6:8">
      <c r="F116" s="17"/>
      <c r="G116" s="17"/>
      <c r="H116" s="17"/>
    </row>
    <row r="117" spans="6:8">
      <c r="F117" s="17"/>
      <c r="G117" s="17"/>
      <c r="H117" s="17"/>
    </row>
    <row r="118" spans="6:8">
      <c r="F118" s="17"/>
      <c r="G118" s="17"/>
      <c r="H118" s="17"/>
    </row>
    <row r="119" spans="6:8">
      <c r="F119" s="17"/>
      <c r="G119" s="17"/>
      <c r="H119" s="17"/>
    </row>
    <row r="120" spans="6:8">
      <c r="F120" s="17"/>
      <c r="G120" s="17"/>
      <c r="H120" s="17"/>
    </row>
    <row r="121" spans="6:8">
      <c r="F121" s="17"/>
      <c r="G121" s="17"/>
      <c r="H121" s="17"/>
    </row>
    <row r="122" spans="6:8">
      <c r="F122" s="17"/>
      <c r="G122" s="17"/>
      <c r="H122" s="17"/>
    </row>
    <row r="123" spans="6:8">
      <c r="F123" s="17"/>
      <c r="G123" s="17"/>
      <c r="H123" s="17"/>
    </row>
    <row r="124" spans="6:8">
      <c r="F124" s="17"/>
      <c r="G124" s="17"/>
      <c r="H124" s="17"/>
    </row>
    <row r="125" spans="6:8">
      <c r="F125" s="17"/>
      <c r="G125" s="17"/>
      <c r="H125" s="17"/>
    </row>
    <row r="126" spans="6:8">
      <c r="F126" s="17"/>
      <c r="G126" s="17"/>
      <c r="H126" s="17"/>
    </row>
    <row r="127" spans="6:8">
      <c r="F127" s="17"/>
      <c r="G127" s="17"/>
      <c r="H127" s="17"/>
    </row>
    <row r="128" spans="6:8">
      <c r="F128" s="17"/>
      <c r="G128" s="17"/>
      <c r="H128" s="17"/>
    </row>
    <row r="129" spans="6:8">
      <c r="F129" s="17"/>
      <c r="G129" s="17"/>
      <c r="H129" s="17"/>
    </row>
    <row r="130" spans="6:8">
      <c r="F130" s="17"/>
      <c r="G130" s="17"/>
      <c r="H130" s="17"/>
    </row>
    <row r="131" spans="6:8">
      <c r="F131" s="17"/>
      <c r="G131" s="17"/>
      <c r="H131" s="17"/>
    </row>
    <row r="132" spans="6:8">
      <c r="F132" s="17"/>
      <c r="G132" s="17"/>
      <c r="H132" s="17"/>
    </row>
    <row r="133" spans="6:8">
      <c r="F133" s="17"/>
      <c r="G133" s="17"/>
      <c r="H133" s="17"/>
    </row>
    <row r="134" spans="6:8">
      <c r="F134" s="17"/>
      <c r="G134" s="17"/>
      <c r="H134" s="17"/>
    </row>
    <row r="135" spans="6:8">
      <c r="F135" s="17"/>
      <c r="G135" s="17"/>
      <c r="H135" s="17"/>
    </row>
    <row r="136" spans="6:8">
      <c r="F136" s="17"/>
      <c r="G136" s="17"/>
      <c r="H136" s="17"/>
    </row>
    <row r="137" spans="6:8">
      <c r="F137" s="17"/>
      <c r="G137" s="17"/>
      <c r="H137" s="17"/>
    </row>
    <row r="138" spans="6:8">
      <c r="F138" s="17"/>
      <c r="G138" s="17"/>
      <c r="H138" s="17"/>
    </row>
    <row r="139" spans="6:8">
      <c r="F139" s="17"/>
      <c r="G139" s="17"/>
      <c r="H139" s="17"/>
    </row>
    <row r="140" spans="6:8">
      <c r="F140" s="17"/>
      <c r="G140" s="17"/>
      <c r="H140" s="17"/>
    </row>
    <row r="141" spans="6:8">
      <c r="F141" s="17"/>
      <c r="G141" s="17"/>
      <c r="H141" s="17"/>
    </row>
    <row r="142" spans="6:8">
      <c r="F142" s="17"/>
      <c r="G142" s="17"/>
      <c r="H142" s="17"/>
    </row>
    <row r="143" spans="6:8">
      <c r="F143" s="17"/>
      <c r="G143" s="17"/>
      <c r="H143" s="17"/>
    </row>
    <row r="144" spans="6:8">
      <c r="F144" s="17"/>
      <c r="G144" s="17"/>
      <c r="H144" s="17"/>
    </row>
    <row r="145" spans="6:8">
      <c r="F145" s="17"/>
      <c r="G145" s="17"/>
      <c r="H145" s="17"/>
    </row>
    <row r="146" spans="6:8">
      <c r="F146" s="17"/>
      <c r="G146" s="17"/>
      <c r="H146" s="17"/>
    </row>
    <row r="147" spans="6:8">
      <c r="F147" s="17"/>
      <c r="G147" s="17"/>
      <c r="H147" s="17"/>
    </row>
    <row r="148" spans="6:8">
      <c r="F148" s="17"/>
      <c r="G148" s="17"/>
      <c r="H148" s="17"/>
    </row>
    <row r="149" spans="6:8">
      <c r="F149" s="17"/>
      <c r="G149" s="17"/>
      <c r="H149" s="17"/>
    </row>
    <row r="150" spans="6:8">
      <c r="F150" s="17"/>
      <c r="G150" s="17"/>
      <c r="H150" s="17"/>
    </row>
    <row r="151" spans="6:8">
      <c r="F151" s="17"/>
      <c r="G151" s="17"/>
      <c r="H151" s="17"/>
    </row>
    <row r="152" spans="6:8">
      <c r="F152" s="17"/>
      <c r="G152" s="17"/>
      <c r="H152" s="17"/>
    </row>
    <row r="153" spans="6:8">
      <c r="F153" s="17"/>
      <c r="G153" s="17"/>
      <c r="H153" s="17"/>
    </row>
    <row r="154" spans="6:8">
      <c r="F154" s="17"/>
      <c r="G154" s="17"/>
      <c r="H154" s="17"/>
    </row>
    <row r="155" spans="6:8">
      <c r="F155" s="17"/>
      <c r="G155" s="17"/>
      <c r="H155" s="17"/>
    </row>
    <row r="156" spans="6:8">
      <c r="F156" s="17"/>
      <c r="G156" s="17"/>
      <c r="H156" s="17"/>
    </row>
    <row r="157" spans="6:8">
      <c r="F157" s="17"/>
      <c r="G157" s="17"/>
      <c r="H157" s="17"/>
    </row>
    <row r="158" spans="6:8">
      <c r="F158" s="17"/>
      <c r="G158" s="17"/>
      <c r="H158" s="17"/>
    </row>
    <row r="159" spans="6:8">
      <c r="F159" s="17"/>
      <c r="G159" s="17"/>
      <c r="H159" s="17"/>
    </row>
    <row r="160" spans="6:8">
      <c r="F160" s="17"/>
      <c r="G160" s="17"/>
      <c r="H160" s="17"/>
    </row>
    <row r="161" spans="6:8">
      <c r="F161" s="17"/>
      <c r="G161" s="17"/>
      <c r="H161" s="17"/>
    </row>
    <row r="162" spans="6:8">
      <c r="F162" s="17"/>
      <c r="G162" s="17"/>
      <c r="H162" s="17"/>
    </row>
    <row r="163" spans="6:8">
      <c r="F163" s="17"/>
      <c r="G163" s="17"/>
      <c r="H163" s="17"/>
    </row>
    <row r="164" spans="6:8">
      <c r="F164" s="17"/>
      <c r="G164" s="17"/>
      <c r="H164" s="17"/>
    </row>
    <row r="165" spans="6:8">
      <c r="F165" s="17"/>
      <c r="G165" s="17"/>
      <c r="H165" s="17"/>
    </row>
    <row r="166" spans="6:8">
      <c r="F166" s="17"/>
      <c r="G166" s="17"/>
      <c r="H166" s="17"/>
    </row>
    <row r="167" spans="6:8">
      <c r="F167" s="17"/>
      <c r="G167" s="17"/>
      <c r="H167" s="17"/>
    </row>
    <row r="168" spans="6:8">
      <c r="F168" s="17"/>
      <c r="G168" s="17"/>
      <c r="H168" s="17"/>
    </row>
    <row r="169" spans="6:8">
      <c r="F169" s="17"/>
      <c r="G169" s="17"/>
      <c r="H169" s="17"/>
    </row>
    <row r="170" spans="6:8">
      <c r="F170" s="17"/>
      <c r="G170" s="17"/>
      <c r="H170" s="17"/>
    </row>
    <row r="171" spans="6:8">
      <c r="F171" s="17"/>
      <c r="G171" s="17"/>
      <c r="H171" s="17"/>
    </row>
    <row r="172" spans="6:8">
      <c r="F172" s="17"/>
      <c r="G172" s="17"/>
      <c r="H172" s="17"/>
    </row>
    <row r="173" spans="6:8">
      <c r="F173" s="17"/>
      <c r="G173" s="17"/>
      <c r="H173" s="17"/>
    </row>
    <row r="174" spans="6:8">
      <c r="F174" s="17"/>
      <c r="G174" s="17"/>
      <c r="H174" s="17"/>
    </row>
    <row r="175" spans="6:8">
      <c r="F175" s="17"/>
      <c r="G175" s="17"/>
      <c r="H175" s="17"/>
    </row>
    <row r="176" spans="6:8">
      <c r="F176" s="17"/>
      <c r="G176" s="17"/>
      <c r="H176" s="17"/>
    </row>
    <row r="177" spans="6:8">
      <c r="F177" s="17"/>
      <c r="G177" s="17"/>
      <c r="H177" s="17"/>
    </row>
    <row r="178" spans="6:8">
      <c r="F178" s="17"/>
      <c r="G178" s="17"/>
      <c r="H178" s="17"/>
    </row>
    <row r="179" spans="6:8">
      <c r="F179" s="17"/>
      <c r="G179" s="17"/>
      <c r="H179" s="17"/>
    </row>
    <row r="180" spans="6:8">
      <c r="F180" s="17"/>
      <c r="G180" s="17"/>
      <c r="H180" s="17"/>
    </row>
    <row r="181" spans="6:8">
      <c r="F181" s="17"/>
      <c r="G181" s="17"/>
      <c r="H181" s="17"/>
    </row>
    <row r="182" spans="6:8">
      <c r="F182" s="17"/>
      <c r="G182" s="17"/>
      <c r="H182" s="17"/>
    </row>
    <row r="183" spans="6:8">
      <c r="F183" s="17"/>
      <c r="G183" s="17"/>
      <c r="H183" s="17"/>
    </row>
    <row r="184" spans="6:8">
      <c r="F184" s="17"/>
      <c r="G184" s="17"/>
      <c r="H184" s="17"/>
    </row>
    <row r="185" spans="6:8">
      <c r="F185" s="17"/>
      <c r="G185" s="17"/>
      <c r="H185" s="17"/>
    </row>
    <row r="186" spans="6:8">
      <c r="F186" s="17"/>
      <c r="G186" s="17"/>
      <c r="H186" s="17"/>
    </row>
    <row r="187" spans="6:8">
      <c r="F187" s="17"/>
      <c r="G187" s="17"/>
      <c r="H187" s="17"/>
    </row>
    <row r="188" spans="6:8">
      <c r="F188" s="17"/>
      <c r="G188" s="17"/>
      <c r="H188" s="17"/>
    </row>
    <row r="189" spans="6:8">
      <c r="F189" s="17"/>
      <c r="G189" s="17"/>
      <c r="H189" s="17"/>
    </row>
    <row r="190" spans="6:8">
      <c r="F190" s="17"/>
      <c r="G190" s="17"/>
      <c r="H190" s="17"/>
    </row>
    <row r="191" spans="6:8">
      <c r="F191" s="17"/>
      <c r="G191" s="17"/>
      <c r="H191" s="17"/>
    </row>
    <row r="192" spans="6:8">
      <c r="F192" s="17"/>
      <c r="G192" s="17"/>
      <c r="H192" s="17"/>
    </row>
    <row r="193" spans="6:8">
      <c r="F193" s="17"/>
      <c r="G193" s="17"/>
      <c r="H193" s="17"/>
    </row>
    <row r="194" spans="6:8">
      <c r="F194" s="17"/>
      <c r="G194" s="17"/>
      <c r="H194" s="17"/>
    </row>
    <row r="195" spans="6:8">
      <c r="F195" s="17"/>
      <c r="G195" s="17"/>
      <c r="H195" s="17"/>
    </row>
    <row r="196" spans="6:8">
      <c r="F196" s="17"/>
      <c r="G196" s="17"/>
      <c r="H196" s="17"/>
    </row>
    <row r="197" spans="6:8">
      <c r="F197" s="17"/>
      <c r="G197" s="17"/>
      <c r="H197" s="17"/>
    </row>
    <row r="198" spans="6:8">
      <c r="F198" s="17"/>
      <c r="G198" s="17"/>
      <c r="H198" s="17"/>
    </row>
    <row r="199" spans="6:8">
      <c r="F199" s="17"/>
      <c r="G199" s="17"/>
      <c r="H199" s="17"/>
    </row>
    <row r="200" spans="6:8">
      <c r="F200" s="17"/>
      <c r="G200" s="17"/>
      <c r="H200" s="17"/>
    </row>
    <row r="201" spans="6:8">
      <c r="F201" s="17"/>
      <c r="G201" s="17"/>
      <c r="H201" s="17"/>
    </row>
    <row r="202" spans="6:8">
      <c r="F202" s="17"/>
      <c r="G202" s="17"/>
      <c r="H202" s="17"/>
    </row>
    <row r="203" spans="6:8">
      <c r="F203" s="17"/>
      <c r="G203" s="17"/>
      <c r="H203" s="17"/>
    </row>
    <row r="204" spans="6:8">
      <c r="F204" s="17"/>
      <c r="G204" s="17"/>
      <c r="H204" s="17"/>
    </row>
    <row r="205" spans="6:8">
      <c r="F205" s="17"/>
      <c r="G205" s="17"/>
      <c r="H205" s="17"/>
    </row>
    <row r="206" spans="6:8">
      <c r="F206" s="17"/>
      <c r="G206" s="17"/>
      <c r="H206" s="17"/>
    </row>
    <row r="207" spans="6:8">
      <c r="F207" s="17"/>
      <c r="G207" s="17"/>
      <c r="H207" s="17"/>
    </row>
    <row r="208" spans="6:8">
      <c r="F208" s="17"/>
      <c r="G208" s="17"/>
      <c r="H208" s="17"/>
    </row>
    <row r="209" spans="6:8">
      <c r="F209" s="17"/>
      <c r="G209" s="17"/>
      <c r="H209" s="17"/>
    </row>
    <row r="210" spans="6:8">
      <c r="F210" s="17"/>
      <c r="G210" s="17"/>
      <c r="H210" s="17"/>
    </row>
    <row r="211" spans="6:8">
      <c r="F211" s="17"/>
      <c r="G211" s="17"/>
      <c r="H211" s="17"/>
    </row>
    <row r="212" spans="6:8">
      <c r="F212" s="17"/>
      <c r="G212" s="17"/>
      <c r="H212" s="17"/>
    </row>
    <row r="213" spans="6:8">
      <c r="F213" s="17"/>
      <c r="G213" s="17"/>
      <c r="H213" s="17"/>
    </row>
    <row r="214" spans="6:8">
      <c r="F214" s="17"/>
      <c r="G214" s="17"/>
      <c r="H214" s="17"/>
    </row>
    <row r="215" spans="6:8">
      <c r="F215" s="17"/>
      <c r="G215" s="17"/>
      <c r="H215" s="17"/>
    </row>
    <row r="216" spans="6:8">
      <c r="F216" s="17"/>
      <c r="G216" s="17"/>
      <c r="H216" s="17"/>
    </row>
    <row r="217" spans="6:8">
      <c r="F217" s="17"/>
      <c r="G217" s="17"/>
      <c r="H217" s="17"/>
    </row>
    <row r="218" spans="6:8">
      <c r="F218" s="17"/>
      <c r="G218" s="17"/>
      <c r="H218" s="17"/>
    </row>
    <row r="219" spans="6:8">
      <c r="F219" s="17"/>
      <c r="G219" s="17"/>
      <c r="H219" s="17"/>
    </row>
    <row r="220" spans="6:8">
      <c r="F220" s="17"/>
      <c r="G220" s="17"/>
      <c r="H220" s="17"/>
    </row>
    <row r="221" spans="6:8">
      <c r="F221" s="17"/>
      <c r="G221" s="17"/>
      <c r="H221" s="17"/>
    </row>
    <row r="222" spans="6:8">
      <c r="F222" s="17"/>
      <c r="G222" s="17"/>
      <c r="H222" s="17"/>
    </row>
    <row r="223" spans="6:8">
      <c r="F223" s="17"/>
      <c r="G223" s="17"/>
      <c r="H223" s="17"/>
    </row>
    <row r="224" spans="6:8">
      <c r="F224" s="17"/>
      <c r="G224" s="17"/>
      <c r="H224" s="17"/>
    </row>
    <row r="225" spans="6:8">
      <c r="F225" s="17"/>
      <c r="G225" s="17"/>
      <c r="H225" s="17"/>
    </row>
    <row r="226" spans="6:8">
      <c r="F226" s="17"/>
      <c r="G226" s="17"/>
      <c r="H226" s="17"/>
    </row>
    <row r="227" spans="6:8">
      <c r="F227" s="17"/>
      <c r="G227" s="17"/>
      <c r="H227" s="17"/>
    </row>
    <row r="228" spans="6:8">
      <c r="F228" s="17"/>
      <c r="G228" s="17"/>
      <c r="H228" s="17"/>
    </row>
    <row r="229" spans="6:8">
      <c r="F229" s="17"/>
      <c r="G229" s="17"/>
      <c r="H229" s="17"/>
    </row>
    <row r="230" spans="6:8">
      <c r="F230" s="17"/>
      <c r="G230" s="17"/>
      <c r="H230" s="17"/>
    </row>
    <row r="231" spans="6:8">
      <c r="F231" s="17"/>
      <c r="G231" s="17"/>
      <c r="H231" s="17"/>
    </row>
    <row r="232" spans="6:8">
      <c r="F232" s="17"/>
      <c r="G232" s="17"/>
      <c r="H232" s="17"/>
    </row>
    <row r="233" spans="6:8">
      <c r="F233" s="17"/>
      <c r="G233" s="17"/>
      <c r="H233" s="17"/>
    </row>
    <row r="234" spans="6:8">
      <c r="F234" s="17"/>
      <c r="G234" s="17"/>
      <c r="H234" s="17"/>
    </row>
    <row r="235" spans="6:8">
      <c r="F235" s="17"/>
      <c r="G235" s="17"/>
      <c r="H235" s="17"/>
    </row>
    <row r="236" spans="6:8">
      <c r="F236" s="17"/>
      <c r="G236" s="17"/>
      <c r="H236" s="17"/>
    </row>
    <row r="237" spans="6:8">
      <c r="F237" s="17"/>
      <c r="G237" s="17"/>
      <c r="H237" s="17"/>
    </row>
    <row r="238" spans="6:8">
      <c r="F238" s="17"/>
      <c r="G238" s="17"/>
      <c r="H238" s="17"/>
    </row>
    <row r="239" spans="6:8">
      <c r="F239" s="17"/>
      <c r="G239" s="17"/>
      <c r="H239" s="17"/>
    </row>
    <row r="240" spans="6:8">
      <c r="F240" s="17"/>
      <c r="G240" s="17"/>
      <c r="H240" s="17"/>
    </row>
    <row r="241" spans="6:8">
      <c r="F241" s="17"/>
      <c r="G241" s="17"/>
      <c r="H241" s="17"/>
    </row>
    <row r="242" spans="6:8">
      <c r="F242" s="17"/>
      <c r="G242" s="17"/>
      <c r="H242" s="17"/>
    </row>
    <row r="243" spans="6:8">
      <c r="F243" s="17"/>
      <c r="G243" s="17"/>
      <c r="H243" s="17"/>
    </row>
    <row r="244" spans="6:8">
      <c r="F244" s="17"/>
      <c r="G244" s="17"/>
      <c r="H244" s="17"/>
    </row>
    <row r="245" spans="6:8">
      <c r="F245" s="17"/>
      <c r="G245" s="17"/>
      <c r="H245" s="17"/>
    </row>
    <row r="246" spans="6:8">
      <c r="F246" s="17"/>
      <c r="G246" s="17"/>
      <c r="H246" s="17"/>
    </row>
    <row r="247" spans="6:8">
      <c r="F247" s="17"/>
      <c r="G247" s="17"/>
      <c r="H247" s="17"/>
    </row>
    <row r="248" spans="6:8">
      <c r="F248" s="17"/>
      <c r="G248" s="17"/>
      <c r="H248" s="17"/>
    </row>
    <row r="249" spans="6:8">
      <c r="F249" s="17"/>
      <c r="G249" s="17"/>
      <c r="H249" s="17"/>
    </row>
    <row r="250" spans="6:8">
      <c r="F250" s="17"/>
      <c r="G250" s="17"/>
      <c r="H250" s="17"/>
    </row>
    <row r="251" spans="6:8">
      <c r="F251" s="17"/>
      <c r="G251" s="17"/>
      <c r="H251" s="17"/>
    </row>
    <row r="252" spans="6:8">
      <c r="F252" s="17"/>
      <c r="G252" s="17"/>
      <c r="H252" s="17"/>
    </row>
    <row r="253" spans="6:8">
      <c r="F253" s="17"/>
      <c r="G253" s="17"/>
      <c r="H253" s="17"/>
    </row>
    <row r="254" spans="6:8">
      <c r="F254" s="17"/>
      <c r="G254" s="17"/>
      <c r="H254" s="17"/>
    </row>
    <row r="255" spans="6:8">
      <c r="F255" s="17"/>
      <c r="G255" s="17"/>
      <c r="H255" s="17"/>
    </row>
    <row r="256" spans="6:8">
      <c r="F256" s="17"/>
      <c r="G256" s="17"/>
      <c r="H256" s="17"/>
    </row>
    <row r="257" spans="6:8">
      <c r="F257" s="17"/>
      <c r="G257" s="17"/>
      <c r="H257" s="17"/>
    </row>
    <row r="258" spans="6:8">
      <c r="F258" s="17"/>
      <c r="G258" s="17"/>
      <c r="H258" s="17"/>
    </row>
    <row r="259" spans="6:8">
      <c r="F259" s="17"/>
      <c r="G259" s="17"/>
      <c r="H259" s="17"/>
    </row>
    <row r="260" spans="6:8">
      <c r="F260" s="17"/>
      <c r="G260" s="17"/>
      <c r="H260" s="17"/>
    </row>
    <row r="261" spans="6:8">
      <c r="F261" s="17"/>
      <c r="G261" s="17"/>
      <c r="H261" s="17"/>
    </row>
    <row r="262" spans="6:8">
      <c r="F262" s="17"/>
      <c r="G262" s="17"/>
      <c r="H262" s="17"/>
    </row>
    <row r="263" spans="6:8">
      <c r="F263" s="17"/>
      <c r="G263" s="17"/>
      <c r="H263" s="17"/>
    </row>
    <row r="264" spans="6:8">
      <c r="F264" s="17"/>
      <c r="G264" s="17"/>
      <c r="H264" s="17"/>
    </row>
    <row r="265" spans="6:8">
      <c r="F265" s="17"/>
      <c r="G265" s="17"/>
      <c r="H265" s="17"/>
    </row>
    <row r="266" spans="6:8">
      <c r="F266" s="17"/>
      <c r="G266" s="17"/>
      <c r="H266" s="17"/>
    </row>
    <row r="267" spans="6:8">
      <c r="F267" s="17"/>
      <c r="G267" s="17"/>
      <c r="H267" s="17"/>
    </row>
    <row r="268" spans="6:8">
      <c r="F268" s="17"/>
      <c r="G268" s="17"/>
      <c r="H268" s="17"/>
    </row>
    <row r="269" spans="6:8">
      <c r="F269" s="17"/>
      <c r="G269" s="17"/>
      <c r="H269" s="17"/>
    </row>
    <row r="270" spans="6:8">
      <c r="F270" s="17"/>
      <c r="G270" s="17"/>
      <c r="H270" s="17"/>
    </row>
    <row r="271" spans="6:8">
      <c r="F271" s="17"/>
      <c r="G271" s="17"/>
      <c r="H271" s="17"/>
    </row>
    <row r="272" spans="6:8">
      <c r="F272" s="17"/>
      <c r="G272" s="17"/>
      <c r="H272" s="17"/>
    </row>
    <row r="273" spans="6:8">
      <c r="F273" s="17"/>
      <c r="G273" s="17"/>
      <c r="H273" s="17"/>
    </row>
    <row r="274" spans="6:8">
      <c r="F274" s="17"/>
      <c r="G274" s="17"/>
      <c r="H274" s="17"/>
    </row>
    <row r="275" spans="6:8">
      <c r="F275" s="17"/>
      <c r="G275" s="17"/>
      <c r="H275" s="17"/>
    </row>
    <row r="276" spans="6:8">
      <c r="F276" s="17"/>
      <c r="G276" s="17"/>
      <c r="H276" s="17"/>
    </row>
    <row r="277" spans="6:8">
      <c r="F277" s="17"/>
      <c r="G277" s="17"/>
      <c r="H277" s="17"/>
    </row>
    <row r="278" spans="6:8">
      <c r="F278" s="17"/>
      <c r="G278" s="17"/>
      <c r="H278" s="17"/>
    </row>
    <row r="279" spans="6:8">
      <c r="F279" s="17"/>
      <c r="G279" s="17"/>
      <c r="H279" s="17"/>
    </row>
    <row r="280" spans="6:8">
      <c r="F280" s="17"/>
      <c r="G280" s="17"/>
      <c r="H280" s="17"/>
    </row>
    <row r="281" spans="6:8">
      <c r="F281" s="17"/>
      <c r="G281" s="17"/>
      <c r="H281" s="17"/>
    </row>
    <row r="282" spans="6:8">
      <c r="F282" s="17"/>
      <c r="G282" s="17"/>
      <c r="H282" s="17"/>
    </row>
    <row r="283" spans="6:8">
      <c r="F283" s="17"/>
      <c r="G283" s="17"/>
      <c r="H283" s="17"/>
    </row>
    <row r="284" spans="6:8">
      <c r="F284" s="17"/>
      <c r="G284" s="17"/>
      <c r="H284" s="17"/>
    </row>
    <row r="285" spans="6:8">
      <c r="F285" s="17"/>
      <c r="G285" s="17"/>
      <c r="H285" s="17"/>
    </row>
    <row r="286" spans="6:8">
      <c r="F286" s="17"/>
      <c r="G286" s="17"/>
      <c r="H286" s="17"/>
    </row>
    <row r="287" spans="6:8">
      <c r="F287" s="17"/>
      <c r="G287" s="17"/>
      <c r="H287" s="17"/>
    </row>
    <row r="288" spans="6:8">
      <c r="F288" s="17"/>
      <c r="G288" s="17"/>
      <c r="H288" s="17"/>
    </row>
    <row r="289" spans="6:8">
      <c r="F289" s="17"/>
      <c r="G289" s="17"/>
      <c r="H289" s="17"/>
    </row>
    <row r="290" spans="6:8">
      <c r="F290" s="17"/>
      <c r="G290" s="17"/>
      <c r="H290" s="17"/>
    </row>
    <row r="291" spans="6:8">
      <c r="F291" s="17"/>
      <c r="G291" s="17"/>
      <c r="H291" s="17"/>
    </row>
    <row r="292" spans="6:8">
      <c r="F292" s="17"/>
      <c r="G292" s="17"/>
      <c r="H292" s="17"/>
    </row>
    <row r="293" spans="6:8">
      <c r="F293" s="17"/>
      <c r="G293" s="17"/>
      <c r="H293" s="17"/>
    </row>
    <row r="294" spans="6:8">
      <c r="F294" s="17"/>
      <c r="G294" s="17"/>
      <c r="H294" s="17"/>
    </row>
    <row r="295" spans="6:8">
      <c r="F295" s="17"/>
      <c r="G295" s="17"/>
      <c r="H295" s="17"/>
    </row>
    <row r="296" spans="6:8">
      <c r="F296" s="17"/>
      <c r="G296" s="17"/>
      <c r="H296" s="17"/>
    </row>
    <row r="297" spans="6:8">
      <c r="F297" s="17"/>
      <c r="G297" s="17"/>
      <c r="H297" s="17"/>
    </row>
    <row r="298" spans="6:8">
      <c r="F298" s="17"/>
      <c r="G298" s="17"/>
      <c r="H298" s="17"/>
    </row>
    <row r="299" spans="6:8">
      <c r="F299" s="17"/>
      <c r="G299" s="17"/>
      <c r="H299" s="17"/>
    </row>
    <row r="300" spans="6:8">
      <c r="F300" s="17"/>
      <c r="G300" s="17"/>
      <c r="H300" s="17"/>
    </row>
    <row r="301" spans="6:8">
      <c r="F301" s="17"/>
      <c r="G301" s="17"/>
      <c r="H301" s="17"/>
    </row>
    <row r="302" spans="6:8">
      <c r="F302" s="17"/>
      <c r="G302" s="17"/>
      <c r="H302" s="17"/>
    </row>
    <row r="303" spans="6:8">
      <c r="F303" s="17"/>
      <c r="G303" s="17"/>
      <c r="H303" s="17"/>
    </row>
    <row r="304" spans="6:8">
      <c r="F304" s="17"/>
      <c r="G304" s="17"/>
      <c r="H304" s="17"/>
    </row>
    <row r="305" spans="6:8">
      <c r="F305" s="17"/>
      <c r="G305" s="17"/>
      <c r="H305" s="17"/>
    </row>
    <row r="306" spans="6:8">
      <c r="F306" s="17"/>
      <c r="G306" s="17"/>
      <c r="H306" s="17"/>
    </row>
    <row r="307" spans="6:8">
      <c r="F307" s="17"/>
      <c r="G307" s="17"/>
      <c r="H307" s="17"/>
    </row>
    <row r="308" spans="6:8">
      <c r="F308" s="17"/>
      <c r="G308" s="17"/>
      <c r="H308" s="17"/>
    </row>
    <row r="309" spans="6:8">
      <c r="F309" s="17"/>
      <c r="G309" s="17"/>
      <c r="H309" s="17"/>
    </row>
    <row r="310" spans="6:8">
      <c r="F310" s="17"/>
      <c r="G310" s="17"/>
      <c r="H310" s="17"/>
    </row>
    <row r="311" spans="6:8">
      <c r="F311" s="17"/>
      <c r="G311" s="17"/>
      <c r="H311" s="17"/>
    </row>
    <row r="312" spans="6:8">
      <c r="F312" s="17"/>
      <c r="G312" s="17"/>
      <c r="H312" s="17"/>
    </row>
    <row r="313" spans="6:8">
      <c r="F313" s="17"/>
      <c r="G313" s="17"/>
      <c r="H313" s="17"/>
    </row>
    <row r="314" spans="6:8">
      <c r="F314" s="17"/>
      <c r="G314" s="17"/>
      <c r="H314" s="17"/>
    </row>
    <row r="315" spans="6:8">
      <c r="F315" s="17"/>
      <c r="G315" s="17"/>
      <c r="H315" s="17"/>
    </row>
    <row r="316" spans="6:8">
      <c r="F316" s="17"/>
      <c r="G316" s="17"/>
      <c r="H316" s="17"/>
    </row>
    <row r="317" spans="6:8">
      <c r="F317" s="17"/>
      <c r="G317" s="17"/>
      <c r="H317" s="17"/>
    </row>
    <row r="318" spans="6:8">
      <c r="F318" s="17"/>
      <c r="G318" s="17"/>
      <c r="H318" s="17"/>
    </row>
    <row r="319" spans="6:8">
      <c r="F319" s="17"/>
      <c r="G319" s="17"/>
      <c r="H319" s="17"/>
    </row>
    <row r="320" spans="6:8">
      <c r="F320" s="17"/>
      <c r="G320" s="17"/>
      <c r="H320" s="17"/>
    </row>
    <row r="321" spans="6:8">
      <c r="F321" s="17"/>
      <c r="G321" s="17"/>
      <c r="H321" s="17"/>
    </row>
    <row r="322" spans="6:8">
      <c r="F322" s="17"/>
      <c r="G322" s="17"/>
      <c r="H322" s="17"/>
    </row>
    <row r="323" spans="6:8">
      <c r="F323" s="17"/>
      <c r="G323" s="17"/>
      <c r="H323" s="17"/>
    </row>
    <row r="324" spans="6:8">
      <c r="F324" s="17"/>
      <c r="G324" s="17"/>
      <c r="H324" s="17"/>
    </row>
    <row r="325" spans="6:8">
      <c r="F325" s="17"/>
      <c r="G325" s="17"/>
      <c r="H325" s="17"/>
    </row>
    <row r="326" spans="6:8">
      <c r="F326" s="17"/>
      <c r="G326" s="17"/>
      <c r="H326" s="17"/>
    </row>
    <row r="327" spans="6:8">
      <c r="F327" s="17"/>
      <c r="G327" s="17"/>
      <c r="H327" s="17"/>
    </row>
    <row r="328" spans="6:8">
      <c r="F328" s="17"/>
      <c r="G328" s="17"/>
      <c r="H328" s="17"/>
    </row>
    <row r="329" spans="6:8">
      <c r="F329" s="17"/>
      <c r="G329" s="17"/>
      <c r="H329" s="17"/>
    </row>
    <row r="330" spans="6:8">
      <c r="F330" s="17"/>
      <c r="G330" s="17"/>
      <c r="H330" s="17"/>
    </row>
    <row r="331" spans="6:8">
      <c r="F331" s="17"/>
      <c r="G331" s="17"/>
      <c r="H331" s="17"/>
    </row>
    <row r="332" spans="6:8">
      <c r="F332" s="17"/>
      <c r="G332" s="17"/>
      <c r="H332" s="17"/>
    </row>
    <row r="333" spans="6:8">
      <c r="F333" s="17"/>
      <c r="G333" s="17"/>
      <c r="H333" s="17"/>
    </row>
    <row r="334" spans="6:8">
      <c r="F334" s="17"/>
      <c r="G334" s="17"/>
      <c r="H334" s="17"/>
    </row>
    <row r="335" spans="6:8">
      <c r="F335" s="17"/>
      <c r="G335" s="17"/>
      <c r="H335" s="17"/>
    </row>
    <row r="336" spans="6:8">
      <c r="F336" s="17"/>
      <c r="G336" s="17"/>
      <c r="H336" s="17"/>
    </row>
    <row r="337" spans="6:8">
      <c r="F337" s="17"/>
      <c r="G337" s="17"/>
      <c r="H337" s="17"/>
    </row>
    <row r="338" spans="6:8">
      <c r="F338" s="17"/>
      <c r="G338" s="17"/>
      <c r="H338" s="17"/>
    </row>
    <row r="339" spans="6:8">
      <c r="F339" s="17"/>
      <c r="G339" s="17"/>
      <c r="H339" s="17"/>
    </row>
    <row r="340" spans="6:8">
      <c r="F340" s="17"/>
      <c r="G340" s="17"/>
      <c r="H340" s="17"/>
    </row>
    <row r="341" spans="6:8">
      <c r="F341" s="17"/>
      <c r="G341" s="17"/>
      <c r="H341" s="17"/>
    </row>
    <row r="342" spans="6:8">
      <c r="F342" s="17"/>
      <c r="G342" s="17"/>
      <c r="H342" s="17"/>
    </row>
    <row r="343" spans="6:8">
      <c r="F343" s="17"/>
      <c r="G343" s="17"/>
      <c r="H343" s="17"/>
    </row>
    <row r="344" spans="6:8">
      <c r="F344" s="17"/>
      <c r="G344" s="17"/>
      <c r="H344" s="17"/>
    </row>
    <row r="345" spans="6:8">
      <c r="F345" s="17"/>
      <c r="G345" s="17"/>
      <c r="H345" s="17"/>
    </row>
    <row r="346" spans="6:8">
      <c r="F346" s="17"/>
      <c r="G346" s="17"/>
      <c r="H346" s="17"/>
    </row>
    <row r="347" spans="6:8">
      <c r="F347" s="17"/>
      <c r="G347" s="17"/>
      <c r="H347" s="17"/>
    </row>
    <row r="348" spans="6:8">
      <c r="F348" s="17"/>
      <c r="G348" s="17"/>
      <c r="H348" s="17"/>
    </row>
    <row r="349" spans="6:8">
      <c r="F349" s="17"/>
      <c r="G349" s="17"/>
      <c r="H349" s="17"/>
    </row>
    <row r="350" spans="6:8">
      <c r="F350" s="17"/>
      <c r="G350" s="17"/>
      <c r="H350" s="17"/>
    </row>
    <row r="351" spans="6:8">
      <c r="F351" s="17"/>
      <c r="G351" s="17"/>
      <c r="H351" s="17"/>
    </row>
    <row r="352" spans="6:8">
      <c r="F352" s="17"/>
      <c r="G352" s="17"/>
      <c r="H352" s="17"/>
    </row>
    <row r="353" spans="6:8">
      <c r="F353" s="17"/>
      <c r="G353" s="17"/>
      <c r="H353" s="17"/>
    </row>
    <row r="354" spans="6:8">
      <c r="F354" s="17"/>
      <c r="G354" s="17"/>
      <c r="H354" s="17"/>
    </row>
    <row r="355" spans="6:8">
      <c r="F355" s="17"/>
      <c r="G355" s="17"/>
      <c r="H355" s="17"/>
    </row>
    <row r="356" spans="6:8">
      <c r="F356" s="17"/>
      <c r="G356" s="17"/>
      <c r="H356" s="17"/>
    </row>
    <row r="357" spans="6:8">
      <c r="F357" s="17"/>
      <c r="G357" s="17"/>
      <c r="H357" s="17"/>
    </row>
    <row r="358" spans="6:8">
      <c r="F358" s="17"/>
      <c r="G358" s="17"/>
      <c r="H358" s="17"/>
    </row>
    <row r="359" spans="6:8">
      <c r="F359" s="17"/>
      <c r="G359" s="17"/>
      <c r="H359" s="17"/>
    </row>
    <row r="360" spans="6:8">
      <c r="F360" s="17"/>
      <c r="G360" s="17"/>
      <c r="H360" s="17"/>
    </row>
    <row r="361" spans="6:8">
      <c r="F361" s="17"/>
      <c r="G361" s="17"/>
      <c r="H361" s="17"/>
    </row>
    <row r="362" spans="6:8">
      <c r="F362" s="17"/>
      <c r="G362" s="17"/>
      <c r="H362" s="17"/>
    </row>
    <row r="363" spans="6:8">
      <c r="F363" s="17"/>
      <c r="G363" s="17"/>
      <c r="H363" s="17"/>
    </row>
    <row r="364" spans="6:8">
      <c r="F364" s="17"/>
      <c r="G364" s="17"/>
      <c r="H364" s="17"/>
    </row>
    <row r="365" spans="6:8">
      <c r="F365" s="17"/>
      <c r="G365" s="17"/>
      <c r="H365" s="17"/>
    </row>
    <row r="366" spans="6:8">
      <c r="F366" s="17"/>
      <c r="G366" s="17"/>
      <c r="H366" s="17"/>
    </row>
    <row r="367" spans="6:8">
      <c r="F367" s="17"/>
      <c r="G367" s="17"/>
      <c r="H367" s="17"/>
    </row>
    <row r="368" spans="6:8">
      <c r="F368" s="17"/>
      <c r="G368" s="17"/>
      <c r="H368" s="17"/>
    </row>
    <row r="369" spans="6:8">
      <c r="F369" s="17"/>
      <c r="G369" s="17"/>
      <c r="H369" s="17"/>
    </row>
    <row r="370" spans="6:8">
      <c r="F370" s="17"/>
      <c r="G370" s="17"/>
      <c r="H370" s="17"/>
    </row>
    <row r="371" spans="6:8">
      <c r="F371" s="17"/>
      <c r="G371" s="17"/>
      <c r="H371" s="17"/>
    </row>
    <row r="372" spans="6:8">
      <c r="F372" s="17"/>
      <c r="G372" s="17"/>
      <c r="H372" s="17"/>
    </row>
    <row r="373" spans="6:8">
      <c r="F373" s="17"/>
      <c r="G373" s="17"/>
      <c r="H373" s="17"/>
    </row>
    <row r="374" spans="6:8">
      <c r="F374" s="17"/>
      <c r="G374" s="17"/>
      <c r="H374" s="17"/>
    </row>
    <row r="375" spans="6:8">
      <c r="F375" s="17"/>
      <c r="G375" s="17"/>
      <c r="H375" s="17"/>
    </row>
    <row r="376" spans="6:8">
      <c r="F376" s="17"/>
      <c r="G376" s="17"/>
      <c r="H376" s="17"/>
    </row>
    <row r="377" spans="6:8">
      <c r="F377" s="17"/>
      <c r="G377" s="17"/>
      <c r="H377" s="17"/>
    </row>
    <row r="378" spans="6:8">
      <c r="F378" s="17"/>
      <c r="G378" s="17"/>
      <c r="H378" s="17"/>
    </row>
    <row r="379" spans="6:8">
      <c r="F379" s="17"/>
      <c r="G379" s="17"/>
      <c r="H379" s="17"/>
    </row>
    <row r="380" spans="6:8">
      <c r="F380" s="17"/>
      <c r="G380" s="17"/>
      <c r="H380" s="17"/>
    </row>
    <row r="381" spans="6:8">
      <c r="F381" s="17"/>
      <c r="G381" s="17"/>
      <c r="H381" s="17"/>
    </row>
    <row r="382" spans="6:8">
      <c r="F382" s="17"/>
      <c r="G382" s="17"/>
      <c r="H382" s="17"/>
    </row>
    <row r="383" spans="6:8">
      <c r="F383" s="17"/>
      <c r="G383" s="17"/>
      <c r="H383" s="17"/>
    </row>
    <row r="384" spans="6:8">
      <c r="F384" s="17"/>
      <c r="G384" s="17"/>
      <c r="H384" s="17"/>
    </row>
    <row r="385" spans="6:8">
      <c r="F385" s="17"/>
      <c r="G385" s="17"/>
      <c r="H385" s="17"/>
    </row>
    <row r="386" spans="6:8">
      <c r="F386" s="17"/>
      <c r="G386" s="17"/>
      <c r="H386" s="17"/>
    </row>
    <row r="387" spans="6:8">
      <c r="F387" s="17"/>
      <c r="G387" s="17"/>
      <c r="H387" s="17"/>
    </row>
    <row r="388" spans="6:8">
      <c r="F388" s="17"/>
      <c r="G388" s="17"/>
      <c r="H388" s="17"/>
    </row>
    <row r="389" spans="6:8">
      <c r="F389" s="17"/>
      <c r="G389" s="17"/>
      <c r="H389" s="17"/>
    </row>
    <row r="390" spans="6:8">
      <c r="F390" s="17"/>
      <c r="G390" s="17"/>
      <c r="H390" s="17"/>
    </row>
    <row r="391" spans="6:8">
      <c r="F391" s="17"/>
      <c r="G391" s="17"/>
      <c r="H391" s="17"/>
    </row>
    <row r="392" spans="6:8">
      <c r="F392" s="17"/>
      <c r="G392" s="17"/>
      <c r="H392" s="17"/>
    </row>
    <row r="393" spans="6:8">
      <c r="F393" s="17"/>
      <c r="G393" s="17"/>
      <c r="H393" s="17"/>
    </row>
    <row r="394" spans="6:8">
      <c r="F394" s="17"/>
      <c r="G394" s="17"/>
      <c r="H394" s="17"/>
    </row>
    <row r="395" spans="6:8">
      <c r="F395" s="17"/>
      <c r="G395" s="17"/>
      <c r="H395" s="17"/>
    </row>
    <row r="396" spans="6:8">
      <c r="F396" s="17"/>
      <c r="G396" s="17"/>
      <c r="H396" s="17"/>
    </row>
    <row r="397" spans="6:8">
      <c r="F397" s="17"/>
      <c r="G397" s="17"/>
      <c r="H397" s="17"/>
    </row>
    <row r="398" spans="6:8">
      <c r="F398" s="17"/>
      <c r="G398" s="17"/>
      <c r="H398" s="17"/>
    </row>
    <row r="399" spans="6:8">
      <c r="F399" s="17"/>
      <c r="G399" s="17"/>
      <c r="H399" s="17"/>
    </row>
    <row r="400" spans="6:8">
      <c r="F400" s="17"/>
      <c r="G400" s="17"/>
      <c r="H400" s="17"/>
    </row>
    <row r="401" spans="6:8">
      <c r="F401" s="17"/>
      <c r="G401" s="17"/>
      <c r="H401" s="17"/>
    </row>
    <row r="402" spans="6:8">
      <c r="F402" s="17"/>
      <c r="G402" s="17"/>
      <c r="H402" s="17"/>
    </row>
    <row r="403" spans="6:8">
      <c r="F403" s="17"/>
      <c r="G403" s="17"/>
      <c r="H403" s="17"/>
    </row>
    <row r="404" spans="6:8">
      <c r="F404" s="17"/>
      <c r="G404" s="17"/>
      <c r="H404" s="17"/>
    </row>
    <row r="405" spans="6:8">
      <c r="F405" s="17"/>
      <c r="G405" s="17"/>
      <c r="H405" s="17"/>
    </row>
    <row r="406" spans="6:8">
      <c r="F406" s="17"/>
      <c r="G406" s="17"/>
      <c r="H406" s="17"/>
    </row>
    <row r="407" spans="6:8">
      <c r="F407" s="17"/>
      <c r="G407" s="17"/>
      <c r="H407" s="17"/>
    </row>
    <row r="408" spans="6:8">
      <c r="F408" s="17"/>
      <c r="G408" s="17"/>
      <c r="H408" s="17"/>
    </row>
    <row r="409" spans="6:8">
      <c r="F409" s="17"/>
      <c r="G409" s="17"/>
      <c r="H409" s="17"/>
    </row>
    <row r="410" spans="6:8">
      <c r="F410" s="17"/>
      <c r="G410" s="17"/>
      <c r="H410" s="17"/>
    </row>
    <row r="411" spans="6:8">
      <c r="F411" s="17"/>
      <c r="G411" s="17"/>
      <c r="H411" s="17"/>
    </row>
    <row r="412" spans="6:8">
      <c r="F412" s="17"/>
      <c r="G412" s="17"/>
      <c r="H412" s="17"/>
    </row>
    <row r="413" spans="6:8">
      <c r="F413" s="17"/>
      <c r="G413" s="17"/>
      <c r="H413" s="17"/>
    </row>
    <row r="414" spans="6:8">
      <c r="F414" s="17"/>
      <c r="G414" s="17"/>
      <c r="H414" s="17"/>
    </row>
    <row r="415" spans="6:8">
      <c r="F415" s="17"/>
      <c r="G415" s="17"/>
      <c r="H415" s="17"/>
    </row>
    <row r="416" spans="6:8">
      <c r="F416" s="17"/>
      <c r="G416" s="17"/>
      <c r="H416" s="17"/>
    </row>
    <row r="417" spans="6:8">
      <c r="F417" s="17"/>
      <c r="G417" s="17"/>
      <c r="H417" s="17"/>
    </row>
    <row r="418" spans="6:8">
      <c r="F418" s="17"/>
      <c r="G418" s="17"/>
      <c r="H418" s="17"/>
    </row>
    <row r="419" spans="6:8">
      <c r="F419" s="17"/>
      <c r="G419" s="17"/>
      <c r="H419" s="17"/>
    </row>
    <row r="420" spans="6:8">
      <c r="F420" s="17"/>
      <c r="G420" s="17"/>
      <c r="H420" s="17"/>
    </row>
    <row r="421" spans="6:8">
      <c r="F421" s="17"/>
      <c r="G421" s="17"/>
      <c r="H421" s="17"/>
    </row>
    <row r="422" spans="6:8">
      <c r="F422" s="17"/>
      <c r="G422" s="17"/>
      <c r="H422" s="17"/>
    </row>
    <row r="423" spans="6:8">
      <c r="F423" s="17"/>
      <c r="G423" s="17"/>
      <c r="H423" s="17"/>
    </row>
    <row r="424" spans="6:8">
      <c r="F424" s="17"/>
      <c r="G424" s="17"/>
      <c r="H424" s="17"/>
    </row>
    <row r="425" spans="6:8">
      <c r="F425" s="17"/>
      <c r="G425" s="17"/>
      <c r="H425" s="17"/>
    </row>
    <row r="426" spans="6:8">
      <c r="F426" s="17"/>
      <c r="G426" s="17"/>
      <c r="H426" s="17"/>
    </row>
    <row r="427" spans="6:8">
      <c r="F427" s="17"/>
      <c r="G427" s="17"/>
      <c r="H427" s="17"/>
    </row>
    <row r="428" spans="6:8">
      <c r="F428" s="17"/>
      <c r="G428" s="17"/>
      <c r="H428" s="17"/>
    </row>
    <row r="429" spans="6:8">
      <c r="F429" s="17"/>
      <c r="G429" s="17"/>
      <c r="H429" s="17"/>
    </row>
    <row r="430" spans="6:8">
      <c r="F430" s="17"/>
      <c r="G430" s="17"/>
      <c r="H430" s="17"/>
    </row>
    <row r="431" spans="6:8">
      <c r="F431" s="17"/>
      <c r="G431" s="17"/>
      <c r="H431" s="17"/>
    </row>
    <row r="432" spans="6:8">
      <c r="F432" s="17"/>
      <c r="G432" s="17"/>
      <c r="H432" s="17"/>
    </row>
    <row r="433" spans="6:8">
      <c r="F433" s="17"/>
      <c r="G433" s="17"/>
      <c r="H433" s="17"/>
    </row>
    <row r="434" spans="6:8">
      <c r="F434" s="17"/>
      <c r="G434" s="17"/>
      <c r="H434" s="17"/>
    </row>
    <row r="435" spans="6:8">
      <c r="F435" s="17"/>
      <c r="G435" s="17"/>
      <c r="H435" s="17"/>
    </row>
    <row r="436" spans="6:8">
      <c r="F436" s="17"/>
      <c r="G436" s="17"/>
      <c r="H436" s="17"/>
    </row>
    <row r="437" spans="6:8">
      <c r="F437" s="17"/>
      <c r="G437" s="17"/>
      <c r="H437" s="17"/>
    </row>
    <row r="438" spans="6:8">
      <c r="F438" s="17"/>
      <c r="G438" s="17"/>
      <c r="H438" s="17"/>
    </row>
    <row r="439" spans="6:8">
      <c r="F439" s="17"/>
      <c r="G439" s="17"/>
      <c r="H439" s="17"/>
    </row>
    <row r="440" spans="6:8">
      <c r="F440" s="17"/>
      <c r="G440" s="17"/>
      <c r="H440" s="17"/>
    </row>
    <row r="441" spans="6:8">
      <c r="F441" s="17"/>
      <c r="G441" s="17"/>
      <c r="H441" s="17"/>
    </row>
    <row r="442" spans="6:8">
      <c r="F442" s="17"/>
      <c r="G442" s="17"/>
      <c r="H442" s="17"/>
    </row>
    <row r="443" spans="6:8">
      <c r="F443" s="17"/>
      <c r="G443" s="17"/>
      <c r="H443" s="17"/>
    </row>
    <row r="444" spans="6:8">
      <c r="F444" s="17"/>
      <c r="G444" s="17"/>
      <c r="H444" s="17"/>
    </row>
    <row r="445" spans="6:8">
      <c r="F445" s="17"/>
      <c r="G445" s="17"/>
      <c r="H445" s="17"/>
    </row>
    <row r="446" spans="6:8">
      <c r="F446" s="17"/>
      <c r="G446" s="17"/>
      <c r="H446" s="17"/>
    </row>
    <row r="447" spans="6:8">
      <c r="F447" s="17"/>
      <c r="G447" s="17"/>
      <c r="H447" s="17"/>
    </row>
    <row r="448" spans="6:8">
      <c r="F448" s="17"/>
      <c r="G448" s="17"/>
      <c r="H448" s="17"/>
    </row>
    <row r="449" spans="6:8">
      <c r="F449" s="17"/>
      <c r="G449" s="17"/>
      <c r="H449" s="17"/>
    </row>
    <row r="450" spans="6:8">
      <c r="F450" s="17"/>
      <c r="G450" s="17"/>
      <c r="H450" s="17"/>
    </row>
    <row r="451" spans="6:8">
      <c r="F451" s="17"/>
      <c r="G451" s="17"/>
      <c r="H451" s="17"/>
    </row>
    <row r="452" spans="6:8">
      <c r="F452" s="17"/>
      <c r="G452" s="17"/>
      <c r="H452" s="17"/>
    </row>
    <row r="453" spans="6:8">
      <c r="F453" s="17"/>
      <c r="G453" s="17"/>
      <c r="H453" s="17"/>
    </row>
    <row r="454" spans="6:8">
      <c r="F454" s="17"/>
      <c r="G454" s="17"/>
      <c r="H454" s="17"/>
    </row>
    <row r="455" spans="6:8">
      <c r="F455" s="17"/>
      <c r="G455" s="17"/>
      <c r="H455" s="17"/>
    </row>
    <row r="456" spans="6:8">
      <c r="F456" s="17"/>
      <c r="G456" s="17"/>
      <c r="H456" s="17"/>
    </row>
    <row r="457" spans="6:8">
      <c r="F457" s="17"/>
      <c r="G457" s="17"/>
      <c r="H457" s="17"/>
    </row>
    <row r="458" spans="6:8">
      <c r="F458" s="17"/>
      <c r="G458" s="17"/>
      <c r="H458" s="17"/>
    </row>
    <row r="459" spans="6:8">
      <c r="F459" s="17"/>
      <c r="G459" s="17"/>
      <c r="H459" s="17"/>
    </row>
    <row r="460" spans="6:8">
      <c r="F460" s="17"/>
      <c r="G460" s="17"/>
      <c r="H460" s="17"/>
    </row>
    <row r="461" spans="6:8">
      <c r="F461" s="17"/>
      <c r="G461" s="17"/>
      <c r="H461" s="17"/>
    </row>
    <row r="462" spans="6:8">
      <c r="F462" s="17"/>
      <c r="G462" s="17"/>
      <c r="H462" s="17"/>
    </row>
    <row r="463" spans="6:8">
      <c r="F463" s="17"/>
      <c r="G463" s="17"/>
      <c r="H463" s="17"/>
    </row>
    <row r="464" spans="6:8">
      <c r="F464" s="17"/>
      <c r="G464" s="17"/>
      <c r="H464" s="17"/>
    </row>
    <row r="465" spans="6:8">
      <c r="F465" s="17"/>
      <c r="G465" s="17"/>
      <c r="H465" s="17"/>
    </row>
    <row r="466" spans="6:8">
      <c r="F466" s="17"/>
      <c r="G466" s="17"/>
      <c r="H466" s="17"/>
    </row>
    <row r="467" spans="6:8">
      <c r="F467" s="17"/>
      <c r="G467" s="17"/>
      <c r="H467" s="17"/>
    </row>
    <row r="468" spans="6:8">
      <c r="F468" s="17"/>
      <c r="G468" s="17"/>
      <c r="H468" s="17"/>
    </row>
    <row r="469" spans="6:8">
      <c r="F469" s="17"/>
      <c r="G469" s="17"/>
      <c r="H469" s="17"/>
    </row>
    <row r="470" spans="6:8">
      <c r="F470" s="17"/>
      <c r="G470" s="17"/>
      <c r="H470" s="17"/>
    </row>
    <row r="471" spans="6:8">
      <c r="F471" s="17"/>
      <c r="G471" s="17"/>
      <c r="H471" s="17"/>
    </row>
    <row r="472" spans="6:8">
      <c r="F472" s="17"/>
      <c r="G472" s="17"/>
      <c r="H472" s="17"/>
    </row>
    <row r="473" spans="6:8">
      <c r="F473" s="17"/>
      <c r="G473" s="17"/>
      <c r="H473" s="17"/>
    </row>
    <row r="474" spans="6:8">
      <c r="F474" s="17"/>
      <c r="G474" s="17"/>
      <c r="H474" s="17"/>
    </row>
    <row r="475" spans="6:8">
      <c r="F475" s="17"/>
      <c r="G475" s="17"/>
      <c r="H475" s="17"/>
    </row>
    <row r="476" spans="6:8">
      <c r="F476" s="17"/>
      <c r="G476" s="17"/>
      <c r="H476" s="17"/>
    </row>
    <row r="477" spans="6:8">
      <c r="F477" s="17"/>
      <c r="G477" s="17"/>
      <c r="H477" s="17"/>
    </row>
    <row r="478" spans="6:8">
      <c r="F478" s="17"/>
      <c r="G478" s="17"/>
      <c r="H478" s="17"/>
    </row>
    <row r="479" spans="6:8">
      <c r="F479" s="17"/>
      <c r="G479" s="17"/>
      <c r="H479" s="17"/>
    </row>
    <row r="480" spans="6:8">
      <c r="F480" s="17"/>
      <c r="G480" s="17"/>
      <c r="H480" s="17"/>
    </row>
    <row r="481" spans="6:8">
      <c r="F481" s="17"/>
      <c r="G481" s="17"/>
      <c r="H481" s="17"/>
    </row>
    <row r="482" spans="6:8">
      <c r="F482" s="17"/>
      <c r="G482" s="17"/>
      <c r="H482" s="17"/>
    </row>
    <row r="483" spans="6:8">
      <c r="F483" s="17"/>
      <c r="G483" s="17"/>
      <c r="H483" s="17"/>
    </row>
    <row r="484" spans="6:8">
      <c r="F484" s="17"/>
      <c r="G484" s="17"/>
      <c r="H484" s="17"/>
    </row>
    <row r="485" spans="6:8">
      <c r="F485" s="17"/>
      <c r="G485" s="17"/>
      <c r="H485" s="17"/>
    </row>
    <row r="486" spans="6:8">
      <c r="F486" s="17"/>
      <c r="G486" s="17"/>
      <c r="H486" s="17"/>
    </row>
    <row r="487" spans="6:8">
      <c r="F487" s="17"/>
      <c r="G487" s="17"/>
      <c r="H487" s="17"/>
    </row>
    <row r="488" spans="6:8">
      <c r="F488" s="17"/>
      <c r="G488" s="17"/>
      <c r="H488" s="17"/>
    </row>
    <row r="489" spans="6:8">
      <c r="F489" s="17"/>
      <c r="G489" s="17"/>
      <c r="H489" s="17"/>
    </row>
    <row r="490" spans="6:8">
      <c r="F490" s="17"/>
      <c r="G490" s="17"/>
      <c r="H490" s="17"/>
    </row>
    <row r="491" spans="6:8">
      <c r="F491" s="17"/>
      <c r="G491" s="17"/>
      <c r="H491" s="17"/>
    </row>
    <row r="492" spans="6:8">
      <c r="F492" s="17"/>
      <c r="G492" s="17"/>
      <c r="H492" s="17"/>
    </row>
    <row r="493" spans="6:8">
      <c r="F493" s="17"/>
      <c r="G493" s="17"/>
      <c r="H493" s="17"/>
    </row>
    <row r="494" spans="6:8">
      <c r="F494" s="17"/>
      <c r="G494" s="17"/>
      <c r="H494" s="17"/>
    </row>
    <row r="495" spans="6:8">
      <c r="F495" s="17"/>
      <c r="G495" s="17"/>
      <c r="H495" s="17"/>
    </row>
    <row r="496" spans="6:8">
      <c r="F496" s="17"/>
      <c r="G496" s="17"/>
      <c r="H496" s="17"/>
    </row>
    <row r="497" spans="6:8">
      <c r="F497" s="17"/>
      <c r="G497" s="17"/>
      <c r="H497" s="17"/>
    </row>
    <row r="498" spans="6:8">
      <c r="F498" s="17"/>
      <c r="G498" s="17"/>
      <c r="H498" s="17"/>
    </row>
    <row r="499" spans="6:8">
      <c r="F499" s="17"/>
      <c r="G499" s="17"/>
      <c r="H499" s="17"/>
    </row>
    <row r="500" spans="6:8">
      <c r="F500" s="17"/>
      <c r="G500" s="17"/>
      <c r="H500" s="17"/>
    </row>
    <row r="501" spans="6:8">
      <c r="F501" s="17"/>
      <c r="G501" s="17"/>
      <c r="H501" s="17"/>
    </row>
    <row r="502" spans="6:8">
      <c r="F502" s="17"/>
      <c r="G502" s="17"/>
      <c r="H502" s="17"/>
    </row>
    <row r="503" spans="6:8">
      <c r="F503" s="17"/>
      <c r="G503" s="17"/>
      <c r="H503" s="17"/>
    </row>
    <row r="504" spans="6:8">
      <c r="F504" s="17"/>
      <c r="G504" s="17"/>
      <c r="H504" s="17"/>
    </row>
    <row r="505" spans="6:8">
      <c r="F505" s="17"/>
      <c r="G505" s="17"/>
      <c r="H505" s="17"/>
    </row>
    <row r="506" spans="6:8">
      <c r="F506" s="17"/>
      <c r="G506" s="17"/>
      <c r="H506" s="17"/>
    </row>
    <row r="507" spans="6:8">
      <c r="F507" s="17"/>
      <c r="G507" s="17"/>
      <c r="H507" s="17"/>
    </row>
    <row r="508" spans="6:8">
      <c r="F508" s="17"/>
      <c r="G508" s="17"/>
      <c r="H508" s="17"/>
    </row>
    <row r="509" spans="6:8">
      <c r="F509" s="17"/>
      <c r="G509" s="17"/>
      <c r="H509" s="17"/>
    </row>
    <row r="510" spans="6:8">
      <c r="F510" s="17"/>
      <c r="G510" s="17"/>
      <c r="H510" s="17"/>
    </row>
    <row r="511" spans="6:8">
      <c r="F511" s="17"/>
      <c r="G511" s="17"/>
      <c r="H511" s="17"/>
    </row>
    <row r="512" spans="6:8">
      <c r="F512" s="17"/>
      <c r="G512" s="17"/>
      <c r="H512" s="17"/>
    </row>
    <row r="513" spans="6:8">
      <c r="F513" s="17"/>
      <c r="G513" s="17"/>
      <c r="H513" s="17"/>
    </row>
    <row r="514" spans="6:8">
      <c r="F514" s="17"/>
      <c r="G514" s="17"/>
      <c r="H514" s="17"/>
    </row>
    <row r="515" spans="6:8">
      <c r="F515" s="17"/>
      <c r="G515" s="17"/>
      <c r="H515" s="17"/>
    </row>
    <row r="516" spans="6:8">
      <c r="F516" s="17"/>
      <c r="G516" s="17"/>
      <c r="H516" s="17"/>
    </row>
    <row r="517" spans="6:8">
      <c r="F517" s="17"/>
      <c r="G517" s="17"/>
      <c r="H517" s="17"/>
    </row>
    <row r="518" spans="6:8">
      <c r="F518" s="17"/>
      <c r="G518" s="17"/>
      <c r="H518" s="17"/>
    </row>
    <row r="519" spans="6:8">
      <c r="F519" s="17"/>
      <c r="G519" s="17"/>
      <c r="H519" s="17"/>
    </row>
    <row r="520" spans="6:8">
      <c r="F520" s="17"/>
      <c r="G520" s="17"/>
      <c r="H520" s="17"/>
    </row>
    <row r="521" spans="6:8">
      <c r="F521" s="17"/>
      <c r="G521" s="17"/>
      <c r="H521" s="17"/>
    </row>
    <row r="522" spans="6:8">
      <c r="F522" s="17"/>
      <c r="G522" s="17"/>
      <c r="H522" s="17"/>
    </row>
    <row r="523" spans="6:8">
      <c r="F523" s="17"/>
      <c r="G523" s="17"/>
      <c r="H523" s="17"/>
    </row>
    <row r="524" spans="6:8">
      <c r="F524" s="17"/>
      <c r="G524" s="17"/>
      <c r="H524" s="17"/>
    </row>
    <row r="525" spans="6:8">
      <c r="F525" s="17"/>
      <c r="G525" s="17"/>
      <c r="H525" s="17"/>
    </row>
    <row r="526" spans="6:8">
      <c r="F526" s="17"/>
      <c r="G526" s="17"/>
      <c r="H526" s="17"/>
    </row>
    <row r="527" spans="6:8">
      <c r="F527" s="17"/>
      <c r="G527" s="17"/>
      <c r="H527" s="17"/>
    </row>
    <row r="528" spans="6:8">
      <c r="F528" s="17"/>
      <c r="G528" s="17"/>
      <c r="H528" s="17"/>
    </row>
    <row r="529" spans="6:8">
      <c r="F529" s="17"/>
      <c r="G529" s="17"/>
      <c r="H529" s="17"/>
    </row>
    <row r="530" spans="6:8">
      <c r="F530" s="17"/>
      <c r="G530" s="17"/>
      <c r="H530" s="17"/>
    </row>
    <row r="531" spans="6:8">
      <c r="F531" s="17"/>
      <c r="G531" s="17"/>
      <c r="H531" s="17"/>
    </row>
    <row r="532" spans="6:8">
      <c r="F532" s="17"/>
      <c r="G532" s="17"/>
      <c r="H532" s="17"/>
    </row>
    <row r="533" spans="6:8">
      <c r="F533" s="17"/>
      <c r="G533" s="17"/>
      <c r="H533" s="17"/>
    </row>
    <row r="534" spans="6:8">
      <c r="F534" s="17"/>
      <c r="G534" s="17"/>
      <c r="H534" s="17"/>
    </row>
    <row r="535" spans="6:8">
      <c r="F535" s="17"/>
      <c r="G535" s="17"/>
      <c r="H535" s="17"/>
    </row>
    <row r="536" spans="6:8">
      <c r="F536" s="17"/>
      <c r="G536" s="17"/>
      <c r="H536" s="17"/>
    </row>
    <row r="537" spans="6:8">
      <c r="F537" s="17"/>
      <c r="G537" s="17"/>
      <c r="H537" s="17"/>
    </row>
    <row r="538" spans="6:8">
      <c r="F538" s="17"/>
      <c r="G538" s="17"/>
      <c r="H538" s="17"/>
    </row>
    <row r="539" spans="6:8">
      <c r="F539" s="17"/>
      <c r="G539" s="17"/>
      <c r="H539" s="17"/>
    </row>
    <row r="540" spans="6:8">
      <c r="F540" s="17"/>
      <c r="G540" s="17"/>
      <c r="H540" s="17"/>
    </row>
    <row r="541" spans="6:8">
      <c r="F541" s="17"/>
      <c r="G541" s="17"/>
      <c r="H541" s="17"/>
    </row>
    <row r="542" spans="6:8">
      <c r="F542" s="17"/>
      <c r="G542" s="17"/>
      <c r="H542" s="17"/>
    </row>
    <row r="543" spans="6:8">
      <c r="F543" s="17"/>
      <c r="G543" s="17"/>
      <c r="H543" s="17"/>
    </row>
    <row r="544" spans="6:8">
      <c r="F544" s="17"/>
      <c r="G544" s="17"/>
      <c r="H544" s="17"/>
    </row>
    <row r="545" spans="6:8">
      <c r="F545" s="17"/>
      <c r="G545" s="17"/>
      <c r="H545" s="17"/>
    </row>
    <row r="546" spans="6:8">
      <c r="F546" s="17"/>
      <c r="G546" s="17"/>
      <c r="H546" s="17"/>
    </row>
    <row r="547" spans="6:8">
      <c r="F547" s="17"/>
      <c r="G547" s="17"/>
      <c r="H547" s="17"/>
    </row>
    <row r="548" spans="6:8">
      <c r="F548" s="17"/>
      <c r="G548" s="17"/>
      <c r="H548" s="17"/>
    </row>
    <row r="549" spans="6:8">
      <c r="F549" s="17"/>
      <c r="G549" s="17"/>
      <c r="H549" s="17"/>
    </row>
    <row r="550" spans="6:8">
      <c r="F550" s="17"/>
      <c r="G550" s="17"/>
      <c r="H550" s="17"/>
    </row>
    <row r="551" spans="6:8">
      <c r="F551" s="17"/>
      <c r="G551" s="17"/>
      <c r="H551" s="17"/>
    </row>
    <row r="552" spans="6:8">
      <c r="F552" s="17"/>
      <c r="G552" s="17"/>
      <c r="H552" s="17"/>
    </row>
    <row r="553" spans="6:8">
      <c r="F553" s="17"/>
      <c r="G553" s="17"/>
      <c r="H553" s="17"/>
    </row>
    <row r="554" spans="6:8">
      <c r="F554" s="17"/>
      <c r="G554" s="17"/>
      <c r="H554" s="17"/>
    </row>
    <row r="555" spans="6:8">
      <c r="F555" s="17"/>
      <c r="G555" s="17"/>
      <c r="H555" s="17"/>
    </row>
    <row r="556" spans="6:8">
      <c r="F556" s="17"/>
      <c r="G556" s="17"/>
      <c r="H556" s="17"/>
    </row>
    <row r="557" spans="6:8">
      <c r="F557" s="17"/>
      <c r="G557" s="17"/>
      <c r="H557" s="17"/>
    </row>
    <row r="558" spans="6:8">
      <c r="F558" s="17"/>
      <c r="G558" s="17"/>
      <c r="H558" s="17"/>
    </row>
    <row r="559" spans="6:8">
      <c r="F559" s="17"/>
      <c r="G559" s="17"/>
      <c r="H559" s="17"/>
    </row>
    <row r="560" spans="6:8">
      <c r="F560" s="17"/>
      <c r="G560" s="17"/>
      <c r="H560" s="17"/>
    </row>
    <row r="561" spans="6:8">
      <c r="F561" s="17"/>
      <c r="G561" s="17"/>
      <c r="H561" s="17"/>
    </row>
    <row r="562" spans="6:8">
      <c r="F562" s="17"/>
      <c r="G562" s="17"/>
      <c r="H562" s="17"/>
    </row>
    <row r="563" spans="6:8">
      <c r="F563" s="17"/>
      <c r="G563" s="17"/>
      <c r="H563" s="17"/>
    </row>
    <row r="564" spans="6:8">
      <c r="F564" s="17"/>
      <c r="G564" s="17"/>
      <c r="H564" s="17"/>
    </row>
    <row r="565" spans="6:8">
      <c r="F565" s="17"/>
      <c r="G565" s="17"/>
      <c r="H565" s="17"/>
    </row>
    <row r="566" spans="6:8">
      <c r="F566" s="17"/>
      <c r="G566" s="17"/>
      <c r="H566" s="17"/>
    </row>
    <row r="567" spans="6:8">
      <c r="F567" s="17"/>
      <c r="G567" s="17"/>
      <c r="H567" s="17"/>
    </row>
    <row r="568" spans="6:8">
      <c r="F568" s="17"/>
      <c r="G568" s="17"/>
      <c r="H568" s="17"/>
    </row>
    <row r="569" spans="6:8">
      <c r="F569" s="17"/>
      <c r="G569" s="17"/>
      <c r="H569" s="17"/>
    </row>
    <row r="570" spans="6:8">
      <c r="F570" s="17"/>
      <c r="G570" s="17"/>
      <c r="H570" s="17"/>
    </row>
    <row r="571" spans="6:8">
      <c r="F571" s="17"/>
      <c r="G571" s="17"/>
      <c r="H571" s="17"/>
    </row>
    <row r="572" spans="6:8">
      <c r="F572" s="17"/>
      <c r="G572" s="17"/>
      <c r="H572" s="17"/>
    </row>
    <row r="573" spans="6:8">
      <c r="F573" s="17"/>
      <c r="G573" s="17"/>
      <c r="H573" s="17"/>
    </row>
    <row r="574" spans="6:8">
      <c r="F574" s="17"/>
      <c r="G574" s="17"/>
      <c r="H574" s="17"/>
    </row>
    <row r="575" spans="6:8">
      <c r="F575" s="17"/>
      <c r="G575" s="17"/>
      <c r="H575" s="17"/>
    </row>
    <row r="576" spans="6:8">
      <c r="F576" s="17"/>
      <c r="G576" s="17"/>
      <c r="H576" s="17"/>
    </row>
    <row r="577" spans="6:8">
      <c r="F577" s="17"/>
      <c r="G577" s="17"/>
      <c r="H577" s="17"/>
    </row>
    <row r="578" spans="6:8">
      <c r="F578" s="17"/>
      <c r="G578" s="17"/>
      <c r="H578" s="17"/>
    </row>
    <row r="579" spans="6:8">
      <c r="F579" s="17"/>
      <c r="G579" s="17"/>
      <c r="H579" s="17"/>
    </row>
    <row r="580" spans="6:8">
      <c r="F580" s="17"/>
      <c r="G580" s="17"/>
      <c r="H580" s="17"/>
    </row>
    <row r="581" spans="6:8">
      <c r="F581" s="17"/>
      <c r="G581" s="17"/>
      <c r="H581" s="17"/>
    </row>
    <row r="582" spans="6:8">
      <c r="F582" s="17"/>
      <c r="G582" s="17"/>
      <c r="H582" s="17"/>
    </row>
    <row r="583" spans="6:8">
      <c r="F583" s="17"/>
      <c r="G583" s="17"/>
      <c r="H583" s="17"/>
    </row>
    <row r="584" spans="6:8">
      <c r="F584" s="17"/>
      <c r="G584" s="17"/>
      <c r="H584" s="17"/>
    </row>
    <row r="585" spans="6:8">
      <c r="F585" s="17"/>
      <c r="G585" s="17"/>
      <c r="H585" s="17"/>
    </row>
    <row r="586" spans="6:8">
      <c r="F586" s="17"/>
      <c r="G586" s="17"/>
      <c r="H586" s="17"/>
    </row>
    <row r="587" spans="6:8">
      <c r="F587" s="17"/>
      <c r="G587" s="17"/>
      <c r="H587" s="17"/>
    </row>
    <row r="588" spans="6:8">
      <c r="F588" s="17"/>
      <c r="G588" s="17"/>
      <c r="H588" s="17"/>
    </row>
    <row r="589" spans="6:8">
      <c r="F589" s="17"/>
      <c r="G589" s="17"/>
      <c r="H589" s="17"/>
    </row>
    <row r="590" spans="6:8">
      <c r="F590" s="17"/>
      <c r="G590" s="17"/>
      <c r="H590" s="17"/>
    </row>
    <row r="591" spans="6:8">
      <c r="F591" s="17"/>
      <c r="G591" s="17"/>
      <c r="H591" s="17"/>
    </row>
    <row r="592" spans="6:8">
      <c r="F592" s="17"/>
      <c r="G592" s="17"/>
      <c r="H592" s="17"/>
    </row>
    <row r="593" spans="6:8">
      <c r="F593" s="17"/>
      <c r="G593" s="17"/>
      <c r="H593" s="17"/>
    </row>
    <row r="594" spans="6:8">
      <c r="F594" s="17"/>
      <c r="G594" s="17"/>
      <c r="H594" s="17"/>
    </row>
    <row r="595" spans="6:8">
      <c r="F595" s="17"/>
      <c r="G595" s="17"/>
      <c r="H595" s="17"/>
    </row>
    <row r="596" spans="6:8">
      <c r="F596" s="17"/>
      <c r="G596" s="17"/>
      <c r="H596" s="17"/>
    </row>
    <row r="597" spans="6:8">
      <c r="F597" s="17"/>
      <c r="G597" s="17"/>
      <c r="H597" s="17"/>
    </row>
    <row r="598" spans="6:8">
      <c r="F598" s="17"/>
      <c r="G598" s="17"/>
      <c r="H598" s="17"/>
    </row>
    <row r="599" spans="6:8">
      <c r="F599" s="17"/>
      <c r="G599" s="17"/>
      <c r="H599" s="17"/>
    </row>
    <row r="600" spans="6:8">
      <c r="F600" s="17"/>
      <c r="G600" s="17"/>
      <c r="H600" s="17"/>
    </row>
    <row r="601" spans="6:8">
      <c r="F601" s="17"/>
      <c r="G601" s="17"/>
      <c r="H601" s="17"/>
    </row>
    <row r="602" spans="6:8">
      <c r="F602" s="17"/>
      <c r="G602" s="17"/>
      <c r="H602" s="17"/>
    </row>
    <row r="603" spans="6:8">
      <c r="F603" s="17"/>
      <c r="G603" s="17"/>
      <c r="H603" s="17"/>
    </row>
    <row r="604" spans="6:8">
      <c r="F604" s="17"/>
      <c r="G604" s="17"/>
      <c r="H604" s="17"/>
    </row>
    <row r="605" spans="6:8">
      <c r="F605" s="17"/>
      <c r="G605" s="17"/>
      <c r="H605" s="17"/>
    </row>
    <row r="606" spans="6:8">
      <c r="F606" s="17"/>
      <c r="G606" s="17"/>
      <c r="H606" s="17"/>
    </row>
    <row r="607" spans="6:8">
      <c r="F607" s="17"/>
      <c r="G607" s="17"/>
      <c r="H607" s="17"/>
    </row>
    <row r="608" spans="6:8">
      <c r="F608" s="17"/>
      <c r="G608" s="17"/>
      <c r="H608" s="17"/>
    </row>
    <row r="609" spans="6:8">
      <c r="F609" s="17"/>
      <c r="G609" s="17"/>
      <c r="H609" s="17"/>
    </row>
    <row r="610" spans="6:8">
      <c r="F610" s="17"/>
      <c r="G610" s="17"/>
      <c r="H610" s="17"/>
    </row>
    <row r="611" spans="6:8">
      <c r="F611" s="17"/>
      <c r="G611" s="17"/>
      <c r="H611" s="17"/>
    </row>
    <row r="612" spans="6:8">
      <c r="F612" s="17"/>
      <c r="G612" s="17"/>
      <c r="H612" s="17"/>
    </row>
    <row r="613" spans="6:8">
      <c r="F613" s="17"/>
      <c r="G613" s="17"/>
      <c r="H613" s="17"/>
    </row>
    <row r="614" spans="6:8">
      <c r="F614" s="17"/>
      <c r="G614" s="17"/>
      <c r="H614" s="17"/>
    </row>
    <row r="615" spans="6:8">
      <c r="F615" s="17"/>
      <c r="G615" s="17"/>
      <c r="H615" s="17"/>
    </row>
    <row r="616" spans="6:8">
      <c r="F616" s="17"/>
      <c r="G616" s="17"/>
      <c r="H616" s="17"/>
    </row>
    <row r="617" spans="6:8">
      <c r="F617" s="17"/>
      <c r="G617" s="17"/>
      <c r="H617" s="17"/>
    </row>
    <row r="618" spans="6:8">
      <c r="F618" s="17"/>
      <c r="G618" s="17"/>
      <c r="H618" s="17"/>
    </row>
    <row r="619" spans="6:8">
      <c r="F619" s="17"/>
      <c r="G619" s="17"/>
      <c r="H619" s="17"/>
    </row>
    <row r="620" spans="6:8">
      <c r="F620" s="17"/>
      <c r="G620" s="17"/>
      <c r="H620" s="17"/>
    </row>
    <row r="621" spans="6:8">
      <c r="F621" s="17"/>
      <c r="G621" s="17"/>
      <c r="H621" s="17"/>
    </row>
    <row r="622" spans="6:8">
      <c r="F622" s="17"/>
      <c r="G622" s="17"/>
      <c r="H622" s="17"/>
    </row>
    <row r="623" spans="6:8">
      <c r="F623" s="17"/>
      <c r="G623" s="17"/>
      <c r="H623" s="17"/>
    </row>
    <row r="624" spans="6:8">
      <c r="F624" s="17"/>
      <c r="G624" s="17"/>
      <c r="H624" s="17"/>
    </row>
    <row r="625" spans="6:8">
      <c r="F625" s="17"/>
      <c r="G625" s="17"/>
      <c r="H625" s="17"/>
    </row>
    <row r="626" spans="6:8">
      <c r="F626" s="17"/>
      <c r="G626" s="17"/>
      <c r="H626" s="17"/>
    </row>
    <row r="627" spans="6:8">
      <c r="F627" s="17"/>
      <c r="G627" s="17"/>
      <c r="H627" s="17"/>
    </row>
    <row r="628" spans="6:8">
      <c r="F628" s="17"/>
      <c r="G628" s="17"/>
      <c r="H628" s="17"/>
    </row>
    <row r="629" spans="6:8">
      <c r="F629" s="17"/>
      <c r="G629" s="17"/>
      <c r="H629" s="17"/>
    </row>
    <row r="630" spans="6:8">
      <c r="F630" s="17"/>
      <c r="G630" s="17"/>
      <c r="H630" s="17"/>
    </row>
    <row r="631" spans="6:8">
      <c r="F631" s="17"/>
      <c r="G631" s="17"/>
      <c r="H631" s="17"/>
    </row>
    <row r="632" spans="6:8">
      <c r="F632" s="17"/>
      <c r="G632" s="17"/>
      <c r="H632" s="17"/>
    </row>
    <row r="633" spans="6:8">
      <c r="F633" s="17"/>
      <c r="G633" s="17"/>
      <c r="H633" s="17"/>
    </row>
    <row r="634" spans="6:8">
      <c r="F634" s="17"/>
      <c r="G634" s="17"/>
      <c r="H634" s="17"/>
    </row>
    <row r="635" spans="6:8">
      <c r="F635" s="17"/>
      <c r="G635" s="17"/>
      <c r="H635" s="17"/>
    </row>
    <row r="636" spans="6:8">
      <c r="F636" s="17"/>
      <c r="G636" s="17"/>
      <c r="H636" s="17"/>
    </row>
    <row r="637" spans="6:8">
      <c r="F637" s="17"/>
      <c r="G637" s="17"/>
      <c r="H637" s="17"/>
    </row>
    <row r="638" spans="6:8">
      <c r="F638" s="17"/>
      <c r="G638" s="17"/>
      <c r="H638" s="17"/>
    </row>
    <row r="639" spans="6:8">
      <c r="F639" s="17"/>
      <c r="G639" s="17"/>
      <c r="H639" s="17"/>
    </row>
    <row r="640" spans="6:8">
      <c r="F640" s="17"/>
      <c r="G640" s="17"/>
      <c r="H640" s="17"/>
    </row>
    <row r="641" spans="6:8">
      <c r="F641" s="17"/>
      <c r="G641" s="17"/>
      <c r="H641" s="17"/>
    </row>
    <row r="642" spans="6:8">
      <c r="F642" s="17"/>
      <c r="G642" s="17"/>
      <c r="H642" s="17"/>
    </row>
    <row r="643" spans="6:8">
      <c r="F643" s="17"/>
      <c r="G643" s="17"/>
      <c r="H643" s="17"/>
    </row>
    <row r="644" spans="6:8">
      <c r="F644" s="17"/>
      <c r="G644" s="17"/>
      <c r="H644" s="17"/>
    </row>
    <row r="645" spans="6:8">
      <c r="F645" s="17"/>
      <c r="G645" s="17"/>
      <c r="H645" s="17"/>
    </row>
    <row r="646" spans="6:8">
      <c r="F646" s="17"/>
      <c r="G646" s="17"/>
      <c r="H646" s="17"/>
    </row>
    <row r="647" spans="6:8">
      <c r="F647" s="17"/>
      <c r="G647" s="17"/>
      <c r="H647" s="17"/>
    </row>
    <row r="648" spans="6:8">
      <c r="F648" s="17"/>
      <c r="G648" s="17"/>
      <c r="H648" s="17"/>
    </row>
    <row r="649" spans="6:8">
      <c r="F649" s="17"/>
      <c r="G649" s="17"/>
      <c r="H649" s="17"/>
    </row>
    <row r="650" spans="6:8">
      <c r="F650" s="17"/>
      <c r="G650" s="17"/>
      <c r="H650" s="17"/>
    </row>
    <row r="651" spans="6:8">
      <c r="F651" s="17"/>
      <c r="G651" s="17"/>
      <c r="H651" s="17"/>
    </row>
    <row r="652" spans="6:8">
      <c r="F652" s="17"/>
      <c r="G652" s="17"/>
      <c r="H652" s="17"/>
    </row>
    <row r="653" spans="6:8">
      <c r="F653" s="17"/>
      <c r="G653" s="17"/>
      <c r="H653" s="17"/>
    </row>
    <row r="654" spans="6:8">
      <c r="F654" s="17"/>
      <c r="G654" s="17"/>
      <c r="H654" s="17"/>
    </row>
    <row r="655" spans="6:8">
      <c r="F655" s="17"/>
      <c r="G655" s="17"/>
      <c r="H655" s="17"/>
    </row>
    <row r="656" spans="6:8">
      <c r="F656" s="17"/>
      <c r="G656" s="17"/>
      <c r="H656" s="17"/>
    </row>
    <row r="657" spans="6:8">
      <c r="F657" s="17"/>
      <c r="G657" s="17"/>
      <c r="H657" s="17"/>
    </row>
    <row r="658" spans="6:8">
      <c r="F658" s="17"/>
      <c r="G658" s="17"/>
      <c r="H658" s="17"/>
    </row>
    <row r="659" spans="6:8">
      <c r="F659" s="17"/>
      <c r="G659" s="17"/>
      <c r="H659" s="17"/>
    </row>
    <row r="660" spans="6:8">
      <c r="F660" s="17"/>
      <c r="G660" s="17"/>
      <c r="H660" s="17"/>
    </row>
    <row r="661" spans="6:8">
      <c r="F661" s="17"/>
      <c r="G661" s="17"/>
      <c r="H661" s="17"/>
    </row>
    <row r="662" spans="6:8">
      <c r="F662" s="17"/>
      <c r="G662" s="17"/>
      <c r="H662" s="17"/>
    </row>
    <row r="663" spans="6:8">
      <c r="F663" s="17"/>
      <c r="G663" s="17"/>
      <c r="H663" s="17"/>
    </row>
    <row r="664" spans="6:8">
      <c r="F664" s="17"/>
      <c r="G664" s="17"/>
      <c r="H664" s="17"/>
    </row>
    <row r="665" spans="6:8">
      <c r="F665" s="17"/>
      <c r="G665" s="17"/>
      <c r="H665" s="17"/>
    </row>
    <row r="666" spans="6:8">
      <c r="F666" s="17"/>
      <c r="G666" s="17"/>
      <c r="H666" s="17"/>
    </row>
    <row r="667" spans="6:8">
      <c r="F667" s="17"/>
      <c r="G667" s="17"/>
      <c r="H667" s="17"/>
    </row>
    <row r="668" spans="6:8">
      <c r="F668" s="17"/>
      <c r="G668" s="17"/>
      <c r="H668" s="17"/>
    </row>
    <row r="669" spans="6:8">
      <c r="F669" s="17"/>
      <c r="G669" s="17"/>
      <c r="H669" s="17"/>
    </row>
    <row r="670" spans="6:8">
      <c r="F670" s="17"/>
      <c r="G670" s="17"/>
      <c r="H670" s="17"/>
    </row>
    <row r="671" spans="6:8">
      <c r="F671" s="17"/>
      <c r="G671" s="17"/>
      <c r="H671" s="17"/>
    </row>
    <row r="672" spans="6:8">
      <c r="F672" s="17"/>
      <c r="G672" s="17"/>
      <c r="H672" s="17"/>
    </row>
    <row r="673" spans="6:8">
      <c r="F673" s="17"/>
      <c r="G673" s="17"/>
      <c r="H673" s="17"/>
    </row>
    <row r="674" spans="6:8">
      <c r="F674" s="17"/>
      <c r="G674" s="17"/>
      <c r="H674" s="17"/>
    </row>
    <row r="675" spans="6:8">
      <c r="F675" s="17"/>
      <c r="G675" s="17"/>
      <c r="H675" s="17"/>
    </row>
    <row r="676" spans="6:8">
      <c r="F676" s="17"/>
      <c r="G676" s="17"/>
      <c r="H676" s="17"/>
    </row>
    <row r="677" spans="6:8">
      <c r="F677" s="17"/>
      <c r="G677" s="17"/>
      <c r="H677" s="17"/>
    </row>
    <row r="678" spans="6:8">
      <c r="F678" s="17"/>
      <c r="G678" s="17"/>
      <c r="H678" s="17"/>
    </row>
    <row r="679" spans="6:8">
      <c r="F679" s="17"/>
      <c r="G679" s="17"/>
      <c r="H679" s="17"/>
    </row>
    <row r="680" spans="6:8">
      <c r="F680" s="17"/>
      <c r="G680" s="17"/>
      <c r="H680" s="17"/>
    </row>
    <row r="681" spans="6:8">
      <c r="F681" s="17"/>
      <c r="G681" s="17"/>
      <c r="H681" s="17"/>
    </row>
    <row r="682" spans="6:8">
      <c r="F682" s="17"/>
      <c r="G682" s="17"/>
      <c r="H682" s="17"/>
    </row>
    <row r="683" spans="6:8">
      <c r="F683" s="17"/>
      <c r="G683" s="17"/>
      <c r="H683" s="17"/>
    </row>
    <row r="684" spans="6:8">
      <c r="F684" s="17"/>
      <c r="G684" s="17"/>
      <c r="H684" s="17"/>
    </row>
    <row r="685" spans="6:8">
      <c r="F685" s="17"/>
      <c r="G685" s="17"/>
      <c r="H685" s="17"/>
    </row>
    <row r="686" spans="6:8">
      <c r="F686" s="17"/>
      <c r="G686" s="17"/>
      <c r="H686" s="17"/>
    </row>
    <row r="687" spans="6:8">
      <c r="F687" s="17"/>
      <c r="G687" s="17"/>
      <c r="H687" s="17"/>
    </row>
    <row r="688" spans="6:8">
      <c r="F688" s="17"/>
      <c r="G688" s="17"/>
      <c r="H688" s="17"/>
    </row>
    <row r="689" spans="6:8">
      <c r="F689" s="17"/>
      <c r="G689" s="17"/>
      <c r="H689" s="17"/>
    </row>
    <row r="690" spans="6:8">
      <c r="F690" s="17"/>
      <c r="G690" s="17"/>
      <c r="H690" s="17"/>
    </row>
    <row r="691" spans="6:8">
      <c r="F691" s="17"/>
      <c r="G691" s="17"/>
      <c r="H691" s="17"/>
    </row>
    <row r="692" spans="6:8">
      <c r="F692" s="17"/>
      <c r="G692" s="17"/>
      <c r="H692" s="17"/>
    </row>
    <row r="693" spans="6:8">
      <c r="F693" s="17"/>
      <c r="G693" s="17"/>
      <c r="H693" s="17"/>
    </row>
    <row r="694" spans="6:8">
      <c r="F694" s="17"/>
      <c r="G694" s="17"/>
      <c r="H694" s="17"/>
    </row>
    <row r="695" spans="6:8">
      <c r="F695" s="17"/>
      <c r="G695" s="17"/>
      <c r="H695" s="17"/>
    </row>
    <row r="696" spans="6:8">
      <c r="F696" s="17"/>
      <c r="G696" s="17"/>
      <c r="H696" s="17"/>
    </row>
    <row r="697" spans="6:8">
      <c r="F697" s="17"/>
      <c r="G697" s="17"/>
      <c r="H697" s="17"/>
    </row>
    <row r="698" spans="6:8">
      <c r="F698" s="17"/>
      <c r="G698" s="17"/>
      <c r="H698" s="17"/>
    </row>
    <row r="699" spans="6:8">
      <c r="F699" s="17"/>
      <c r="G699" s="17"/>
      <c r="H699" s="17"/>
    </row>
    <row r="700" spans="6:8">
      <c r="F700" s="17"/>
      <c r="G700" s="17"/>
      <c r="H700" s="17"/>
    </row>
    <row r="701" spans="6:8">
      <c r="F701" s="17"/>
      <c r="G701" s="17"/>
      <c r="H701" s="17"/>
    </row>
    <row r="702" spans="6:8">
      <c r="F702" s="17"/>
      <c r="G702" s="17"/>
      <c r="H702" s="17"/>
    </row>
    <row r="703" spans="6:8">
      <c r="F703" s="17"/>
      <c r="G703" s="17"/>
      <c r="H703" s="17"/>
    </row>
    <row r="704" spans="6:8">
      <c r="F704" s="17"/>
      <c r="G704" s="17"/>
      <c r="H704" s="17"/>
    </row>
    <row r="705" spans="6:8">
      <c r="F705" s="17"/>
      <c r="G705" s="17"/>
      <c r="H705" s="17"/>
    </row>
    <row r="706" spans="6:8">
      <c r="F706" s="17"/>
      <c r="G706" s="17"/>
      <c r="H706" s="17"/>
    </row>
    <row r="707" spans="6:8">
      <c r="F707" s="17"/>
      <c r="G707" s="17"/>
      <c r="H707" s="17"/>
    </row>
    <row r="708" spans="6:8">
      <c r="F708" s="17"/>
      <c r="G708" s="17"/>
      <c r="H708" s="17"/>
    </row>
    <row r="709" spans="6:8">
      <c r="F709" s="17"/>
      <c r="G709" s="17"/>
      <c r="H709" s="17"/>
    </row>
    <row r="710" spans="6:8">
      <c r="F710" s="17"/>
      <c r="G710" s="17"/>
      <c r="H710" s="17"/>
    </row>
    <row r="711" spans="6:8">
      <c r="F711" s="17"/>
      <c r="G711" s="17"/>
      <c r="H711" s="17"/>
    </row>
    <row r="712" spans="6:8">
      <c r="F712" s="17"/>
      <c r="G712" s="17"/>
      <c r="H712" s="17"/>
    </row>
    <row r="713" spans="6:8">
      <c r="F713" s="17"/>
      <c r="G713" s="17"/>
      <c r="H713" s="17"/>
    </row>
    <row r="714" spans="6:8">
      <c r="F714" s="17"/>
      <c r="G714" s="17"/>
      <c r="H714" s="17"/>
    </row>
    <row r="715" spans="6:8">
      <c r="F715" s="17"/>
      <c r="G715" s="17"/>
      <c r="H715" s="17"/>
    </row>
    <row r="716" spans="6:8">
      <c r="F716" s="17"/>
      <c r="G716" s="17"/>
      <c r="H716" s="17"/>
    </row>
    <row r="717" spans="6:8">
      <c r="F717" s="17"/>
      <c r="G717" s="17"/>
      <c r="H717" s="17"/>
    </row>
    <row r="718" spans="6:8">
      <c r="F718" s="17"/>
      <c r="G718" s="17"/>
      <c r="H718" s="17"/>
    </row>
    <row r="719" spans="6:8">
      <c r="F719" s="17"/>
      <c r="G719" s="17"/>
      <c r="H719" s="17"/>
    </row>
    <row r="720" spans="6:8">
      <c r="F720" s="17"/>
      <c r="G720" s="17"/>
      <c r="H720" s="17"/>
    </row>
    <row r="721" spans="6:8">
      <c r="F721" s="17"/>
      <c r="G721" s="17"/>
      <c r="H721" s="17"/>
    </row>
    <row r="722" spans="6:8">
      <c r="F722" s="17"/>
      <c r="G722" s="17"/>
      <c r="H722" s="17"/>
    </row>
    <row r="723" spans="6:8">
      <c r="F723" s="17"/>
      <c r="G723" s="17"/>
      <c r="H723" s="17"/>
    </row>
    <row r="724" spans="6:8">
      <c r="F724" s="17"/>
      <c r="G724" s="17"/>
      <c r="H724" s="17"/>
    </row>
    <row r="725" spans="6:8">
      <c r="F725" s="17"/>
      <c r="G725" s="17"/>
      <c r="H725" s="17"/>
    </row>
    <row r="726" spans="6:8">
      <c r="F726" s="17"/>
      <c r="G726" s="17"/>
      <c r="H726" s="17"/>
    </row>
    <row r="727" spans="6:8">
      <c r="F727" s="17"/>
      <c r="G727" s="17"/>
      <c r="H727" s="17"/>
    </row>
    <row r="728" spans="6:8">
      <c r="F728" s="17"/>
      <c r="G728" s="17"/>
      <c r="H728" s="17"/>
    </row>
    <row r="729" spans="6:8">
      <c r="F729" s="17"/>
      <c r="G729" s="17"/>
      <c r="H729" s="17"/>
    </row>
    <row r="730" spans="6:8">
      <c r="F730" s="17"/>
      <c r="G730" s="17"/>
      <c r="H730" s="17"/>
    </row>
    <row r="731" spans="6:8">
      <c r="F731" s="17"/>
      <c r="G731" s="17"/>
      <c r="H731" s="17"/>
    </row>
    <row r="732" spans="6:8">
      <c r="F732" s="17"/>
      <c r="G732" s="17"/>
      <c r="H732" s="17"/>
    </row>
    <row r="733" spans="6:8">
      <c r="F733" s="17"/>
      <c r="G733" s="17"/>
      <c r="H733" s="17"/>
    </row>
    <row r="734" spans="6:8">
      <c r="F734" s="17"/>
      <c r="G734" s="17"/>
      <c r="H734" s="17"/>
    </row>
    <row r="735" spans="6:8">
      <c r="F735" s="17"/>
      <c r="G735" s="17"/>
      <c r="H735" s="17"/>
    </row>
    <row r="736" spans="6:8">
      <c r="F736" s="17"/>
      <c r="G736" s="17"/>
      <c r="H736" s="17"/>
    </row>
    <row r="737" spans="6:8">
      <c r="F737" s="17"/>
      <c r="G737" s="17"/>
      <c r="H737" s="17"/>
    </row>
    <row r="738" spans="6:8">
      <c r="F738" s="17"/>
      <c r="G738" s="17"/>
      <c r="H738" s="17"/>
    </row>
    <row r="739" spans="6:8">
      <c r="F739" s="17"/>
      <c r="G739" s="17"/>
      <c r="H739" s="17"/>
    </row>
    <row r="740" spans="6:8">
      <c r="F740" s="17"/>
      <c r="G740" s="17"/>
      <c r="H740" s="17"/>
    </row>
    <row r="741" spans="6:8">
      <c r="F741" s="17"/>
      <c r="G741" s="17"/>
      <c r="H741" s="17"/>
    </row>
    <row r="742" spans="6:8">
      <c r="F742" s="17"/>
      <c r="G742" s="17"/>
      <c r="H742" s="17"/>
    </row>
    <row r="743" spans="6:8">
      <c r="F743" s="17"/>
      <c r="G743" s="17"/>
      <c r="H743" s="17"/>
    </row>
    <row r="744" spans="6:8">
      <c r="F744" s="17"/>
      <c r="G744" s="17"/>
      <c r="H744" s="17"/>
    </row>
    <row r="745" spans="6:8">
      <c r="F745" s="17"/>
      <c r="G745" s="17"/>
      <c r="H745" s="17"/>
    </row>
    <row r="746" spans="6:8">
      <c r="F746" s="17"/>
      <c r="G746" s="17"/>
      <c r="H746" s="17"/>
    </row>
    <row r="747" spans="6:8">
      <c r="F747" s="17"/>
      <c r="G747" s="17"/>
      <c r="H747" s="17"/>
    </row>
    <row r="748" spans="6:8">
      <c r="F748" s="17"/>
      <c r="G748" s="17"/>
      <c r="H748" s="17"/>
    </row>
    <row r="749" spans="6:8">
      <c r="F749" s="17"/>
      <c r="G749" s="17"/>
      <c r="H749" s="17"/>
    </row>
    <row r="750" spans="6:8">
      <c r="F750" s="17"/>
      <c r="G750" s="17"/>
      <c r="H750" s="17"/>
    </row>
    <row r="751" spans="6:8">
      <c r="F751" s="17"/>
      <c r="G751" s="17"/>
      <c r="H751" s="17"/>
    </row>
    <row r="752" spans="6:8">
      <c r="F752" s="17"/>
      <c r="G752" s="17"/>
      <c r="H752" s="17"/>
    </row>
    <row r="753" spans="6:8">
      <c r="F753" s="17"/>
      <c r="G753" s="17"/>
      <c r="H753" s="17"/>
    </row>
    <row r="754" spans="6:8">
      <c r="F754" s="17"/>
      <c r="G754" s="17"/>
      <c r="H754" s="17"/>
    </row>
    <row r="755" spans="6:8">
      <c r="F755" s="17"/>
      <c r="G755" s="17"/>
      <c r="H755" s="17"/>
    </row>
    <row r="756" spans="6:8">
      <c r="F756" s="17"/>
      <c r="G756" s="17"/>
      <c r="H756" s="17"/>
    </row>
    <row r="757" spans="6:8">
      <c r="F757" s="17"/>
      <c r="G757" s="17"/>
      <c r="H757" s="17"/>
    </row>
    <row r="758" spans="6:8">
      <c r="F758" s="17"/>
      <c r="G758" s="17"/>
      <c r="H758" s="17"/>
    </row>
    <row r="759" spans="6:8">
      <c r="F759" s="17"/>
      <c r="G759" s="17"/>
      <c r="H759" s="17"/>
    </row>
    <row r="760" spans="6:8">
      <c r="F760" s="17"/>
      <c r="G760" s="17"/>
      <c r="H760" s="17"/>
    </row>
    <row r="761" spans="6:8">
      <c r="F761" s="17"/>
      <c r="G761" s="17"/>
      <c r="H761" s="17"/>
    </row>
    <row r="762" spans="6:8">
      <c r="F762" s="17"/>
      <c r="G762" s="17"/>
      <c r="H762" s="17"/>
    </row>
    <row r="763" spans="6:8">
      <c r="F763" s="17"/>
      <c r="G763" s="17"/>
      <c r="H763" s="17"/>
    </row>
    <row r="764" spans="6:8">
      <c r="F764" s="17"/>
      <c r="G764" s="17"/>
      <c r="H764" s="17"/>
    </row>
    <row r="765" spans="6:8">
      <c r="F765" s="17"/>
      <c r="G765" s="17"/>
      <c r="H765" s="17"/>
    </row>
    <row r="766" spans="6:8">
      <c r="F766" s="17"/>
      <c r="G766" s="17"/>
      <c r="H766" s="17"/>
    </row>
    <row r="767" spans="6:8">
      <c r="F767" s="17"/>
      <c r="G767" s="17"/>
      <c r="H767" s="17"/>
    </row>
    <row r="768" spans="6:8">
      <c r="F768" s="17"/>
      <c r="G768" s="17"/>
      <c r="H768" s="17"/>
    </row>
    <row r="769" spans="6:8">
      <c r="F769" s="17"/>
      <c r="G769" s="17"/>
      <c r="H769" s="17"/>
    </row>
    <row r="770" spans="6:8">
      <c r="F770" s="17"/>
      <c r="G770" s="17"/>
      <c r="H770" s="17"/>
    </row>
    <row r="771" spans="6:8">
      <c r="F771" s="17"/>
      <c r="G771" s="17"/>
      <c r="H771" s="17"/>
    </row>
    <row r="772" spans="6:8">
      <c r="F772" s="17"/>
      <c r="G772" s="17"/>
      <c r="H772" s="17"/>
    </row>
    <row r="773" spans="6:8">
      <c r="F773" s="17"/>
      <c r="G773" s="17"/>
      <c r="H773" s="17"/>
    </row>
    <row r="774" spans="6:8">
      <c r="F774" s="17"/>
      <c r="G774" s="17"/>
      <c r="H774" s="17"/>
    </row>
    <row r="775" spans="6:8">
      <c r="F775" s="17"/>
      <c r="G775" s="17"/>
      <c r="H775" s="17"/>
    </row>
    <row r="776" spans="6:8">
      <c r="F776" s="17"/>
      <c r="G776" s="17"/>
      <c r="H776" s="17"/>
    </row>
    <row r="777" spans="6:8">
      <c r="F777" s="17"/>
      <c r="G777" s="17"/>
      <c r="H777" s="17"/>
    </row>
    <row r="778" spans="6:8">
      <c r="F778" s="17"/>
      <c r="G778" s="17"/>
      <c r="H778" s="17"/>
    </row>
    <row r="779" spans="6:8">
      <c r="F779" s="17"/>
      <c r="G779" s="17"/>
      <c r="H779" s="17"/>
    </row>
    <row r="780" spans="6:8">
      <c r="F780" s="17"/>
      <c r="G780" s="17"/>
      <c r="H780" s="17"/>
    </row>
    <row r="781" spans="6:8">
      <c r="F781" s="17"/>
      <c r="G781" s="17"/>
      <c r="H781" s="17"/>
    </row>
    <row r="782" spans="6:8">
      <c r="F782" s="17"/>
      <c r="G782" s="17"/>
      <c r="H782" s="17"/>
    </row>
    <row r="783" spans="6:8">
      <c r="F783" s="17"/>
      <c r="G783" s="17"/>
      <c r="H783" s="17"/>
    </row>
    <row r="784" spans="6:8">
      <c r="F784" s="17"/>
      <c r="G784" s="17"/>
      <c r="H784" s="17"/>
    </row>
    <row r="785" spans="6:8">
      <c r="F785" s="17"/>
      <c r="G785" s="17"/>
      <c r="H785" s="17"/>
    </row>
    <row r="786" spans="6:8">
      <c r="F786" s="17"/>
      <c r="G786" s="17"/>
      <c r="H786" s="17"/>
    </row>
    <row r="787" spans="6:8">
      <c r="F787" s="17"/>
      <c r="G787" s="17"/>
      <c r="H787" s="17"/>
    </row>
    <row r="788" spans="6:8">
      <c r="F788" s="17"/>
      <c r="G788" s="17"/>
      <c r="H788" s="17"/>
    </row>
    <row r="789" spans="6:8">
      <c r="F789" s="17"/>
      <c r="G789" s="17"/>
      <c r="H789" s="17"/>
    </row>
    <row r="790" spans="6:8">
      <c r="F790" s="17"/>
      <c r="G790" s="17"/>
      <c r="H790" s="17"/>
    </row>
    <row r="791" spans="6:8">
      <c r="F791" s="17"/>
      <c r="G791" s="17"/>
      <c r="H791" s="17"/>
    </row>
    <row r="792" spans="6:8">
      <c r="F792" s="17"/>
      <c r="G792" s="17"/>
      <c r="H792" s="17"/>
    </row>
    <row r="793" spans="6:8">
      <c r="F793" s="17"/>
      <c r="G793" s="17"/>
      <c r="H793" s="17"/>
    </row>
    <row r="794" spans="6:8">
      <c r="F794" s="17"/>
      <c r="G794" s="17"/>
      <c r="H794" s="17"/>
    </row>
    <row r="795" spans="6:8">
      <c r="F795" s="17"/>
      <c r="G795" s="17"/>
      <c r="H795" s="17"/>
    </row>
    <row r="796" spans="6:8">
      <c r="F796" s="17"/>
      <c r="G796" s="17"/>
      <c r="H796" s="17"/>
    </row>
    <row r="797" spans="6:8">
      <c r="F797" s="17"/>
      <c r="G797" s="17"/>
      <c r="H797" s="17"/>
    </row>
    <row r="798" spans="6:8">
      <c r="F798" s="17"/>
      <c r="G798" s="17"/>
      <c r="H798" s="17"/>
    </row>
    <row r="799" spans="6:8">
      <c r="F799" s="17"/>
      <c r="G799" s="17"/>
      <c r="H799" s="17"/>
    </row>
    <row r="800" spans="6:8">
      <c r="F800" s="17"/>
      <c r="G800" s="17"/>
      <c r="H800" s="17"/>
    </row>
    <row r="801" spans="6:8">
      <c r="F801" s="17"/>
      <c r="G801" s="17"/>
      <c r="H801" s="17"/>
    </row>
    <row r="802" spans="6:8">
      <c r="F802" s="17"/>
      <c r="G802" s="17"/>
      <c r="H802" s="17"/>
    </row>
    <row r="803" spans="6:8">
      <c r="F803" s="17"/>
      <c r="G803" s="17"/>
      <c r="H803" s="17"/>
    </row>
    <row r="804" spans="6:8">
      <c r="F804" s="17"/>
      <c r="G804" s="17"/>
      <c r="H804" s="17"/>
    </row>
    <row r="805" spans="6:8">
      <c r="F805" s="17"/>
      <c r="G805" s="17"/>
      <c r="H805" s="17"/>
    </row>
    <row r="806" spans="6:8">
      <c r="F806" s="17"/>
      <c r="G806" s="17"/>
      <c r="H806" s="17"/>
    </row>
    <row r="807" spans="6:8">
      <c r="F807" s="17"/>
      <c r="G807" s="17"/>
      <c r="H807" s="17"/>
    </row>
    <row r="808" spans="6:8">
      <c r="F808" s="17"/>
      <c r="G808" s="17"/>
      <c r="H808" s="17"/>
    </row>
    <row r="809" spans="6:8">
      <c r="F809" s="17"/>
      <c r="G809" s="17"/>
      <c r="H809" s="17"/>
    </row>
    <row r="810" spans="6:8">
      <c r="F810" s="17"/>
      <c r="G810" s="17"/>
      <c r="H810" s="17"/>
    </row>
    <row r="811" spans="6:8">
      <c r="F811" s="17"/>
      <c r="G811" s="17"/>
      <c r="H811" s="17"/>
    </row>
    <row r="812" spans="6:8">
      <c r="F812" s="17"/>
      <c r="G812" s="17"/>
      <c r="H812" s="17"/>
    </row>
    <row r="813" spans="6:8">
      <c r="F813" s="17"/>
      <c r="G813" s="17"/>
      <c r="H813" s="17"/>
    </row>
    <row r="814" spans="6:8">
      <c r="F814" s="17"/>
      <c r="G814" s="17"/>
      <c r="H814" s="17"/>
    </row>
    <row r="815" spans="6:8">
      <c r="F815" s="17"/>
      <c r="G815" s="17"/>
      <c r="H815" s="17"/>
    </row>
    <row r="816" spans="6:8">
      <c r="F816" s="17"/>
      <c r="G816" s="17"/>
      <c r="H816" s="17"/>
    </row>
    <row r="817" spans="6:8">
      <c r="F817" s="17"/>
      <c r="G817" s="17"/>
      <c r="H817" s="17"/>
    </row>
    <row r="818" spans="6:8">
      <c r="F818" s="17"/>
      <c r="G818" s="17"/>
      <c r="H818" s="17"/>
    </row>
    <row r="819" spans="6:8">
      <c r="F819" s="17"/>
      <c r="G819" s="17"/>
      <c r="H819" s="17"/>
    </row>
    <row r="820" spans="6:8">
      <c r="F820" s="17"/>
      <c r="G820" s="17"/>
      <c r="H820" s="17"/>
    </row>
    <row r="821" spans="6:8">
      <c r="F821" s="17"/>
      <c r="G821" s="17"/>
      <c r="H821" s="17"/>
    </row>
    <row r="822" spans="6:8">
      <c r="F822" s="17"/>
      <c r="G822" s="17"/>
      <c r="H822" s="17"/>
    </row>
    <row r="823" spans="6:8">
      <c r="F823" s="17"/>
      <c r="G823" s="17"/>
      <c r="H823" s="17"/>
    </row>
    <row r="824" spans="6:8">
      <c r="F824" s="17"/>
      <c r="G824" s="17"/>
      <c r="H824" s="17"/>
    </row>
    <row r="825" spans="6:8">
      <c r="F825" s="17"/>
      <c r="G825" s="17"/>
      <c r="H825" s="17"/>
    </row>
    <row r="826" spans="6:8">
      <c r="F826" s="17"/>
      <c r="G826" s="17"/>
      <c r="H826" s="17"/>
    </row>
    <row r="827" spans="6:8">
      <c r="F827" s="17"/>
      <c r="G827" s="17"/>
      <c r="H827" s="17"/>
    </row>
    <row r="828" spans="6:8">
      <c r="F828" s="17"/>
      <c r="G828" s="17"/>
      <c r="H828" s="17"/>
    </row>
    <row r="829" spans="6:8">
      <c r="F829" s="17"/>
      <c r="G829" s="17"/>
      <c r="H829" s="17"/>
    </row>
    <row r="830" spans="6:8">
      <c r="F830" s="17"/>
      <c r="G830" s="17"/>
      <c r="H830" s="17"/>
    </row>
    <row r="831" spans="6:8">
      <c r="F831" s="17"/>
      <c r="G831" s="17"/>
      <c r="H831" s="17"/>
    </row>
    <row r="832" spans="6:8">
      <c r="F832" s="17"/>
      <c r="G832" s="17"/>
      <c r="H832" s="17"/>
    </row>
    <row r="833" spans="6:8">
      <c r="F833" s="17"/>
      <c r="G833" s="17"/>
      <c r="H833" s="17"/>
    </row>
    <row r="834" spans="6:8">
      <c r="F834" s="17"/>
      <c r="G834" s="17"/>
      <c r="H834" s="17"/>
    </row>
    <row r="835" spans="6:8">
      <c r="F835" s="17"/>
      <c r="G835" s="17"/>
      <c r="H835" s="17"/>
    </row>
    <row r="836" spans="6:8">
      <c r="F836" s="17"/>
      <c r="G836" s="17"/>
      <c r="H836" s="17"/>
    </row>
    <row r="837" spans="6:8">
      <c r="F837" s="17"/>
      <c r="G837" s="17"/>
      <c r="H837" s="17"/>
    </row>
    <row r="838" spans="6:8">
      <c r="F838" s="17"/>
      <c r="G838" s="17"/>
      <c r="H838" s="17"/>
    </row>
    <row r="839" spans="6:8">
      <c r="F839" s="17"/>
      <c r="G839" s="17"/>
      <c r="H839" s="17"/>
    </row>
    <row r="840" spans="6:8">
      <c r="F840" s="17"/>
      <c r="G840" s="17"/>
      <c r="H840" s="17"/>
    </row>
    <row r="841" spans="6:8">
      <c r="F841" s="17"/>
      <c r="G841" s="17"/>
      <c r="H841" s="17"/>
    </row>
    <row r="842" spans="6:8">
      <c r="F842" s="17"/>
      <c r="G842" s="17"/>
      <c r="H842" s="17"/>
    </row>
    <row r="843" spans="6:8">
      <c r="F843" s="17"/>
      <c r="G843" s="17"/>
      <c r="H843" s="17"/>
    </row>
    <row r="844" spans="6:8">
      <c r="F844" s="17"/>
      <c r="G844" s="17"/>
      <c r="H844" s="17"/>
    </row>
    <row r="845" spans="6:8">
      <c r="F845" s="17"/>
      <c r="G845" s="17"/>
      <c r="H845" s="17"/>
    </row>
    <row r="846" spans="6:8">
      <c r="F846" s="17"/>
      <c r="G846" s="17"/>
      <c r="H846" s="17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3" width="10.7109375" style="13" customWidth="1"/>
    <col min="4" max="8" width="10.7109375" style="14" customWidth="1"/>
    <col min="9" max="9" width="12.7109375" style="14" customWidth="1"/>
    <col min="10" max="11" width="10.7109375" style="14" customWidth="1"/>
    <col min="12" max="12" width="6.7109375" style="17" customWidth="1"/>
    <col min="13" max="13" width="7.7109375" style="17" customWidth="1"/>
    <col min="14" max="14" width="7.140625" style="17" customWidth="1"/>
    <col min="15" max="15" width="6" style="17" customWidth="1"/>
    <col min="16" max="16" width="7.85546875" style="17" customWidth="1"/>
    <col min="17" max="17" width="8.140625" style="17" customWidth="1"/>
    <col min="18" max="18" width="6.28515625" style="17" customWidth="1"/>
    <col min="19" max="19" width="8" style="17" customWidth="1"/>
    <col min="20" max="20" width="8.7109375" style="17" customWidth="1"/>
    <col min="21" max="21" width="10" style="17" customWidth="1"/>
    <col min="22" max="22" width="9.5703125" style="17" customWidth="1"/>
    <col min="23" max="23" width="6.140625" style="17" customWidth="1"/>
    <col min="24" max="25" width="5.7109375" style="17" customWidth="1"/>
    <col min="26" max="26" width="6.85546875" style="17" customWidth="1"/>
    <col min="27" max="27" width="6.42578125" style="14" customWidth="1"/>
    <col min="28" max="28" width="6.7109375" style="14" customWidth="1"/>
    <col min="29" max="29" width="7.28515625" style="14" customWidth="1"/>
    <col min="30" max="41" width="5.7109375" style="14" customWidth="1"/>
    <col min="42" max="16384" width="9.140625" style="14"/>
  </cols>
  <sheetData>
    <row r="1" spans="2:60">
      <c r="B1" s="2" t="s">
        <v>0</v>
      </c>
      <c r="C1" s="2" t="s">
        <v>195</v>
      </c>
    </row>
    <row r="2" spans="2:60">
      <c r="B2" s="2" t="s">
        <v>1</v>
      </c>
      <c r="C2" s="2"/>
    </row>
    <row r="3" spans="2:60">
      <c r="B3" s="2" t="s">
        <v>2</v>
      </c>
      <c r="C3" s="2" t="s">
        <v>196</v>
      </c>
    </row>
    <row r="4" spans="2:60">
      <c r="B4" s="2" t="s">
        <v>3</v>
      </c>
      <c r="C4" s="2"/>
    </row>
    <row r="5" spans="2:60">
      <c r="B5" s="2"/>
      <c r="C5" s="2"/>
    </row>
    <row r="7" spans="2:60" ht="26.25" customHeight="1">
      <c r="B7" s="109" t="s">
        <v>160</v>
      </c>
      <c r="C7" s="110"/>
      <c r="D7" s="110"/>
      <c r="E7" s="110"/>
      <c r="F7" s="110"/>
      <c r="G7" s="110"/>
      <c r="H7" s="110"/>
      <c r="I7" s="110"/>
      <c r="J7" s="110"/>
      <c r="K7" s="111"/>
    </row>
    <row r="8" spans="2:60" s="17" customFormat="1" ht="66">
      <c r="B8" s="48" t="s">
        <v>94</v>
      </c>
      <c r="C8" s="48" t="s">
        <v>48</v>
      </c>
      <c r="D8" s="48" t="s">
        <v>49</v>
      </c>
      <c r="E8" s="48" t="s">
        <v>161</v>
      </c>
      <c r="F8" s="48" t="s">
        <v>162</v>
      </c>
      <c r="G8" s="48" t="s">
        <v>51</v>
      </c>
      <c r="H8" s="48" t="s">
        <v>163</v>
      </c>
      <c r="I8" s="48" t="s">
        <v>5</v>
      </c>
      <c r="J8" s="48" t="s">
        <v>55</v>
      </c>
      <c r="K8" s="48" t="s">
        <v>56</v>
      </c>
    </row>
    <row r="9" spans="2:60" s="17" customFormat="1" ht="21.75" customHeight="1">
      <c r="B9" s="18"/>
      <c r="C9" s="47"/>
      <c r="D9" s="19"/>
      <c r="E9" s="19"/>
      <c r="F9" s="19" t="s">
        <v>7</v>
      </c>
      <c r="G9" s="19"/>
      <c r="H9" s="19" t="s">
        <v>7</v>
      </c>
      <c r="I9" s="19" t="s">
        <v>6</v>
      </c>
      <c r="J9" s="29" t="s">
        <v>7</v>
      </c>
      <c r="K9" s="43" t="s">
        <v>7</v>
      </c>
    </row>
    <row r="10" spans="2:60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32" t="s">
        <v>61</v>
      </c>
      <c r="J10" s="32" t="s">
        <v>62</v>
      </c>
      <c r="K10" s="32" t="s">
        <v>62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2:60" s="21" customFormat="1" ht="18" customHeight="1">
      <c r="B11" s="22" t="s">
        <v>164</v>
      </c>
      <c r="C11" s="6"/>
      <c r="D11" s="6"/>
      <c r="E11" s="6"/>
      <c r="F11" s="6"/>
      <c r="G11" s="6"/>
      <c r="H11" s="6"/>
      <c r="I11" s="73">
        <v>0</v>
      </c>
      <c r="J11" s="74">
        <v>0</v>
      </c>
      <c r="K11" s="74">
        <v>0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BH11" s="14"/>
    </row>
    <row r="12" spans="2:60">
      <c r="B12" s="77" t="s">
        <v>203</v>
      </c>
      <c r="D12" s="17"/>
      <c r="E12" s="17"/>
      <c r="F12" s="17"/>
      <c r="G12" s="17"/>
      <c r="H12" s="78">
        <v>0</v>
      </c>
      <c r="I12" s="79">
        <v>0</v>
      </c>
      <c r="J12" s="78">
        <v>0</v>
      </c>
      <c r="K12" s="78">
        <v>0</v>
      </c>
    </row>
    <row r="13" spans="2:60">
      <c r="B13" t="s">
        <v>251</v>
      </c>
      <c r="D13" t="s">
        <v>251</v>
      </c>
      <c r="E13" s="17"/>
      <c r="F13" s="76">
        <v>0</v>
      </c>
      <c r="G13" t="s">
        <v>251</v>
      </c>
      <c r="H13" s="76">
        <v>0</v>
      </c>
      <c r="I13" s="75">
        <v>0</v>
      </c>
      <c r="J13" s="76">
        <v>0</v>
      </c>
      <c r="K13" s="76">
        <v>0</v>
      </c>
    </row>
    <row r="14" spans="2:60">
      <c r="B14" s="77" t="s">
        <v>254</v>
      </c>
      <c r="D14" s="17"/>
      <c r="E14" s="17"/>
      <c r="F14" s="17"/>
      <c r="G14" s="17"/>
      <c r="H14" s="78">
        <v>0</v>
      </c>
      <c r="I14" s="79">
        <v>0</v>
      </c>
      <c r="J14" s="78">
        <v>0</v>
      </c>
      <c r="K14" s="78">
        <v>0</v>
      </c>
    </row>
    <row r="15" spans="2:60">
      <c r="B15" t="s">
        <v>251</v>
      </c>
      <c r="D15" t="s">
        <v>251</v>
      </c>
      <c r="E15" s="17"/>
      <c r="F15" s="76">
        <v>0</v>
      </c>
      <c r="G15" t="s">
        <v>251</v>
      </c>
      <c r="H15" s="76">
        <v>0</v>
      </c>
      <c r="I15" s="75">
        <v>0</v>
      </c>
      <c r="J15" s="76">
        <v>0</v>
      </c>
      <c r="K15" s="76">
        <v>0</v>
      </c>
    </row>
    <row r="16" spans="2:60">
      <c r="D16" s="17"/>
      <c r="E16" s="17"/>
      <c r="F16" s="17"/>
      <c r="G16" s="17"/>
      <c r="H16" s="17"/>
    </row>
    <row r="17" spans="4:8">
      <c r="D17" s="17"/>
      <c r="E17" s="17"/>
      <c r="F17" s="17"/>
      <c r="G17" s="17"/>
      <c r="H17" s="17"/>
    </row>
    <row r="18" spans="4:8">
      <c r="D18" s="17"/>
      <c r="E18" s="17"/>
      <c r="F18" s="17"/>
      <c r="G18" s="17"/>
      <c r="H18" s="17"/>
    </row>
    <row r="19" spans="4:8">
      <c r="D19" s="17"/>
      <c r="E19" s="17"/>
      <c r="F19" s="17"/>
      <c r="G19" s="17"/>
      <c r="H19" s="17"/>
    </row>
    <row r="20" spans="4:8">
      <c r="D20" s="17"/>
      <c r="E20" s="17"/>
      <c r="F20" s="17"/>
      <c r="G20" s="17"/>
      <c r="H20" s="17"/>
    </row>
    <row r="21" spans="4:8">
      <c r="D21" s="17"/>
      <c r="E21" s="17"/>
      <c r="F21" s="17"/>
      <c r="G21" s="17"/>
      <c r="H21" s="17"/>
    </row>
    <row r="22" spans="4:8">
      <c r="D22" s="17"/>
      <c r="E22" s="17"/>
      <c r="F22" s="17"/>
      <c r="G22" s="17"/>
      <c r="H22" s="17"/>
    </row>
    <row r="23" spans="4:8">
      <c r="D23" s="17"/>
      <c r="E23" s="17"/>
      <c r="F23" s="17"/>
      <c r="G23" s="17"/>
      <c r="H23" s="17"/>
    </row>
    <row r="24" spans="4:8">
      <c r="D24" s="17"/>
      <c r="E24" s="17"/>
      <c r="F24" s="17"/>
      <c r="G24" s="17"/>
      <c r="H24" s="17"/>
    </row>
    <row r="25" spans="4:8">
      <c r="D25" s="17"/>
      <c r="E25" s="17"/>
      <c r="F25" s="17"/>
      <c r="G25" s="17"/>
      <c r="H25" s="17"/>
    </row>
    <row r="26" spans="4:8">
      <c r="D26" s="17"/>
      <c r="E26" s="17"/>
      <c r="F26" s="17"/>
      <c r="G26" s="17"/>
      <c r="H26" s="17"/>
    </row>
    <row r="27" spans="4:8">
      <c r="D27" s="17"/>
      <c r="E27" s="17"/>
      <c r="F27" s="17"/>
      <c r="G27" s="17"/>
      <c r="H27" s="17"/>
    </row>
    <row r="28" spans="4:8">
      <c r="D28" s="17"/>
      <c r="E28" s="17"/>
      <c r="F28" s="17"/>
      <c r="G28" s="17"/>
      <c r="H28" s="17"/>
    </row>
    <row r="29" spans="4:8">
      <c r="D29" s="17"/>
      <c r="E29" s="17"/>
      <c r="F29" s="17"/>
      <c r="G29" s="17"/>
      <c r="H29" s="17"/>
    </row>
    <row r="30" spans="4:8">
      <c r="D30" s="17"/>
      <c r="E30" s="17"/>
      <c r="F30" s="17"/>
      <c r="G30" s="17"/>
      <c r="H30" s="17"/>
    </row>
    <row r="31" spans="4:8">
      <c r="D31" s="17"/>
      <c r="E31" s="17"/>
      <c r="F31" s="17"/>
      <c r="G31" s="17"/>
      <c r="H31" s="17"/>
    </row>
    <row r="32" spans="4:8">
      <c r="D32" s="17"/>
      <c r="E32" s="17"/>
      <c r="F32" s="17"/>
      <c r="G32" s="17"/>
      <c r="H32" s="17"/>
    </row>
    <row r="33" spans="4:8">
      <c r="D33" s="17"/>
      <c r="E33" s="17"/>
      <c r="F33" s="17"/>
      <c r="G33" s="17"/>
      <c r="H33" s="17"/>
    </row>
    <row r="34" spans="4:8">
      <c r="D34" s="17"/>
      <c r="E34" s="17"/>
      <c r="F34" s="17"/>
      <c r="G34" s="17"/>
      <c r="H34" s="17"/>
    </row>
    <row r="35" spans="4:8">
      <c r="D35" s="17"/>
      <c r="E35" s="17"/>
      <c r="F35" s="17"/>
      <c r="G35" s="17"/>
      <c r="H35" s="17"/>
    </row>
    <row r="36" spans="4:8">
      <c r="D36" s="17"/>
      <c r="E36" s="17"/>
      <c r="F36" s="17"/>
      <c r="G36" s="17"/>
      <c r="H36" s="17"/>
    </row>
    <row r="37" spans="4:8">
      <c r="D37" s="17"/>
      <c r="E37" s="17"/>
      <c r="F37" s="17"/>
      <c r="G37" s="17"/>
      <c r="H37" s="17"/>
    </row>
    <row r="38" spans="4:8">
      <c r="D38" s="17"/>
      <c r="E38" s="17"/>
      <c r="F38" s="17"/>
      <c r="G38" s="17"/>
      <c r="H38" s="17"/>
    </row>
    <row r="39" spans="4:8">
      <c r="D39" s="17"/>
      <c r="E39" s="17"/>
      <c r="F39" s="17"/>
      <c r="G39" s="17"/>
      <c r="H39" s="17"/>
    </row>
    <row r="40" spans="4:8">
      <c r="D40" s="17"/>
      <c r="E40" s="17"/>
      <c r="F40" s="17"/>
      <c r="G40" s="17"/>
      <c r="H40" s="17"/>
    </row>
    <row r="41" spans="4:8">
      <c r="D41" s="17"/>
      <c r="E41" s="17"/>
      <c r="F41" s="17"/>
      <c r="G41" s="17"/>
      <c r="H41" s="17"/>
    </row>
    <row r="42" spans="4:8">
      <c r="D42" s="17"/>
      <c r="E42" s="17"/>
      <c r="F42" s="17"/>
      <c r="G42" s="17"/>
      <c r="H42" s="17"/>
    </row>
    <row r="43" spans="4:8">
      <c r="D43" s="17"/>
      <c r="E43" s="17"/>
      <c r="F43" s="17"/>
      <c r="G43" s="17"/>
      <c r="H43" s="17"/>
    </row>
    <row r="44" spans="4:8">
      <c r="D44" s="17"/>
      <c r="E44" s="17"/>
      <c r="F44" s="17"/>
      <c r="G44" s="17"/>
      <c r="H44" s="17"/>
    </row>
    <row r="45" spans="4:8">
      <c r="D45" s="17"/>
      <c r="E45" s="17"/>
      <c r="F45" s="17"/>
      <c r="G45" s="17"/>
      <c r="H45" s="17"/>
    </row>
    <row r="46" spans="4:8">
      <c r="D46" s="17"/>
      <c r="E46" s="17"/>
      <c r="F46" s="17"/>
      <c r="G46" s="17"/>
      <c r="H46" s="17"/>
    </row>
    <row r="47" spans="4:8">
      <c r="D47" s="17"/>
      <c r="E47" s="17"/>
      <c r="F47" s="17"/>
      <c r="G47" s="17"/>
      <c r="H47" s="17"/>
    </row>
    <row r="48" spans="4:8">
      <c r="D48" s="17"/>
      <c r="E48" s="17"/>
      <c r="F48" s="17"/>
      <c r="G48" s="17"/>
      <c r="H48" s="17"/>
    </row>
    <row r="49" spans="4:8">
      <c r="D49" s="17"/>
      <c r="E49" s="17"/>
      <c r="F49" s="17"/>
      <c r="G49" s="17"/>
      <c r="H49" s="17"/>
    </row>
    <row r="50" spans="4:8">
      <c r="D50" s="17"/>
      <c r="E50" s="17"/>
      <c r="F50" s="17"/>
      <c r="G50" s="17"/>
      <c r="H50" s="17"/>
    </row>
    <row r="51" spans="4:8">
      <c r="D51" s="17"/>
      <c r="E51" s="17"/>
      <c r="F51" s="17"/>
      <c r="G51" s="17"/>
      <c r="H51" s="17"/>
    </row>
    <row r="52" spans="4:8">
      <c r="D52" s="17"/>
      <c r="E52" s="17"/>
      <c r="F52" s="17"/>
      <c r="G52" s="17"/>
      <c r="H52" s="17"/>
    </row>
    <row r="53" spans="4:8">
      <c r="D53" s="17"/>
      <c r="E53" s="17"/>
      <c r="F53" s="17"/>
      <c r="G53" s="17"/>
      <c r="H53" s="17"/>
    </row>
    <row r="54" spans="4:8">
      <c r="D54" s="17"/>
      <c r="E54" s="17"/>
      <c r="F54" s="17"/>
      <c r="G54" s="17"/>
      <c r="H54" s="17"/>
    </row>
    <row r="55" spans="4:8">
      <c r="D55" s="17"/>
      <c r="E55" s="17"/>
      <c r="F55" s="17"/>
      <c r="G55" s="17"/>
      <c r="H55" s="17"/>
    </row>
    <row r="56" spans="4:8">
      <c r="D56" s="17"/>
      <c r="E56" s="17"/>
      <c r="F56" s="17"/>
      <c r="G56" s="17"/>
      <c r="H56" s="17"/>
    </row>
    <row r="57" spans="4:8">
      <c r="D57" s="17"/>
      <c r="E57" s="17"/>
      <c r="F57" s="17"/>
      <c r="G57" s="17"/>
      <c r="H57" s="17"/>
    </row>
    <row r="58" spans="4:8">
      <c r="D58" s="17"/>
      <c r="E58" s="17"/>
      <c r="F58" s="17"/>
      <c r="G58" s="17"/>
      <c r="H58" s="17"/>
    </row>
    <row r="59" spans="4:8">
      <c r="D59" s="17"/>
      <c r="E59" s="17"/>
      <c r="F59" s="17"/>
      <c r="G59" s="17"/>
      <c r="H59" s="17"/>
    </row>
    <row r="60" spans="4:8">
      <c r="D60" s="17"/>
      <c r="E60" s="17"/>
      <c r="F60" s="17"/>
      <c r="G60" s="17"/>
      <c r="H60" s="17"/>
    </row>
    <row r="61" spans="4:8">
      <c r="D61" s="17"/>
      <c r="E61" s="17"/>
      <c r="F61" s="17"/>
      <c r="G61" s="17"/>
      <c r="H61" s="17"/>
    </row>
    <row r="62" spans="4:8">
      <c r="D62" s="17"/>
      <c r="E62" s="17"/>
      <c r="F62" s="17"/>
      <c r="G62" s="17"/>
      <c r="H62" s="17"/>
    </row>
    <row r="63" spans="4:8">
      <c r="D63" s="17"/>
      <c r="E63" s="17"/>
      <c r="F63" s="17"/>
      <c r="G63" s="17"/>
      <c r="H63" s="17"/>
    </row>
    <row r="64" spans="4:8">
      <c r="D64" s="17"/>
      <c r="E64" s="17"/>
      <c r="F64" s="17"/>
      <c r="G64" s="17"/>
      <c r="H64" s="17"/>
    </row>
    <row r="65" spans="4:8">
      <c r="D65" s="17"/>
      <c r="E65" s="17"/>
      <c r="F65" s="17"/>
      <c r="G65" s="17"/>
      <c r="H65" s="17"/>
    </row>
    <row r="66" spans="4:8">
      <c r="D66" s="17"/>
      <c r="E66" s="17"/>
      <c r="F66" s="17"/>
      <c r="G66" s="17"/>
      <c r="H66" s="17"/>
    </row>
    <row r="67" spans="4:8">
      <c r="D67" s="17"/>
      <c r="E67" s="17"/>
      <c r="F67" s="17"/>
      <c r="G67" s="17"/>
      <c r="H67" s="17"/>
    </row>
    <row r="68" spans="4:8">
      <c r="D68" s="17"/>
      <c r="E68" s="17"/>
      <c r="F68" s="17"/>
      <c r="G68" s="17"/>
      <c r="H68" s="17"/>
    </row>
    <row r="69" spans="4:8">
      <c r="D69" s="17"/>
      <c r="E69" s="17"/>
      <c r="F69" s="17"/>
      <c r="G69" s="17"/>
      <c r="H69" s="17"/>
    </row>
    <row r="70" spans="4:8">
      <c r="D70" s="17"/>
      <c r="E70" s="17"/>
      <c r="F70" s="17"/>
      <c r="G70" s="17"/>
      <c r="H70" s="17"/>
    </row>
    <row r="71" spans="4:8">
      <c r="D71" s="17"/>
      <c r="E71" s="17"/>
      <c r="F71" s="17"/>
      <c r="G71" s="17"/>
      <c r="H71" s="17"/>
    </row>
    <row r="72" spans="4:8">
      <c r="D72" s="17"/>
      <c r="E72" s="17"/>
      <c r="F72" s="17"/>
      <c r="G72" s="17"/>
      <c r="H72" s="17"/>
    </row>
    <row r="73" spans="4:8">
      <c r="D73" s="17"/>
      <c r="E73" s="17"/>
      <c r="F73" s="17"/>
      <c r="G73" s="17"/>
      <c r="H73" s="17"/>
    </row>
    <row r="74" spans="4:8">
      <c r="D74" s="17"/>
      <c r="E74" s="17"/>
      <c r="F74" s="17"/>
      <c r="G74" s="17"/>
      <c r="H74" s="17"/>
    </row>
    <row r="75" spans="4:8">
      <c r="D75" s="17"/>
      <c r="E75" s="17"/>
      <c r="F75" s="17"/>
      <c r="G75" s="17"/>
      <c r="H75" s="17"/>
    </row>
    <row r="76" spans="4:8">
      <c r="D76" s="17"/>
      <c r="E76" s="17"/>
      <c r="F76" s="17"/>
      <c r="G76" s="17"/>
      <c r="H76" s="17"/>
    </row>
    <row r="77" spans="4:8">
      <c r="D77" s="17"/>
      <c r="E77" s="17"/>
      <c r="F77" s="17"/>
      <c r="G77" s="17"/>
      <c r="H77" s="17"/>
    </row>
    <row r="78" spans="4:8">
      <c r="D78" s="17"/>
      <c r="E78" s="17"/>
      <c r="F78" s="17"/>
      <c r="G78" s="17"/>
      <c r="H78" s="17"/>
    </row>
    <row r="79" spans="4:8">
      <c r="D79" s="17"/>
      <c r="E79" s="17"/>
      <c r="F79" s="17"/>
      <c r="G79" s="17"/>
      <c r="H79" s="17"/>
    </row>
    <row r="80" spans="4:8">
      <c r="D80" s="17"/>
      <c r="E80" s="17"/>
      <c r="F80" s="17"/>
      <c r="G80" s="17"/>
      <c r="H80" s="17"/>
    </row>
    <row r="81" spans="4:8">
      <c r="D81" s="17"/>
      <c r="E81" s="17"/>
      <c r="F81" s="17"/>
      <c r="G81" s="17"/>
      <c r="H81" s="17"/>
    </row>
    <row r="82" spans="4:8">
      <c r="D82" s="17"/>
      <c r="E82" s="17"/>
      <c r="F82" s="17"/>
      <c r="G82" s="17"/>
      <c r="H82" s="17"/>
    </row>
    <row r="83" spans="4:8">
      <c r="D83" s="17"/>
      <c r="E83" s="17"/>
      <c r="F83" s="17"/>
      <c r="G83" s="17"/>
      <c r="H83" s="17"/>
    </row>
    <row r="84" spans="4:8">
      <c r="D84" s="17"/>
      <c r="E84" s="17"/>
      <c r="F84" s="17"/>
      <c r="G84" s="17"/>
      <c r="H84" s="17"/>
    </row>
    <row r="85" spans="4:8">
      <c r="D85" s="17"/>
      <c r="E85" s="17"/>
      <c r="F85" s="17"/>
      <c r="G85" s="17"/>
      <c r="H85" s="17"/>
    </row>
    <row r="86" spans="4:8">
      <c r="D86" s="17"/>
      <c r="E86" s="17"/>
      <c r="F86" s="17"/>
      <c r="G86" s="17"/>
      <c r="H86" s="17"/>
    </row>
    <row r="87" spans="4:8">
      <c r="D87" s="17"/>
      <c r="E87" s="17"/>
      <c r="F87" s="17"/>
      <c r="G87" s="17"/>
      <c r="H87" s="17"/>
    </row>
    <row r="88" spans="4:8">
      <c r="D88" s="17"/>
      <c r="E88" s="17"/>
      <c r="F88" s="17"/>
      <c r="G88" s="17"/>
      <c r="H88" s="17"/>
    </row>
    <row r="89" spans="4:8">
      <c r="D89" s="17"/>
      <c r="E89" s="17"/>
      <c r="F89" s="17"/>
      <c r="G89" s="17"/>
      <c r="H89" s="17"/>
    </row>
    <row r="90" spans="4:8">
      <c r="D90" s="17"/>
      <c r="E90" s="17"/>
      <c r="F90" s="17"/>
      <c r="G90" s="17"/>
      <c r="H90" s="17"/>
    </row>
    <row r="91" spans="4:8">
      <c r="D91" s="17"/>
      <c r="E91" s="17"/>
      <c r="F91" s="17"/>
      <c r="G91" s="17"/>
      <c r="H91" s="17"/>
    </row>
    <row r="92" spans="4:8">
      <c r="D92" s="17"/>
      <c r="E92" s="17"/>
      <c r="F92" s="17"/>
      <c r="G92" s="17"/>
      <c r="H92" s="17"/>
    </row>
    <row r="93" spans="4:8">
      <c r="D93" s="17"/>
      <c r="E93" s="17"/>
      <c r="F93" s="17"/>
      <c r="G93" s="17"/>
      <c r="H93" s="17"/>
    </row>
    <row r="94" spans="4:8">
      <c r="D94" s="17"/>
      <c r="E94" s="17"/>
      <c r="F94" s="17"/>
      <c r="G94" s="17"/>
      <c r="H94" s="17"/>
    </row>
    <row r="95" spans="4:8">
      <c r="D95" s="17"/>
      <c r="E95" s="17"/>
      <c r="F95" s="17"/>
      <c r="G95" s="17"/>
      <c r="H95" s="17"/>
    </row>
    <row r="96" spans="4:8">
      <c r="D96" s="17"/>
      <c r="E96" s="17"/>
      <c r="F96" s="17"/>
      <c r="G96" s="17"/>
      <c r="H96" s="17"/>
    </row>
    <row r="97" spans="4:8">
      <c r="D97" s="17"/>
      <c r="E97" s="17"/>
      <c r="F97" s="17"/>
      <c r="G97" s="17"/>
      <c r="H97" s="17"/>
    </row>
    <row r="98" spans="4:8">
      <c r="D98" s="17"/>
      <c r="E98" s="17"/>
      <c r="F98" s="17"/>
      <c r="G98" s="17"/>
      <c r="H98" s="17"/>
    </row>
    <row r="99" spans="4:8">
      <c r="D99" s="17"/>
      <c r="E99" s="17"/>
      <c r="F99" s="17"/>
      <c r="G99" s="17"/>
      <c r="H99" s="17"/>
    </row>
    <row r="100" spans="4:8">
      <c r="D100" s="17"/>
      <c r="E100" s="17"/>
      <c r="F100" s="17"/>
      <c r="G100" s="17"/>
      <c r="H100" s="17"/>
    </row>
    <row r="101" spans="4:8">
      <c r="D101" s="17"/>
      <c r="E101" s="17"/>
      <c r="F101" s="17"/>
      <c r="G101" s="17"/>
      <c r="H101" s="17"/>
    </row>
    <row r="102" spans="4:8">
      <c r="D102" s="17"/>
      <c r="E102" s="17"/>
      <c r="F102" s="17"/>
      <c r="G102" s="17"/>
      <c r="H102" s="17"/>
    </row>
    <row r="103" spans="4:8">
      <c r="D103" s="17"/>
      <c r="E103" s="17"/>
      <c r="F103" s="17"/>
      <c r="G103" s="17"/>
      <c r="H103" s="17"/>
    </row>
    <row r="104" spans="4:8">
      <c r="D104" s="17"/>
      <c r="E104" s="17"/>
      <c r="F104" s="17"/>
      <c r="G104" s="17"/>
      <c r="H104" s="17"/>
    </row>
    <row r="105" spans="4:8">
      <c r="D105" s="17"/>
      <c r="E105" s="17"/>
      <c r="F105" s="17"/>
      <c r="G105" s="17"/>
      <c r="H105" s="17"/>
    </row>
    <row r="106" spans="4:8">
      <c r="D106" s="17"/>
      <c r="E106" s="17"/>
      <c r="F106" s="17"/>
      <c r="G106" s="17"/>
      <c r="H106" s="17"/>
    </row>
    <row r="107" spans="4:8">
      <c r="D107" s="17"/>
      <c r="E107" s="17"/>
      <c r="F107" s="17"/>
      <c r="G107" s="17"/>
      <c r="H107" s="17"/>
    </row>
    <row r="108" spans="4:8">
      <c r="D108" s="17"/>
      <c r="E108" s="17"/>
      <c r="F108" s="17"/>
      <c r="G108" s="17"/>
      <c r="H108" s="17"/>
    </row>
    <row r="109" spans="4:8">
      <c r="D109" s="17"/>
      <c r="E109" s="17"/>
      <c r="F109" s="17"/>
      <c r="G109" s="17"/>
      <c r="H109" s="17"/>
    </row>
    <row r="110" spans="4:8">
      <c r="D110" s="17"/>
      <c r="E110" s="17"/>
      <c r="F110" s="17"/>
      <c r="G110" s="17"/>
      <c r="H110" s="17"/>
    </row>
    <row r="111" spans="4:8">
      <c r="D111" s="17"/>
      <c r="E111" s="17"/>
      <c r="F111" s="17"/>
      <c r="G111" s="17"/>
      <c r="H111" s="17"/>
    </row>
    <row r="112" spans="4:8">
      <c r="D112" s="17"/>
      <c r="E112" s="17"/>
      <c r="F112" s="17"/>
      <c r="G112" s="17"/>
      <c r="H112" s="17"/>
    </row>
    <row r="113" spans="4:8">
      <c r="D113" s="17"/>
      <c r="E113" s="17"/>
      <c r="F113" s="17"/>
      <c r="G113" s="17"/>
      <c r="H113" s="17"/>
    </row>
    <row r="114" spans="4:8">
      <c r="D114" s="17"/>
      <c r="E114" s="17"/>
      <c r="F114" s="17"/>
      <c r="G114" s="17"/>
      <c r="H114" s="17"/>
    </row>
    <row r="115" spans="4:8">
      <c r="D115" s="17"/>
      <c r="E115" s="17"/>
      <c r="F115" s="17"/>
      <c r="G115" s="17"/>
      <c r="H115" s="17"/>
    </row>
    <row r="116" spans="4:8">
      <c r="D116" s="17"/>
      <c r="E116" s="17"/>
      <c r="F116" s="17"/>
      <c r="G116" s="17"/>
      <c r="H116" s="17"/>
    </row>
    <row r="117" spans="4:8">
      <c r="D117" s="17"/>
      <c r="E117" s="17"/>
      <c r="F117" s="17"/>
      <c r="G117" s="17"/>
      <c r="H117" s="17"/>
    </row>
    <row r="118" spans="4:8">
      <c r="D118" s="17"/>
      <c r="E118" s="17"/>
      <c r="F118" s="17"/>
      <c r="G118" s="17"/>
      <c r="H118" s="17"/>
    </row>
    <row r="119" spans="4:8">
      <c r="D119" s="17"/>
      <c r="E119" s="17"/>
      <c r="F119" s="17"/>
      <c r="G119" s="17"/>
      <c r="H119" s="17"/>
    </row>
    <row r="120" spans="4:8">
      <c r="D120" s="17"/>
      <c r="E120" s="17"/>
      <c r="F120" s="17"/>
      <c r="G120" s="17"/>
      <c r="H120" s="17"/>
    </row>
    <row r="121" spans="4:8">
      <c r="D121" s="17"/>
      <c r="E121" s="17"/>
      <c r="F121" s="17"/>
      <c r="G121" s="17"/>
      <c r="H121" s="17"/>
    </row>
    <row r="122" spans="4:8">
      <c r="D122" s="17"/>
      <c r="E122" s="17"/>
      <c r="F122" s="17"/>
      <c r="G122" s="17"/>
      <c r="H122" s="17"/>
    </row>
    <row r="123" spans="4:8">
      <c r="D123" s="17"/>
      <c r="E123" s="17"/>
      <c r="F123" s="17"/>
      <c r="G123" s="17"/>
      <c r="H123" s="17"/>
    </row>
    <row r="124" spans="4:8">
      <c r="D124" s="17"/>
      <c r="E124" s="17"/>
      <c r="F124" s="17"/>
      <c r="G124" s="17"/>
      <c r="H124" s="17"/>
    </row>
    <row r="125" spans="4:8">
      <c r="D125" s="17"/>
      <c r="E125" s="17"/>
      <c r="F125" s="17"/>
      <c r="G125" s="17"/>
      <c r="H125" s="17"/>
    </row>
    <row r="126" spans="4:8">
      <c r="D126" s="17"/>
      <c r="E126" s="17"/>
      <c r="F126" s="17"/>
      <c r="G126" s="17"/>
      <c r="H126" s="17"/>
    </row>
    <row r="127" spans="4:8">
      <c r="D127" s="17"/>
      <c r="E127" s="17"/>
      <c r="F127" s="17"/>
      <c r="G127" s="17"/>
      <c r="H127" s="17"/>
    </row>
    <row r="128" spans="4:8">
      <c r="D128" s="17"/>
      <c r="E128" s="17"/>
      <c r="F128" s="17"/>
      <c r="G128" s="17"/>
      <c r="H128" s="17"/>
    </row>
    <row r="129" spans="4:8">
      <c r="D129" s="17"/>
      <c r="E129" s="17"/>
      <c r="F129" s="17"/>
      <c r="G129" s="17"/>
      <c r="H129" s="17"/>
    </row>
    <row r="130" spans="4:8">
      <c r="D130" s="17"/>
      <c r="E130" s="17"/>
      <c r="F130" s="17"/>
      <c r="G130" s="17"/>
      <c r="H130" s="17"/>
    </row>
    <row r="131" spans="4:8">
      <c r="D131" s="17"/>
      <c r="E131" s="17"/>
      <c r="F131" s="17"/>
      <c r="G131" s="17"/>
      <c r="H131" s="17"/>
    </row>
    <row r="132" spans="4:8">
      <c r="D132" s="17"/>
      <c r="E132" s="17"/>
      <c r="F132" s="17"/>
      <c r="G132" s="17"/>
      <c r="H132" s="17"/>
    </row>
    <row r="133" spans="4:8">
      <c r="D133" s="17"/>
      <c r="E133" s="17"/>
      <c r="F133" s="17"/>
      <c r="G133" s="17"/>
      <c r="H133" s="17"/>
    </row>
    <row r="134" spans="4:8">
      <c r="D134" s="17"/>
      <c r="E134" s="17"/>
      <c r="F134" s="17"/>
      <c r="G134" s="17"/>
      <c r="H134" s="17"/>
    </row>
    <row r="135" spans="4:8">
      <c r="D135" s="17"/>
      <c r="E135" s="17"/>
      <c r="F135" s="17"/>
      <c r="G135" s="17"/>
      <c r="H135" s="17"/>
    </row>
    <row r="136" spans="4:8">
      <c r="D136" s="17"/>
      <c r="E136" s="17"/>
      <c r="F136" s="17"/>
      <c r="G136" s="17"/>
      <c r="H136" s="17"/>
    </row>
    <row r="137" spans="4:8">
      <c r="D137" s="17"/>
      <c r="E137" s="17"/>
      <c r="F137" s="17"/>
      <c r="G137" s="17"/>
      <c r="H137" s="17"/>
    </row>
    <row r="138" spans="4:8">
      <c r="D138" s="17"/>
      <c r="E138" s="17"/>
      <c r="F138" s="17"/>
      <c r="G138" s="17"/>
      <c r="H138" s="17"/>
    </row>
    <row r="139" spans="4:8">
      <c r="D139" s="17"/>
      <c r="E139" s="17"/>
      <c r="F139" s="17"/>
      <c r="G139" s="17"/>
      <c r="H139" s="17"/>
    </row>
    <row r="140" spans="4:8">
      <c r="D140" s="17"/>
      <c r="E140" s="17"/>
      <c r="F140" s="17"/>
      <c r="G140" s="17"/>
      <c r="H140" s="17"/>
    </row>
    <row r="141" spans="4:8">
      <c r="D141" s="17"/>
      <c r="E141" s="17"/>
      <c r="F141" s="17"/>
      <c r="G141" s="17"/>
      <c r="H141" s="17"/>
    </row>
    <row r="142" spans="4:8">
      <c r="D142" s="17"/>
      <c r="E142" s="17"/>
      <c r="F142" s="17"/>
      <c r="G142" s="17"/>
      <c r="H142" s="17"/>
    </row>
    <row r="143" spans="4:8">
      <c r="D143" s="17"/>
      <c r="E143" s="17"/>
      <c r="F143" s="17"/>
      <c r="G143" s="17"/>
      <c r="H143" s="17"/>
    </row>
    <row r="144" spans="4:8">
      <c r="D144" s="17"/>
      <c r="E144" s="17"/>
      <c r="F144" s="17"/>
      <c r="G144" s="17"/>
      <c r="H144" s="17"/>
    </row>
    <row r="145" spans="4:8">
      <c r="D145" s="17"/>
      <c r="E145" s="17"/>
      <c r="F145" s="17"/>
      <c r="G145" s="17"/>
      <c r="H145" s="17"/>
    </row>
    <row r="146" spans="4:8">
      <c r="D146" s="17"/>
      <c r="E146" s="17"/>
      <c r="F146" s="17"/>
      <c r="G146" s="17"/>
      <c r="H146" s="17"/>
    </row>
    <row r="147" spans="4:8">
      <c r="D147" s="17"/>
      <c r="E147" s="17"/>
      <c r="F147" s="17"/>
      <c r="G147" s="17"/>
      <c r="H147" s="17"/>
    </row>
    <row r="148" spans="4:8">
      <c r="D148" s="17"/>
      <c r="E148" s="17"/>
      <c r="F148" s="17"/>
      <c r="G148" s="17"/>
      <c r="H148" s="17"/>
    </row>
    <row r="149" spans="4:8">
      <c r="D149" s="17"/>
      <c r="E149" s="17"/>
      <c r="F149" s="17"/>
      <c r="G149" s="17"/>
      <c r="H149" s="17"/>
    </row>
    <row r="150" spans="4:8">
      <c r="D150" s="17"/>
      <c r="E150" s="17"/>
      <c r="F150" s="17"/>
      <c r="G150" s="17"/>
      <c r="H150" s="17"/>
    </row>
    <row r="151" spans="4:8">
      <c r="D151" s="17"/>
      <c r="E151" s="17"/>
      <c r="F151" s="17"/>
      <c r="G151" s="17"/>
      <c r="H151" s="17"/>
    </row>
    <row r="152" spans="4:8">
      <c r="D152" s="17"/>
      <c r="E152" s="17"/>
      <c r="F152" s="17"/>
      <c r="G152" s="17"/>
      <c r="H152" s="17"/>
    </row>
    <row r="153" spans="4:8">
      <c r="D153" s="17"/>
      <c r="E153" s="17"/>
      <c r="F153" s="17"/>
      <c r="G153" s="17"/>
      <c r="H153" s="17"/>
    </row>
    <row r="154" spans="4:8">
      <c r="D154" s="17"/>
      <c r="E154" s="17"/>
      <c r="F154" s="17"/>
      <c r="G154" s="17"/>
      <c r="H154" s="17"/>
    </row>
    <row r="155" spans="4:8">
      <c r="D155" s="17"/>
      <c r="E155" s="17"/>
      <c r="F155" s="17"/>
      <c r="G155" s="17"/>
      <c r="H155" s="17"/>
    </row>
    <row r="156" spans="4:8">
      <c r="D156" s="17"/>
      <c r="E156" s="17"/>
      <c r="F156" s="17"/>
      <c r="G156" s="17"/>
      <c r="H156" s="17"/>
    </row>
    <row r="157" spans="4:8">
      <c r="D157" s="17"/>
      <c r="E157" s="17"/>
      <c r="F157" s="17"/>
      <c r="G157" s="17"/>
      <c r="H157" s="17"/>
    </row>
    <row r="158" spans="4:8">
      <c r="D158" s="17"/>
      <c r="E158" s="17"/>
      <c r="F158" s="17"/>
      <c r="G158" s="17"/>
      <c r="H158" s="17"/>
    </row>
    <row r="159" spans="4:8">
      <c r="D159" s="17"/>
      <c r="E159" s="17"/>
      <c r="F159" s="17"/>
      <c r="G159" s="17"/>
      <c r="H159" s="17"/>
    </row>
    <row r="160" spans="4:8">
      <c r="D160" s="17"/>
      <c r="E160" s="17"/>
      <c r="F160" s="17"/>
      <c r="G160" s="17"/>
      <c r="H160" s="17"/>
    </row>
    <row r="161" spans="4:8">
      <c r="D161" s="17"/>
      <c r="E161" s="17"/>
      <c r="F161" s="17"/>
      <c r="G161" s="17"/>
      <c r="H161" s="17"/>
    </row>
    <row r="162" spans="4:8">
      <c r="D162" s="17"/>
      <c r="E162" s="17"/>
      <c r="F162" s="17"/>
      <c r="G162" s="17"/>
      <c r="H162" s="17"/>
    </row>
    <row r="163" spans="4:8">
      <c r="D163" s="17"/>
      <c r="E163" s="17"/>
      <c r="F163" s="17"/>
      <c r="G163" s="17"/>
      <c r="H163" s="17"/>
    </row>
    <row r="164" spans="4:8">
      <c r="D164" s="17"/>
      <c r="E164" s="17"/>
      <c r="F164" s="17"/>
      <c r="G164" s="17"/>
      <c r="H164" s="17"/>
    </row>
    <row r="165" spans="4:8">
      <c r="D165" s="17"/>
      <c r="E165" s="17"/>
      <c r="F165" s="17"/>
      <c r="G165" s="17"/>
      <c r="H165" s="17"/>
    </row>
    <row r="166" spans="4:8">
      <c r="D166" s="17"/>
      <c r="E166" s="17"/>
      <c r="F166" s="17"/>
      <c r="G166" s="17"/>
      <c r="H166" s="17"/>
    </row>
    <row r="167" spans="4:8">
      <c r="D167" s="17"/>
      <c r="E167" s="17"/>
      <c r="F167" s="17"/>
      <c r="G167" s="17"/>
      <c r="H167" s="17"/>
    </row>
    <row r="168" spans="4:8">
      <c r="D168" s="17"/>
      <c r="E168" s="17"/>
      <c r="F168" s="17"/>
      <c r="G168" s="17"/>
      <c r="H168" s="17"/>
    </row>
    <row r="169" spans="4:8">
      <c r="D169" s="17"/>
      <c r="E169" s="17"/>
      <c r="F169" s="17"/>
      <c r="G169" s="17"/>
      <c r="H169" s="17"/>
    </row>
    <row r="170" spans="4:8">
      <c r="D170" s="17"/>
      <c r="E170" s="17"/>
      <c r="F170" s="17"/>
      <c r="G170" s="17"/>
      <c r="H170" s="17"/>
    </row>
    <row r="171" spans="4:8">
      <c r="D171" s="17"/>
      <c r="E171" s="17"/>
      <c r="F171" s="17"/>
      <c r="G171" s="17"/>
      <c r="H171" s="17"/>
    </row>
    <row r="172" spans="4:8">
      <c r="D172" s="17"/>
      <c r="E172" s="17"/>
      <c r="F172" s="17"/>
      <c r="G172" s="17"/>
      <c r="H172" s="17"/>
    </row>
    <row r="173" spans="4:8">
      <c r="D173" s="17"/>
      <c r="E173" s="17"/>
      <c r="F173" s="17"/>
      <c r="G173" s="17"/>
      <c r="H173" s="17"/>
    </row>
    <row r="174" spans="4:8">
      <c r="D174" s="17"/>
      <c r="E174" s="17"/>
      <c r="F174" s="17"/>
      <c r="G174" s="17"/>
      <c r="H174" s="17"/>
    </row>
    <row r="175" spans="4:8">
      <c r="D175" s="17"/>
      <c r="E175" s="17"/>
      <c r="F175" s="17"/>
      <c r="G175" s="17"/>
      <c r="H175" s="17"/>
    </row>
    <row r="176" spans="4:8">
      <c r="D176" s="17"/>
      <c r="E176" s="17"/>
      <c r="F176" s="17"/>
      <c r="G176" s="17"/>
      <c r="H176" s="17"/>
    </row>
    <row r="177" spans="4:8">
      <c r="D177" s="17"/>
      <c r="E177" s="17"/>
      <c r="F177" s="17"/>
      <c r="G177" s="17"/>
      <c r="H177" s="17"/>
    </row>
    <row r="178" spans="4:8">
      <c r="D178" s="17"/>
      <c r="E178" s="17"/>
      <c r="F178" s="17"/>
      <c r="G178" s="17"/>
      <c r="H178" s="17"/>
    </row>
    <row r="179" spans="4:8">
      <c r="D179" s="17"/>
      <c r="E179" s="17"/>
      <c r="F179" s="17"/>
      <c r="G179" s="17"/>
      <c r="H179" s="17"/>
    </row>
    <row r="180" spans="4:8">
      <c r="D180" s="17"/>
      <c r="E180" s="17"/>
      <c r="F180" s="17"/>
      <c r="G180" s="17"/>
      <c r="H180" s="17"/>
    </row>
    <row r="181" spans="4:8">
      <c r="D181" s="17"/>
      <c r="E181" s="17"/>
      <c r="F181" s="17"/>
      <c r="G181" s="17"/>
      <c r="H181" s="17"/>
    </row>
    <row r="182" spans="4:8">
      <c r="D182" s="17"/>
      <c r="E182" s="17"/>
      <c r="F182" s="17"/>
      <c r="G182" s="17"/>
      <c r="H182" s="17"/>
    </row>
    <row r="183" spans="4:8">
      <c r="D183" s="17"/>
      <c r="E183" s="17"/>
      <c r="F183" s="17"/>
      <c r="G183" s="17"/>
      <c r="H183" s="17"/>
    </row>
    <row r="184" spans="4:8">
      <c r="D184" s="17"/>
      <c r="E184" s="17"/>
      <c r="F184" s="17"/>
      <c r="G184" s="17"/>
      <c r="H184" s="17"/>
    </row>
    <row r="185" spans="4:8">
      <c r="D185" s="17"/>
      <c r="E185" s="17"/>
      <c r="F185" s="17"/>
      <c r="G185" s="17"/>
      <c r="H185" s="17"/>
    </row>
    <row r="186" spans="4:8">
      <c r="D186" s="17"/>
      <c r="E186" s="17"/>
      <c r="F186" s="17"/>
      <c r="G186" s="17"/>
      <c r="H186" s="17"/>
    </row>
    <row r="187" spans="4:8">
      <c r="D187" s="17"/>
      <c r="E187" s="17"/>
      <c r="F187" s="17"/>
      <c r="G187" s="17"/>
      <c r="H187" s="17"/>
    </row>
    <row r="188" spans="4:8">
      <c r="D188" s="17"/>
      <c r="E188" s="17"/>
      <c r="F188" s="17"/>
      <c r="G188" s="17"/>
      <c r="H188" s="17"/>
    </row>
    <row r="189" spans="4:8">
      <c r="D189" s="17"/>
      <c r="E189" s="17"/>
      <c r="F189" s="17"/>
      <c r="G189" s="17"/>
      <c r="H189" s="17"/>
    </row>
    <row r="190" spans="4:8">
      <c r="D190" s="17"/>
      <c r="E190" s="17"/>
      <c r="F190" s="17"/>
      <c r="G190" s="17"/>
      <c r="H190" s="17"/>
    </row>
    <row r="191" spans="4:8">
      <c r="D191" s="17"/>
      <c r="E191" s="17"/>
      <c r="F191" s="17"/>
      <c r="G191" s="17"/>
      <c r="H191" s="17"/>
    </row>
    <row r="192" spans="4:8">
      <c r="D192" s="17"/>
      <c r="E192" s="17"/>
      <c r="F192" s="17"/>
      <c r="G192" s="17"/>
      <c r="H192" s="17"/>
    </row>
    <row r="193" spans="4:8">
      <c r="D193" s="17"/>
      <c r="E193" s="17"/>
      <c r="F193" s="17"/>
      <c r="G193" s="17"/>
      <c r="H193" s="17"/>
    </row>
    <row r="194" spans="4:8">
      <c r="D194" s="17"/>
      <c r="E194" s="17"/>
      <c r="F194" s="17"/>
      <c r="G194" s="17"/>
      <c r="H194" s="17"/>
    </row>
    <row r="195" spans="4:8">
      <c r="D195" s="17"/>
      <c r="E195" s="17"/>
      <c r="F195" s="17"/>
      <c r="G195" s="17"/>
      <c r="H195" s="17"/>
    </row>
    <row r="196" spans="4:8">
      <c r="D196" s="17"/>
      <c r="E196" s="17"/>
      <c r="F196" s="17"/>
      <c r="G196" s="17"/>
      <c r="H196" s="17"/>
    </row>
    <row r="197" spans="4:8">
      <c r="D197" s="17"/>
      <c r="E197" s="17"/>
      <c r="F197" s="17"/>
      <c r="G197" s="17"/>
      <c r="H197" s="17"/>
    </row>
    <row r="198" spans="4:8">
      <c r="D198" s="17"/>
      <c r="E198" s="17"/>
      <c r="F198" s="17"/>
      <c r="G198" s="17"/>
      <c r="H198" s="17"/>
    </row>
    <row r="199" spans="4:8">
      <c r="D199" s="17"/>
      <c r="E199" s="17"/>
      <c r="F199" s="17"/>
      <c r="G199" s="17"/>
      <c r="H199" s="17"/>
    </row>
    <row r="200" spans="4:8">
      <c r="D200" s="17"/>
      <c r="E200" s="17"/>
      <c r="F200" s="17"/>
      <c r="G200" s="17"/>
      <c r="H200" s="17"/>
    </row>
    <row r="201" spans="4:8">
      <c r="D201" s="17"/>
      <c r="E201" s="17"/>
      <c r="F201" s="17"/>
      <c r="G201" s="17"/>
      <c r="H201" s="17"/>
    </row>
    <row r="202" spans="4:8">
      <c r="D202" s="17"/>
      <c r="E202" s="17"/>
      <c r="F202" s="17"/>
      <c r="G202" s="17"/>
      <c r="H202" s="17"/>
    </row>
    <row r="203" spans="4:8">
      <c r="D203" s="17"/>
      <c r="E203" s="17"/>
      <c r="F203" s="17"/>
      <c r="G203" s="17"/>
      <c r="H203" s="17"/>
    </row>
    <row r="204" spans="4:8">
      <c r="D204" s="17"/>
      <c r="E204" s="17"/>
      <c r="F204" s="17"/>
      <c r="G204" s="17"/>
      <c r="H204" s="17"/>
    </row>
    <row r="205" spans="4:8">
      <c r="D205" s="17"/>
      <c r="E205" s="17"/>
      <c r="F205" s="17"/>
      <c r="G205" s="17"/>
      <c r="H205" s="17"/>
    </row>
    <row r="206" spans="4:8">
      <c r="D206" s="17"/>
      <c r="E206" s="17"/>
      <c r="F206" s="17"/>
      <c r="G206" s="17"/>
      <c r="H206" s="17"/>
    </row>
    <row r="207" spans="4:8">
      <c r="D207" s="17"/>
      <c r="E207" s="17"/>
      <c r="F207" s="17"/>
      <c r="G207" s="17"/>
      <c r="H207" s="17"/>
    </row>
    <row r="208" spans="4:8">
      <c r="D208" s="17"/>
      <c r="E208" s="17"/>
      <c r="F208" s="17"/>
      <c r="G208" s="17"/>
      <c r="H208" s="17"/>
    </row>
    <row r="209" spans="4:8">
      <c r="D209" s="17"/>
      <c r="E209" s="17"/>
      <c r="F209" s="17"/>
      <c r="G209" s="17"/>
      <c r="H209" s="17"/>
    </row>
    <row r="210" spans="4:8">
      <c r="D210" s="17"/>
      <c r="E210" s="17"/>
      <c r="F210" s="17"/>
      <c r="G210" s="17"/>
      <c r="H210" s="17"/>
    </row>
    <row r="211" spans="4:8">
      <c r="D211" s="17"/>
      <c r="E211" s="17"/>
      <c r="F211" s="17"/>
      <c r="G211" s="17"/>
      <c r="H211" s="17"/>
    </row>
    <row r="212" spans="4:8">
      <c r="D212" s="17"/>
      <c r="E212" s="17"/>
      <c r="F212" s="17"/>
      <c r="G212" s="17"/>
      <c r="H212" s="17"/>
    </row>
    <row r="213" spans="4:8">
      <c r="D213" s="17"/>
      <c r="E213" s="17"/>
      <c r="F213" s="17"/>
      <c r="G213" s="17"/>
      <c r="H213" s="17"/>
    </row>
    <row r="214" spans="4:8">
      <c r="D214" s="17"/>
      <c r="E214" s="17"/>
      <c r="F214" s="17"/>
      <c r="G214" s="17"/>
      <c r="H214" s="17"/>
    </row>
    <row r="215" spans="4:8">
      <c r="D215" s="17"/>
      <c r="E215" s="17"/>
      <c r="F215" s="17"/>
      <c r="G215" s="17"/>
      <c r="H215" s="17"/>
    </row>
    <row r="216" spans="4:8">
      <c r="D216" s="17"/>
      <c r="E216" s="17"/>
      <c r="F216" s="17"/>
      <c r="G216" s="17"/>
      <c r="H216" s="17"/>
    </row>
    <row r="217" spans="4:8">
      <c r="D217" s="17"/>
      <c r="E217" s="17"/>
      <c r="F217" s="17"/>
      <c r="G217" s="17"/>
      <c r="H217" s="17"/>
    </row>
    <row r="218" spans="4:8">
      <c r="D218" s="17"/>
      <c r="E218" s="17"/>
      <c r="F218" s="17"/>
      <c r="G218" s="17"/>
      <c r="H218" s="17"/>
    </row>
    <row r="219" spans="4:8">
      <c r="D219" s="17"/>
      <c r="E219" s="17"/>
      <c r="F219" s="17"/>
      <c r="G219" s="17"/>
      <c r="H219" s="17"/>
    </row>
    <row r="220" spans="4:8">
      <c r="D220" s="17"/>
      <c r="E220" s="17"/>
      <c r="F220" s="17"/>
      <c r="G220" s="17"/>
      <c r="H220" s="17"/>
    </row>
    <row r="221" spans="4:8">
      <c r="D221" s="17"/>
      <c r="E221" s="17"/>
      <c r="F221" s="17"/>
      <c r="G221" s="17"/>
      <c r="H221" s="17"/>
    </row>
    <row r="222" spans="4:8">
      <c r="D222" s="17"/>
      <c r="E222" s="17"/>
      <c r="F222" s="17"/>
      <c r="G222" s="17"/>
      <c r="H222" s="17"/>
    </row>
    <row r="223" spans="4:8">
      <c r="D223" s="17"/>
      <c r="E223" s="17"/>
      <c r="F223" s="17"/>
      <c r="G223" s="17"/>
      <c r="H223" s="17"/>
    </row>
    <row r="224" spans="4:8">
      <c r="D224" s="17"/>
      <c r="E224" s="17"/>
      <c r="F224" s="17"/>
      <c r="G224" s="17"/>
      <c r="H224" s="17"/>
    </row>
    <row r="225" spans="4:8">
      <c r="D225" s="17"/>
      <c r="E225" s="17"/>
      <c r="F225" s="17"/>
      <c r="G225" s="17"/>
      <c r="H225" s="17"/>
    </row>
    <row r="226" spans="4:8">
      <c r="D226" s="17"/>
      <c r="E226" s="17"/>
      <c r="F226" s="17"/>
      <c r="G226" s="17"/>
      <c r="H226" s="17"/>
    </row>
    <row r="227" spans="4:8">
      <c r="D227" s="17"/>
      <c r="E227" s="17"/>
      <c r="F227" s="17"/>
      <c r="G227" s="17"/>
      <c r="H227" s="17"/>
    </row>
    <row r="228" spans="4:8">
      <c r="D228" s="17"/>
      <c r="E228" s="17"/>
      <c r="F228" s="17"/>
      <c r="G228" s="17"/>
      <c r="H228" s="17"/>
    </row>
    <row r="229" spans="4:8">
      <c r="D229" s="17"/>
      <c r="E229" s="17"/>
      <c r="F229" s="17"/>
      <c r="G229" s="17"/>
      <c r="H229" s="17"/>
    </row>
    <row r="230" spans="4:8">
      <c r="D230" s="17"/>
      <c r="E230" s="17"/>
      <c r="F230" s="17"/>
      <c r="G230" s="17"/>
      <c r="H230" s="17"/>
    </row>
    <row r="231" spans="4:8">
      <c r="D231" s="17"/>
      <c r="E231" s="17"/>
      <c r="F231" s="17"/>
      <c r="G231" s="17"/>
      <c r="H231" s="17"/>
    </row>
    <row r="232" spans="4:8">
      <c r="D232" s="17"/>
      <c r="E232" s="17"/>
      <c r="F232" s="17"/>
      <c r="G232" s="17"/>
      <c r="H232" s="17"/>
    </row>
    <row r="233" spans="4:8">
      <c r="D233" s="17"/>
      <c r="E233" s="17"/>
      <c r="F233" s="17"/>
      <c r="G233" s="17"/>
      <c r="H233" s="17"/>
    </row>
    <row r="234" spans="4:8">
      <c r="D234" s="17"/>
      <c r="E234" s="17"/>
      <c r="F234" s="17"/>
      <c r="G234" s="17"/>
      <c r="H234" s="17"/>
    </row>
    <row r="235" spans="4:8">
      <c r="D235" s="17"/>
      <c r="E235" s="17"/>
      <c r="F235" s="17"/>
      <c r="G235" s="17"/>
      <c r="H235" s="17"/>
    </row>
    <row r="236" spans="4:8">
      <c r="D236" s="17"/>
      <c r="E236" s="17"/>
      <c r="F236" s="17"/>
      <c r="G236" s="17"/>
      <c r="H236" s="17"/>
    </row>
    <row r="237" spans="4:8">
      <c r="D237" s="17"/>
      <c r="E237" s="17"/>
      <c r="F237" s="17"/>
      <c r="G237" s="17"/>
      <c r="H237" s="17"/>
    </row>
    <row r="238" spans="4:8">
      <c r="D238" s="17"/>
      <c r="E238" s="17"/>
      <c r="F238" s="17"/>
      <c r="G238" s="17"/>
      <c r="H238" s="17"/>
    </row>
    <row r="239" spans="4:8">
      <c r="D239" s="17"/>
      <c r="E239" s="17"/>
      <c r="F239" s="17"/>
      <c r="G239" s="17"/>
      <c r="H239" s="17"/>
    </row>
    <row r="240" spans="4:8">
      <c r="D240" s="17"/>
      <c r="E240" s="17"/>
      <c r="F240" s="17"/>
      <c r="G240" s="17"/>
      <c r="H240" s="17"/>
    </row>
    <row r="241" spans="4:8">
      <c r="D241" s="17"/>
      <c r="E241" s="17"/>
      <c r="F241" s="17"/>
      <c r="G241" s="17"/>
      <c r="H241" s="17"/>
    </row>
    <row r="242" spans="4:8">
      <c r="D242" s="17"/>
      <c r="E242" s="17"/>
      <c r="F242" s="17"/>
      <c r="G242" s="17"/>
      <c r="H242" s="17"/>
    </row>
    <row r="243" spans="4:8">
      <c r="D243" s="17"/>
      <c r="E243" s="17"/>
      <c r="F243" s="17"/>
      <c r="G243" s="17"/>
      <c r="H243" s="17"/>
    </row>
    <row r="244" spans="4:8">
      <c r="D244" s="17"/>
      <c r="E244" s="17"/>
      <c r="F244" s="17"/>
      <c r="G244" s="17"/>
      <c r="H244" s="17"/>
    </row>
    <row r="245" spans="4:8">
      <c r="D245" s="17"/>
      <c r="E245" s="17"/>
      <c r="F245" s="17"/>
      <c r="G245" s="17"/>
      <c r="H245" s="17"/>
    </row>
    <row r="246" spans="4:8">
      <c r="D246" s="17"/>
      <c r="E246" s="17"/>
      <c r="F246" s="17"/>
      <c r="G246" s="17"/>
      <c r="H246" s="17"/>
    </row>
    <row r="247" spans="4:8">
      <c r="D247" s="17"/>
      <c r="E247" s="17"/>
      <c r="F247" s="17"/>
      <c r="G247" s="17"/>
      <c r="H247" s="17"/>
    </row>
    <row r="248" spans="4:8">
      <c r="D248" s="17"/>
      <c r="E248" s="17"/>
      <c r="F248" s="17"/>
      <c r="G248" s="17"/>
      <c r="H248" s="17"/>
    </row>
    <row r="249" spans="4:8">
      <c r="D249" s="17"/>
      <c r="E249" s="17"/>
      <c r="F249" s="17"/>
      <c r="G249" s="17"/>
      <c r="H249" s="17"/>
    </row>
    <row r="250" spans="4:8">
      <c r="D250" s="17"/>
      <c r="E250" s="17"/>
      <c r="F250" s="17"/>
      <c r="G250" s="17"/>
      <c r="H250" s="17"/>
    </row>
    <row r="251" spans="4:8">
      <c r="D251" s="17"/>
      <c r="E251" s="17"/>
      <c r="F251" s="17"/>
      <c r="G251" s="17"/>
      <c r="H251" s="17"/>
    </row>
    <row r="252" spans="4:8">
      <c r="D252" s="17"/>
      <c r="E252" s="17"/>
      <c r="F252" s="17"/>
      <c r="G252" s="17"/>
      <c r="H252" s="17"/>
    </row>
    <row r="253" spans="4:8">
      <c r="D253" s="17"/>
      <c r="E253" s="17"/>
      <c r="F253" s="17"/>
      <c r="G253" s="17"/>
      <c r="H253" s="17"/>
    </row>
    <row r="254" spans="4:8">
      <c r="D254" s="17"/>
      <c r="E254" s="17"/>
      <c r="F254" s="17"/>
      <c r="G254" s="17"/>
      <c r="H254" s="17"/>
    </row>
    <row r="255" spans="4:8">
      <c r="D255" s="17"/>
      <c r="E255" s="17"/>
      <c r="F255" s="17"/>
      <c r="G255" s="17"/>
      <c r="H255" s="17"/>
    </row>
    <row r="256" spans="4:8">
      <c r="D256" s="17"/>
      <c r="E256" s="17"/>
      <c r="F256" s="17"/>
      <c r="G256" s="17"/>
      <c r="H256" s="17"/>
    </row>
    <row r="257" spans="4:8">
      <c r="D257" s="17"/>
      <c r="E257" s="17"/>
      <c r="F257" s="17"/>
      <c r="G257" s="17"/>
      <c r="H257" s="17"/>
    </row>
    <row r="258" spans="4:8">
      <c r="D258" s="17"/>
      <c r="E258" s="17"/>
      <c r="F258" s="17"/>
      <c r="G258" s="17"/>
      <c r="H258" s="17"/>
    </row>
    <row r="259" spans="4:8">
      <c r="D259" s="17"/>
      <c r="E259" s="17"/>
      <c r="F259" s="17"/>
      <c r="G259" s="17"/>
      <c r="H259" s="17"/>
    </row>
    <row r="260" spans="4:8">
      <c r="D260" s="17"/>
      <c r="E260" s="17"/>
      <c r="F260" s="17"/>
      <c r="G260" s="17"/>
      <c r="H260" s="17"/>
    </row>
    <row r="261" spans="4:8">
      <c r="D261" s="17"/>
      <c r="E261" s="17"/>
      <c r="F261" s="17"/>
      <c r="G261" s="17"/>
      <c r="H261" s="17"/>
    </row>
    <row r="262" spans="4:8">
      <c r="D262" s="17"/>
      <c r="E262" s="17"/>
      <c r="F262" s="17"/>
      <c r="G262" s="17"/>
      <c r="H262" s="17"/>
    </row>
    <row r="263" spans="4:8">
      <c r="D263" s="17"/>
      <c r="E263" s="17"/>
      <c r="F263" s="17"/>
      <c r="G263" s="17"/>
      <c r="H263" s="17"/>
    </row>
    <row r="264" spans="4:8">
      <c r="D264" s="17"/>
      <c r="E264" s="17"/>
      <c r="F264" s="17"/>
      <c r="G264" s="17"/>
      <c r="H264" s="17"/>
    </row>
    <row r="265" spans="4:8">
      <c r="D265" s="17"/>
      <c r="E265" s="17"/>
      <c r="F265" s="17"/>
      <c r="G265" s="17"/>
      <c r="H265" s="17"/>
    </row>
    <row r="266" spans="4:8">
      <c r="D266" s="17"/>
      <c r="E266" s="17"/>
      <c r="F266" s="17"/>
      <c r="G266" s="17"/>
      <c r="H266" s="17"/>
    </row>
    <row r="267" spans="4:8">
      <c r="D267" s="17"/>
      <c r="E267" s="17"/>
      <c r="F267" s="17"/>
      <c r="G267" s="17"/>
      <c r="H267" s="17"/>
    </row>
    <row r="268" spans="4:8">
      <c r="D268" s="17"/>
      <c r="E268" s="17"/>
      <c r="F268" s="17"/>
      <c r="G268" s="17"/>
      <c r="H268" s="17"/>
    </row>
    <row r="269" spans="4:8">
      <c r="D269" s="17"/>
      <c r="E269" s="17"/>
      <c r="F269" s="17"/>
      <c r="G269" s="17"/>
      <c r="H269" s="17"/>
    </row>
    <row r="270" spans="4:8">
      <c r="D270" s="17"/>
      <c r="E270" s="17"/>
      <c r="F270" s="17"/>
      <c r="G270" s="17"/>
      <c r="H270" s="17"/>
    </row>
    <row r="271" spans="4:8">
      <c r="D271" s="17"/>
      <c r="E271" s="17"/>
      <c r="F271" s="17"/>
      <c r="G271" s="17"/>
      <c r="H271" s="17"/>
    </row>
    <row r="272" spans="4:8">
      <c r="D272" s="17"/>
      <c r="E272" s="17"/>
      <c r="F272" s="17"/>
      <c r="G272" s="17"/>
      <c r="H272" s="17"/>
    </row>
    <row r="273" spans="4:8">
      <c r="D273" s="17"/>
      <c r="E273" s="17"/>
      <c r="F273" s="17"/>
      <c r="G273" s="17"/>
      <c r="H273" s="17"/>
    </row>
    <row r="274" spans="4:8">
      <c r="D274" s="17"/>
      <c r="E274" s="17"/>
      <c r="F274" s="17"/>
      <c r="G274" s="17"/>
      <c r="H274" s="17"/>
    </row>
    <row r="275" spans="4:8">
      <c r="D275" s="17"/>
      <c r="E275" s="17"/>
      <c r="F275" s="17"/>
      <c r="G275" s="17"/>
      <c r="H275" s="17"/>
    </row>
    <row r="276" spans="4:8">
      <c r="D276" s="17"/>
      <c r="E276" s="17"/>
      <c r="F276" s="17"/>
      <c r="G276" s="17"/>
      <c r="H276" s="17"/>
    </row>
    <row r="277" spans="4:8">
      <c r="D277" s="17"/>
      <c r="E277" s="17"/>
      <c r="F277" s="17"/>
      <c r="G277" s="17"/>
      <c r="H277" s="17"/>
    </row>
    <row r="278" spans="4:8">
      <c r="D278" s="17"/>
      <c r="E278" s="17"/>
      <c r="F278" s="17"/>
      <c r="G278" s="17"/>
      <c r="H278" s="17"/>
    </row>
    <row r="279" spans="4:8">
      <c r="D279" s="17"/>
      <c r="E279" s="17"/>
      <c r="F279" s="17"/>
      <c r="G279" s="17"/>
      <c r="H279" s="17"/>
    </row>
    <row r="280" spans="4:8">
      <c r="D280" s="17"/>
      <c r="E280" s="17"/>
      <c r="F280" s="17"/>
      <c r="G280" s="17"/>
      <c r="H280" s="17"/>
    </row>
    <row r="281" spans="4:8">
      <c r="D281" s="17"/>
      <c r="E281" s="17"/>
      <c r="F281" s="17"/>
      <c r="G281" s="17"/>
      <c r="H281" s="17"/>
    </row>
    <row r="282" spans="4:8">
      <c r="D282" s="17"/>
      <c r="E282" s="17"/>
      <c r="F282" s="17"/>
      <c r="G282" s="17"/>
      <c r="H282" s="17"/>
    </row>
    <row r="283" spans="4:8">
      <c r="D283" s="17"/>
      <c r="E283" s="17"/>
      <c r="F283" s="17"/>
      <c r="G283" s="17"/>
      <c r="H283" s="17"/>
    </row>
    <row r="284" spans="4:8">
      <c r="D284" s="17"/>
      <c r="E284" s="17"/>
      <c r="F284" s="17"/>
      <c r="G284" s="17"/>
      <c r="H284" s="17"/>
    </row>
    <row r="285" spans="4:8">
      <c r="D285" s="17"/>
      <c r="E285" s="17"/>
      <c r="F285" s="17"/>
      <c r="G285" s="17"/>
      <c r="H285" s="17"/>
    </row>
    <row r="286" spans="4:8">
      <c r="D286" s="17"/>
      <c r="E286" s="17"/>
      <c r="F286" s="17"/>
      <c r="G286" s="17"/>
      <c r="H286" s="17"/>
    </row>
    <row r="287" spans="4:8">
      <c r="D287" s="17"/>
      <c r="E287" s="17"/>
      <c r="F287" s="17"/>
      <c r="G287" s="17"/>
      <c r="H287" s="17"/>
    </row>
    <row r="288" spans="4:8">
      <c r="D288" s="17"/>
      <c r="E288" s="17"/>
      <c r="F288" s="17"/>
      <c r="G288" s="17"/>
      <c r="H288" s="17"/>
    </row>
    <row r="289" spans="4:8">
      <c r="D289" s="17"/>
      <c r="E289" s="17"/>
      <c r="F289" s="17"/>
      <c r="G289" s="17"/>
      <c r="H289" s="17"/>
    </row>
    <row r="290" spans="4:8">
      <c r="D290" s="17"/>
      <c r="E290" s="17"/>
      <c r="F290" s="17"/>
      <c r="G290" s="17"/>
      <c r="H290" s="17"/>
    </row>
    <row r="291" spans="4:8">
      <c r="D291" s="17"/>
      <c r="E291" s="17"/>
      <c r="F291" s="17"/>
      <c r="G291" s="17"/>
      <c r="H291" s="17"/>
    </row>
    <row r="292" spans="4:8">
      <c r="D292" s="17"/>
      <c r="E292" s="17"/>
      <c r="F292" s="17"/>
      <c r="G292" s="17"/>
      <c r="H292" s="17"/>
    </row>
    <row r="293" spans="4:8">
      <c r="D293" s="17"/>
      <c r="E293" s="17"/>
      <c r="F293" s="17"/>
      <c r="G293" s="17"/>
      <c r="H293" s="17"/>
    </row>
    <row r="294" spans="4:8">
      <c r="D294" s="17"/>
      <c r="E294" s="17"/>
      <c r="F294" s="17"/>
      <c r="G294" s="17"/>
      <c r="H294" s="17"/>
    </row>
    <row r="295" spans="4:8">
      <c r="D295" s="17"/>
      <c r="E295" s="17"/>
      <c r="F295" s="17"/>
      <c r="G295" s="17"/>
      <c r="H295" s="17"/>
    </row>
    <row r="296" spans="4:8">
      <c r="D296" s="17"/>
      <c r="E296" s="17"/>
      <c r="F296" s="17"/>
      <c r="G296" s="17"/>
      <c r="H296" s="17"/>
    </row>
    <row r="297" spans="4:8">
      <c r="D297" s="17"/>
      <c r="E297" s="17"/>
      <c r="F297" s="17"/>
      <c r="G297" s="17"/>
      <c r="H297" s="17"/>
    </row>
    <row r="298" spans="4:8">
      <c r="D298" s="17"/>
      <c r="E298" s="17"/>
      <c r="F298" s="17"/>
      <c r="G298" s="17"/>
      <c r="H298" s="17"/>
    </row>
    <row r="299" spans="4:8">
      <c r="D299" s="17"/>
      <c r="E299" s="17"/>
      <c r="F299" s="17"/>
      <c r="G299" s="17"/>
      <c r="H299" s="17"/>
    </row>
    <row r="300" spans="4:8">
      <c r="D300" s="17"/>
      <c r="E300" s="17"/>
      <c r="F300" s="17"/>
      <c r="G300" s="17"/>
      <c r="H300" s="17"/>
    </row>
    <row r="301" spans="4:8">
      <c r="D301" s="17"/>
      <c r="E301" s="17"/>
      <c r="F301" s="17"/>
      <c r="G301" s="17"/>
      <c r="H301" s="17"/>
    </row>
    <row r="302" spans="4:8">
      <c r="D302" s="17"/>
      <c r="E302" s="17"/>
      <c r="F302" s="17"/>
      <c r="G302" s="17"/>
      <c r="H302" s="17"/>
    </row>
    <row r="303" spans="4:8">
      <c r="D303" s="17"/>
      <c r="E303" s="17"/>
      <c r="F303" s="17"/>
      <c r="G303" s="17"/>
      <c r="H303" s="17"/>
    </row>
    <row r="304" spans="4:8">
      <c r="D304" s="17"/>
      <c r="E304" s="17"/>
      <c r="F304" s="17"/>
      <c r="G304" s="17"/>
      <c r="H304" s="17"/>
    </row>
    <row r="305" spans="4:8">
      <c r="D305" s="17"/>
      <c r="E305" s="17"/>
      <c r="F305" s="17"/>
      <c r="G305" s="17"/>
      <c r="H305" s="17"/>
    </row>
    <row r="306" spans="4:8">
      <c r="D306" s="17"/>
      <c r="E306" s="17"/>
      <c r="F306" s="17"/>
      <c r="G306" s="17"/>
      <c r="H306" s="17"/>
    </row>
    <row r="307" spans="4:8">
      <c r="D307" s="17"/>
      <c r="E307" s="17"/>
      <c r="F307" s="17"/>
      <c r="G307" s="17"/>
      <c r="H307" s="17"/>
    </row>
    <row r="308" spans="4:8">
      <c r="D308" s="17"/>
      <c r="E308" s="17"/>
      <c r="F308" s="17"/>
      <c r="G308" s="17"/>
      <c r="H308" s="17"/>
    </row>
    <row r="309" spans="4:8">
      <c r="D309" s="17"/>
      <c r="E309" s="17"/>
      <c r="F309" s="17"/>
      <c r="G309" s="17"/>
      <c r="H309" s="17"/>
    </row>
    <row r="310" spans="4:8">
      <c r="D310" s="17"/>
      <c r="E310" s="17"/>
      <c r="F310" s="17"/>
      <c r="G310" s="17"/>
      <c r="H310" s="17"/>
    </row>
    <row r="311" spans="4:8">
      <c r="D311" s="17"/>
      <c r="E311" s="17"/>
      <c r="F311" s="17"/>
      <c r="G311" s="17"/>
      <c r="H311" s="17"/>
    </row>
    <row r="312" spans="4:8">
      <c r="D312" s="17"/>
      <c r="E312" s="17"/>
      <c r="F312" s="17"/>
      <c r="G312" s="17"/>
      <c r="H312" s="17"/>
    </row>
    <row r="313" spans="4:8">
      <c r="D313" s="17"/>
      <c r="E313" s="17"/>
      <c r="F313" s="17"/>
      <c r="G313" s="17"/>
      <c r="H313" s="17"/>
    </row>
    <row r="314" spans="4:8">
      <c r="D314" s="17"/>
      <c r="E314" s="17"/>
      <c r="F314" s="17"/>
      <c r="G314" s="17"/>
      <c r="H314" s="17"/>
    </row>
    <row r="315" spans="4:8">
      <c r="D315" s="17"/>
      <c r="E315" s="17"/>
      <c r="F315" s="17"/>
      <c r="G315" s="17"/>
      <c r="H315" s="17"/>
    </row>
    <row r="316" spans="4:8">
      <c r="D316" s="17"/>
      <c r="E316" s="17"/>
      <c r="F316" s="17"/>
      <c r="G316" s="17"/>
      <c r="H316" s="17"/>
    </row>
    <row r="317" spans="4:8">
      <c r="D317" s="17"/>
      <c r="E317" s="17"/>
      <c r="F317" s="17"/>
      <c r="G317" s="17"/>
      <c r="H317" s="17"/>
    </row>
    <row r="318" spans="4:8">
      <c r="D318" s="17"/>
      <c r="E318" s="17"/>
      <c r="F318" s="17"/>
      <c r="G318" s="17"/>
      <c r="H318" s="17"/>
    </row>
    <row r="319" spans="4:8">
      <c r="D319" s="17"/>
      <c r="E319" s="17"/>
      <c r="F319" s="17"/>
      <c r="G319" s="17"/>
      <c r="H319" s="17"/>
    </row>
    <row r="320" spans="4:8">
      <c r="D320" s="17"/>
      <c r="E320" s="17"/>
      <c r="F320" s="17"/>
      <c r="G320" s="17"/>
      <c r="H320" s="17"/>
    </row>
    <row r="321" spans="4:8">
      <c r="D321" s="17"/>
      <c r="E321" s="17"/>
      <c r="F321" s="17"/>
      <c r="G321" s="17"/>
      <c r="H321" s="17"/>
    </row>
    <row r="322" spans="4:8">
      <c r="D322" s="17"/>
      <c r="E322" s="17"/>
      <c r="F322" s="17"/>
      <c r="G322" s="17"/>
      <c r="H322" s="17"/>
    </row>
    <row r="323" spans="4:8">
      <c r="D323" s="17"/>
      <c r="E323" s="17"/>
      <c r="F323" s="17"/>
      <c r="G323" s="17"/>
      <c r="H323" s="17"/>
    </row>
    <row r="324" spans="4:8">
      <c r="D324" s="17"/>
      <c r="E324" s="17"/>
      <c r="F324" s="17"/>
      <c r="G324" s="17"/>
      <c r="H324" s="17"/>
    </row>
    <row r="325" spans="4:8">
      <c r="D325" s="17"/>
      <c r="E325" s="17"/>
      <c r="F325" s="17"/>
      <c r="G325" s="17"/>
      <c r="H325" s="17"/>
    </row>
    <row r="326" spans="4:8">
      <c r="D326" s="17"/>
      <c r="E326" s="17"/>
      <c r="F326" s="17"/>
      <c r="G326" s="17"/>
      <c r="H326" s="17"/>
    </row>
    <row r="327" spans="4:8">
      <c r="D327" s="17"/>
      <c r="E327" s="17"/>
      <c r="F327" s="17"/>
      <c r="G327" s="17"/>
      <c r="H327" s="17"/>
    </row>
    <row r="328" spans="4:8">
      <c r="D328" s="17"/>
      <c r="E328" s="17"/>
      <c r="F328" s="17"/>
      <c r="G328" s="17"/>
      <c r="H328" s="17"/>
    </row>
    <row r="329" spans="4:8">
      <c r="D329" s="17"/>
      <c r="E329" s="17"/>
      <c r="F329" s="17"/>
      <c r="G329" s="17"/>
      <c r="H329" s="17"/>
    </row>
    <row r="330" spans="4:8">
      <c r="D330" s="17"/>
      <c r="E330" s="17"/>
      <c r="F330" s="17"/>
      <c r="G330" s="17"/>
      <c r="H330" s="17"/>
    </row>
    <row r="331" spans="4:8">
      <c r="D331" s="17"/>
      <c r="E331" s="17"/>
      <c r="F331" s="17"/>
      <c r="G331" s="17"/>
      <c r="H331" s="17"/>
    </row>
    <row r="332" spans="4:8">
      <c r="D332" s="17"/>
      <c r="E332" s="17"/>
      <c r="F332" s="17"/>
      <c r="G332" s="17"/>
      <c r="H332" s="17"/>
    </row>
    <row r="333" spans="4:8">
      <c r="D333" s="17"/>
      <c r="E333" s="17"/>
      <c r="F333" s="17"/>
      <c r="G333" s="17"/>
      <c r="H333" s="17"/>
    </row>
    <row r="334" spans="4:8">
      <c r="D334" s="17"/>
      <c r="E334" s="17"/>
      <c r="F334" s="17"/>
      <c r="G334" s="17"/>
      <c r="H334" s="17"/>
    </row>
    <row r="335" spans="4:8">
      <c r="D335" s="17"/>
      <c r="E335" s="17"/>
      <c r="F335" s="17"/>
      <c r="G335" s="17"/>
      <c r="H335" s="17"/>
    </row>
    <row r="336" spans="4:8">
      <c r="D336" s="17"/>
      <c r="E336" s="17"/>
      <c r="F336" s="17"/>
      <c r="G336" s="17"/>
      <c r="H336" s="17"/>
    </row>
    <row r="337" spans="4:8">
      <c r="D337" s="17"/>
      <c r="E337" s="17"/>
      <c r="F337" s="17"/>
      <c r="G337" s="17"/>
      <c r="H337" s="17"/>
    </row>
    <row r="338" spans="4:8">
      <c r="D338" s="17"/>
      <c r="E338" s="17"/>
      <c r="F338" s="17"/>
      <c r="G338" s="17"/>
      <c r="H338" s="17"/>
    </row>
    <row r="339" spans="4:8">
      <c r="D339" s="17"/>
      <c r="E339" s="17"/>
      <c r="F339" s="17"/>
      <c r="G339" s="17"/>
      <c r="H339" s="17"/>
    </row>
    <row r="340" spans="4:8">
      <c r="D340" s="17"/>
      <c r="E340" s="17"/>
      <c r="F340" s="17"/>
      <c r="G340" s="17"/>
      <c r="H340" s="17"/>
    </row>
    <row r="341" spans="4:8">
      <c r="D341" s="17"/>
      <c r="E341" s="17"/>
      <c r="F341" s="17"/>
      <c r="G341" s="17"/>
      <c r="H341" s="17"/>
    </row>
    <row r="342" spans="4:8">
      <c r="D342" s="17"/>
      <c r="E342" s="17"/>
      <c r="F342" s="17"/>
      <c r="G342" s="17"/>
      <c r="H342" s="17"/>
    </row>
    <row r="343" spans="4:8">
      <c r="D343" s="17"/>
      <c r="E343" s="17"/>
      <c r="F343" s="17"/>
      <c r="G343" s="17"/>
      <c r="H343" s="17"/>
    </row>
    <row r="344" spans="4:8">
      <c r="D344" s="17"/>
      <c r="E344" s="17"/>
      <c r="F344" s="17"/>
      <c r="G344" s="17"/>
      <c r="H344" s="17"/>
    </row>
    <row r="345" spans="4:8">
      <c r="D345" s="17"/>
      <c r="E345" s="17"/>
      <c r="F345" s="17"/>
      <c r="G345" s="17"/>
      <c r="H345" s="17"/>
    </row>
    <row r="346" spans="4:8">
      <c r="D346" s="17"/>
      <c r="E346" s="17"/>
      <c r="F346" s="17"/>
      <c r="G346" s="17"/>
      <c r="H346" s="17"/>
    </row>
    <row r="347" spans="4:8">
      <c r="D347" s="17"/>
      <c r="E347" s="17"/>
      <c r="F347" s="17"/>
      <c r="G347" s="17"/>
      <c r="H347" s="17"/>
    </row>
    <row r="348" spans="4:8">
      <c r="D348" s="17"/>
      <c r="E348" s="17"/>
      <c r="F348" s="17"/>
      <c r="G348" s="17"/>
      <c r="H348" s="17"/>
    </row>
    <row r="349" spans="4:8">
      <c r="D349" s="17"/>
      <c r="E349" s="17"/>
      <c r="F349" s="17"/>
      <c r="G349" s="17"/>
      <c r="H349" s="17"/>
    </row>
    <row r="350" spans="4:8">
      <c r="D350" s="17"/>
      <c r="E350" s="17"/>
      <c r="F350" s="17"/>
      <c r="G350" s="17"/>
      <c r="H350" s="17"/>
    </row>
    <row r="351" spans="4:8">
      <c r="D351" s="17"/>
      <c r="E351" s="17"/>
      <c r="F351" s="17"/>
      <c r="G351" s="17"/>
      <c r="H351" s="17"/>
    </row>
    <row r="352" spans="4:8">
      <c r="D352" s="17"/>
      <c r="E352" s="17"/>
      <c r="F352" s="17"/>
      <c r="G352" s="17"/>
      <c r="H352" s="17"/>
    </row>
    <row r="353" spans="4:8">
      <c r="D353" s="17"/>
      <c r="E353" s="17"/>
      <c r="F353" s="17"/>
      <c r="G353" s="17"/>
      <c r="H353" s="17"/>
    </row>
    <row r="354" spans="4:8">
      <c r="D354" s="17"/>
      <c r="E354" s="17"/>
      <c r="F354" s="17"/>
      <c r="G354" s="17"/>
      <c r="H354" s="17"/>
    </row>
    <row r="355" spans="4:8">
      <c r="D355" s="17"/>
      <c r="E355" s="17"/>
      <c r="F355" s="17"/>
      <c r="G355" s="17"/>
      <c r="H355" s="17"/>
    </row>
    <row r="356" spans="4:8">
      <c r="D356" s="17"/>
      <c r="E356" s="17"/>
      <c r="F356" s="17"/>
      <c r="G356" s="17"/>
      <c r="H356" s="17"/>
    </row>
    <row r="357" spans="4:8">
      <c r="D357" s="17"/>
      <c r="E357" s="17"/>
      <c r="F357" s="17"/>
      <c r="G357" s="17"/>
      <c r="H357" s="17"/>
    </row>
    <row r="358" spans="4:8">
      <c r="D358" s="17"/>
      <c r="E358" s="17"/>
      <c r="F358" s="17"/>
      <c r="G358" s="17"/>
      <c r="H358" s="17"/>
    </row>
    <row r="359" spans="4:8">
      <c r="D359" s="17"/>
      <c r="E359" s="17"/>
      <c r="F359" s="17"/>
      <c r="G359" s="17"/>
      <c r="H359" s="17"/>
    </row>
    <row r="360" spans="4:8">
      <c r="D360" s="17"/>
      <c r="E360" s="17"/>
      <c r="F360" s="17"/>
      <c r="G360" s="17"/>
      <c r="H360" s="17"/>
    </row>
    <row r="361" spans="4:8">
      <c r="D361" s="17"/>
      <c r="E361" s="17"/>
      <c r="F361" s="17"/>
      <c r="G361" s="17"/>
      <c r="H361" s="17"/>
    </row>
    <row r="362" spans="4:8">
      <c r="D362" s="17"/>
      <c r="E362" s="17"/>
      <c r="F362" s="17"/>
      <c r="G362" s="17"/>
      <c r="H362" s="17"/>
    </row>
    <row r="363" spans="4:8">
      <c r="D363" s="17"/>
      <c r="E363" s="17"/>
      <c r="F363" s="17"/>
      <c r="G363" s="17"/>
      <c r="H363" s="17"/>
    </row>
    <row r="364" spans="4:8">
      <c r="D364" s="17"/>
      <c r="E364" s="17"/>
      <c r="F364" s="17"/>
      <c r="G364" s="17"/>
      <c r="H364" s="17"/>
    </row>
    <row r="365" spans="4:8">
      <c r="D365" s="17"/>
      <c r="E365" s="17"/>
      <c r="F365" s="17"/>
      <c r="G365" s="17"/>
      <c r="H365" s="17"/>
    </row>
    <row r="366" spans="4:8">
      <c r="D366" s="17"/>
      <c r="E366" s="17"/>
      <c r="F366" s="17"/>
      <c r="G366" s="17"/>
      <c r="H366" s="17"/>
    </row>
    <row r="367" spans="4:8">
      <c r="D367" s="17"/>
      <c r="E367" s="17"/>
      <c r="F367" s="17"/>
      <c r="G367" s="17"/>
      <c r="H367" s="17"/>
    </row>
    <row r="368" spans="4:8">
      <c r="D368" s="17"/>
      <c r="E368" s="17"/>
      <c r="F368" s="17"/>
      <c r="G368" s="17"/>
      <c r="H368" s="17"/>
    </row>
    <row r="369" spans="4:8">
      <c r="D369" s="17"/>
      <c r="E369" s="17"/>
      <c r="F369" s="17"/>
      <c r="G369" s="17"/>
      <c r="H369" s="17"/>
    </row>
    <row r="370" spans="4:8">
      <c r="D370" s="17"/>
      <c r="E370" s="17"/>
      <c r="F370" s="17"/>
      <c r="G370" s="17"/>
      <c r="H370" s="17"/>
    </row>
    <row r="371" spans="4:8">
      <c r="D371" s="17"/>
      <c r="E371" s="17"/>
      <c r="F371" s="17"/>
      <c r="G371" s="17"/>
      <c r="H371" s="17"/>
    </row>
    <row r="372" spans="4:8">
      <c r="D372" s="17"/>
      <c r="E372" s="17"/>
      <c r="F372" s="17"/>
      <c r="G372" s="17"/>
      <c r="H372" s="17"/>
    </row>
    <row r="373" spans="4:8">
      <c r="D373" s="17"/>
      <c r="E373" s="17"/>
      <c r="F373" s="17"/>
      <c r="G373" s="17"/>
      <c r="H373" s="17"/>
    </row>
    <row r="374" spans="4:8">
      <c r="D374" s="17"/>
      <c r="E374" s="17"/>
      <c r="F374" s="17"/>
      <c r="G374" s="17"/>
      <c r="H374" s="17"/>
    </row>
    <row r="375" spans="4:8">
      <c r="D375" s="17"/>
      <c r="E375" s="17"/>
      <c r="F375" s="17"/>
      <c r="G375" s="17"/>
      <c r="H375" s="17"/>
    </row>
    <row r="376" spans="4:8">
      <c r="D376" s="17"/>
      <c r="E376" s="17"/>
      <c r="F376" s="17"/>
      <c r="G376" s="17"/>
      <c r="H376" s="17"/>
    </row>
    <row r="377" spans="4:8">
      <c r="D377" s="17"/>
      <c r="E377" s="17"/>
      <c r="F377" s="17"/>
      <c r="G377" s="17"/>
      <c r="H377" s="17"/>
    </row>
    <row r="378" spans="4:8">
      <c r="D378" s="17"/>
      <c r="E378" s="17"/>
      <c r="F378" s="17"/>
      <c r="G378" s="17"/>
      <c r="H378" s="17"/>
    </row>
    <row r="379" spans="4:8">
      <c r="D379" s="17"/>
      <c r="E379" s="17"/>
      <c r="F379" s="17"/>
      <c r="G379" s="17"/>
      <c r="H379" s="17"/>
    </row>
    <row r="380" spans="4:8">
      <c r="D380" s="17"/>
      <c r="E380" s="17"/>
      <c r="F380" s="17"/>
      <c r="G380" s="17"/>
      <c r="H380" s="17"/>
    </row>
    <row r="381" spans="4:8">
      <c r="D381" s="17"/>
      <c r="E381" s="17"/>
      <c r="F381" s="17"/>
      <c r="G381" s="17"/>
      <c r="H381" s="17"/>
    </row>
    <row r="382" spans="4:8">
      <c r="D382" s="17"/>
      <c r="E382" s="17"/>
      <c r="F382" s="17"/>
      <c r="G382" s="17"/>
      <c r="H382" s="17"/>
    </row>
    <row r="383" spans="4:8">
      <c r="D383" s="17"/>
      <c r="E383" s="17"/>
      <c r="F383" s="17"/>
      <c r="G383" s="17"/>
      <c r="H383" s="17"/>
    </row>
    <row r="384" spans="4:8">
      <c r="D384" s="17"/>
      <c r="E384" s="17"/>
      <c r="F384" s="17"/>
      <c r="G384" s="17"/>
      <c r="H384" s="17"/>
    </row>
    <row r="385" spans="4:8">
      <c r="D385" s="17"/>
      <c r="E385" s="17"/>
      <c r="F385" s="17"/>
      <c r="G385" s="17"/>
      <c r="H385" s="17"/>
    </row>
    <row r="386" spans="4:8">
      <c r="D386" s="17"/>
      <c r="E386" s="17"/>
      <c r="F386" s="17"/>
      <c r="G386" s="17"/>
      <c r="H386" s="17"/>
    </row>
    <row r="387" spans="4:8">
      <c r="D387" s="17"/>
      <c r="E387" s="17"/>
      <c r="F387" s="17"/>
      <c r="G387" s="17"/>
      <c r="H387" s="17"/>
    </row>
    <row r="388" spans="4:8">
      <c r="D388" s="17"/>
      <c r="E388" s="17"/>
      <c r="F388" s="17"/>
      <c r="G388" s="17"/>
      <c r="H388" s="17"/>
    </row>
    <row r="389" spans="4:8">
      <c r="D389" s="17"/>
      <c r="E389" s="17"/>
      <c r="F389" s="17"/>
      <c r="G389" s="17"/>
      <c r="H389" s="17"/>
    </row>
    <row r="390" spans="4:8">
      <c r="D390" s="17"/>
      <c r="E390" s="17"/>
      <c r="F390" s="17"/>
      <c r="G390" s="17"/>
      <c r="H390" s="17"/>
    </row>
    <row r="391" spans="4:8">
      <c r="D391" s="17"/>
      <c r="E391" s="17"/>
      <c r="F391" s="17"/>
      <c r="G391" s="17"/>
      <c r="H391" s="17"/>
    </row>
    <row r="392" spans="4:8">
      <c r="D392" s="17"/>
      <c r="E392" s="17"/>
      <c r="F392" s="17"/>
      <c r="G392" s="17"/>
      <c r="H392" s="17"/>
    </row>
    <row r="393" spans="4:8">
      <c r="D393" s="17"/>
      <c r="E393" s="17"/>
      <c r="F393" s="17"/>
      <c r="G393" s="17"/>
      <c r="H393" s="17"/>
    </row>
    <row r="394" spans="4:8">
      <c r="D394" s="17"/>
      <c r="E394" s="17"/>
      <c r="F394" s="17"/>
      <c r="G394" s="17"/>
      <c r="H394" s="17"/>
    </row>
    <row r="395" spans="4:8">
      <c r="D395" s="17"/>
      <c r="E395" s="17"/>
      <c r="F395" s="17"/>
      <c r="G395" s="17"/>
      <c r="H395" s="17"/>
    </row>
    <row r="396" spans="4:8">
      <c r="D396" s="17"/>
      <c r="E396" s="17"/>
      <c r="F396" s="17"/>
      <c r="G396" s="17"/>
      <c r="H396" s="17"/>
    </row>
    <row r="397" spans="4:8">
      <c r="D397" s="17"/>
      <c r="E397" s="17"/>
      <c r="F397" s="17"/>
      <c r="G397" s="17"/>
      <c r="H397" s="17"/>
    </row>
    <row r="398" spans="4:8">
      <c r="D398" s="17"/>
      <c r="E398" s="17"/>
      <c r="F398" s="17"/>
      <c r="G398" s="17"/>
      <c r="H398" s="17"/>
    </row>
    <row r="399" spans="4:8">
      <c r="D399" s="17"/>
      <c r="E399" s="17"/>
      <c r="F399" s="17"/>
      <c r="G399" s="17"/>
      <c r="H399" s="17"/>
    </row>
    <row r="400" spans="4:8">
      <c r="D400" s="17"/>
      <c r="E400" s="17"/>
      <c r="F400" s="17"/>
      <c r="G400" s="17"/>
      <c r="H400" s="17"/>
    </row>
    <row r="401" spans="4:8">
      <c r="D401" s="17"/>
      <c r="E401" s="17"/>
      <c r="F401" s="17"/>
      <c r="G401" s="17"/>
      <c r="H401" s="17"/>
    </row>
    <row r="402" spans="4:8">
      <c r="D402" s="17"/>
      <c r="E402" s="17"/>
      <c r="F402" s="17"/>
      <c r="G402" s="17"/>
      <c r="H402" s="17"/>
    </row>
    <row r="403" spans="4:8">
      <c r="D403" s="17"/>
      <c r="E403" s="17"/>
      <c r="F403" s="17"/>
      <c r="G403" s="17"/>
      <c r="H403" s="17"/>
    </row>
    <row r="404" spans="4:8">
      <c r="D404" s="17"/>
      <c r="E404" s="17"/>
      <c r="F404" s="17"/>
      <c r="G404" s="17"/>
      <c r="H404" s="17"/>
    </row>
    <row r="405" spans="4:8">
      <c r="D405" s="17"/>
      <c r="E405" s="17"/>
      <c r="F405" s="17"/>
      <c r="G405" s="17"/>
      <c r="H405" s="17"/>
    </row>
    <row r="406" spans="4:8">
      <c r="D406" s="17"/>
      <c r="E406" s="17"/>
      <c r="F406" s="17"/>
      <c r="G406" s="17"/>
      <c r="H406" s="17"/>
    </row>
    <row r="407" spans="4:8">
      <c r="D407" s="17"/>
      <c r="E407" s="17"/>
      <c r="F407" s="17"/>
      <c r="G407" s="17"/>
      <c r="H407" s="17"/>
    </row>
    <row r="408" spans="4:8">
      <c r="D408" s="17"/>
      <c r="E408" s="17"/>
      <c r="F408" s="17"/>
      <c r="G408" s="17"/>
      <c r="H408" s="17"/>
    </row>
    <row r="409" spans="4:8">
      <c r="D409" s="17"/>
      <c r="E409" s="17"/>
      <c r="F409" s="17"/>
      <c r="G409" s="17"/>
      <c r="H409" s="17"/>
    </row>
    <row r="410" spans="4:8">
      <c r="D410" s="17"/>
      <c r="E410" s="17"/>
      <c r="F410" s="17"/>
      <c r="G410" s="17"/>
      <c r="H410" s="17"/>
    </row>
    <row r="411" spans="4:8">
      <c r="D411" s="17"/>
      <c r="E411" s="17"/>
      <c r="F411" s="17"/>
      <c r="G411" s="17"/>
      <c r="H411" s="17"/>
    </row>
    <row r="412" spans="4:8">
      <c r="D412" s="17"/>
      <c r="E412" s="17"/>
      <c r="F412" s="17"/>
      <c r="G412" s="17"/>
      <c r="H412" s="17"/>
    </row>
    <row r="413" spans="4:8">
      <c r="D413" s="17"/>
      <c r="E413" s="17"/>
      <c r="F413" s="17"/>
      <c r="G413" s="17"/>
      <c r="H413" s="17"/>
    </row>
    <row r="414" spans="4:8">
      <c r="D414" s="17"/>
      <c r="E414" s="17"/>
      <c r="F414" s="17"/>
      <c r="G414" s="17"/>
      <c r="H414" s="17"/>
    </row>
    <row r="415" spans="4:8">
      <c r="D415" s="17"/>
      <c r="E415" s="17"/>
      <c r="F415" s="17"/>
      <c r="G415" s="17"/>
      <c r="H415" s="17"/>
    </row>
    <row r="416" spans="4:8">
      <c r="D416" s="17"/>
      <c r="E416" s="17"/>
      <c r="F416" s="17"/>
      <c r="G416" s="17"/>
      <c r="H416" s="17"/>
    </row>
    <row r="417" spans="4:8">
      <c r="D417" s="17"/>
      <c r="E417" s="17"/>
      <c r="F417" s="17"/>
      <c r="G417" s="17"/>
      <c r="H417" s="17"/>
    </row>
    <row r="418" spans="4:8">
      <c r="D418" s="17"/>
      <c r="E418" s="17"/>
      <c r="F418" s="17"/>
      <c r="G418" s="17"/>
      <c r="H418" s="17"/>
    </row>
    <row r="419" spans="4:8">
      <c r="D419" s="17"/>
      <c r="E419" s="17"/>
      <c r="F419" s="17"/>
      <c r="G419" s="17"/>
      <c r="H419" s="17"/>
    </row>
    <row r="420" spans="4:8">
      <c r="D420" s="17"/>
      <c r="E420" s="17"/>
      <c r="F420" s="17"/>
      <c r="G420" s="17"/>
      <c r="H420" s="17"/>
    </row>
    <row r="421" spans="4:8">
      <c r="D421" s="17"/>
      <c r="E421" s="17"/>
      <c r="F421" s="17"/>
      <c r="G421" s="17"/>
      <c r="H421" s="17"/>
    </row>
    <row r="422" spans="4:8">
      <c r="D422" s="17"/>
      <c r="E422" s="17"/>
      <c r="F422" s="17"/>
      <c r="G422" s="17"/>
      <c r="H422" s="17"/>
    </row>
    <row r="423" spans="4:8">
      <c r="D423" s="17"/>
      <c r="E423" s="17"/>
      <c r="F423" s="17"/>
      <c r="G423" s="17"/>
      <c r="H423" s="17"/>
    </row>
    <row r="424" spans="4:8">
      <c r="D424" s="17"/>
      <c r="E424" s="17"/>
      <c r="F424" s="17"/>
      <c r="G424" s="17"/>
      <c r="H424" s="17"/>
    </row>
    <row r="425" spans="4:8">
      <c r="D425" s="17"/>
      <c r="E425" s="17"/>
      <c r="F425" s="17"/>
      <c r="G425" s="17"/>
      <c r="H425" s="17"/>
    </row>
    <row r="426" spans="4:8">
      <c r="D426" s="17"/>
      <c r="E426" s="17"/>
      <c r="F426" s="17"/>
      <c r="G426" s="17"/>
      <c r="H426" s="17"/>
    </row>
    <row r="427" spans="4:8">
      <c r="D427" s="17"/>
      <c r="E427" s="17"/>
      <c r="F427" s="17"/>
      <c r="G427" s="17"/>
      <c r="H427" s="17"/>
    </row>
    <row r="428" spans="4:8">
      <c r="D428" s="17"/>
      <c r="E428" s="17"/>
      <c r="F428" s="17"/>
      <c r="G428" s="17"/>
      <c r="H428" s="17"/>
    </row>
    <row r="429" spans="4:8">
      <c r="D429" s="17"/>
      <c r="E429" s="17"/>
      <c r="F429" s="17"/>
      <c r="G429" s="17"/>
      <c r="H429" s="17"/>
    </row>
    <row r="430" spans="4:8">
      <c r="D430" s="17"/>
      <c r="E430" s="17"/>
      <c r="F430" s="17"/>
      <c r="G430" s="17"/>
      <c r="H430" s="17"/>
    </row>
    <row r="431" spans="4:8">
      <c r="D431" s="17"/>
      <c r="E431" s="17"/>
      <c r="F431" s="17"/>
      <c r="G431" s="17"/>
      <c r="H431" s="17"/>
    </row>
    <row r="432" spans="4:8">
      <c r="D432" s="17"/>
      <c r="E432" s="17"/>
      <c r="F432" s="17"/>
      <c r="G432" s="17"/>
      <c r="H432" s="17"/>
    </row>
    <row r="433" spans="4:8">
      <c r="D433" s="17"/>
      <c r="E433" s="17"/>
      <c r="F433" s="17"/>
      <c r="G433" s="17"/>
      <c r="H433" s="17"/>
    </row>
    <row r="434" spans="4:8">
      <c r="D434" s="17"/>
      <c r="E434" s="17"/>
      <c r="F434" s="17"/>
      <c r="G434" s="17"/>
      <c r="H434" s="17"/>
    </row>
    <row r="435" spans="4:8">
      <c r="D435" s="17"/>
      <c r="E435" s="17"/>
      <c r="F435" s="17"/>
      <c r="G435" s="17"/>
      <c r="H435" s="17"/>
    </row>
    <row r="436" spans="4:8">
      <c r="D436" s="17"/>
      <c r="E436" s="17"/>
      <c r="F436" s="17"/>
      <c r="G436" s="17"/>
      <c r="H436" s="17"/>
    </row>
    <row r="437" spans="4:8">
      <c r="D437" s="17"/>
      <c r="E437" s="17"/>
      <c r="F437" s="17"/>
      <c r="G437" s="17"/>
      <c r="H437" s="17"/>
    </row>
    <row r="438" spans="4:8">
      <c r="D438" s="17"/>
      <c r="E438" s="17"/>
      <c r="F438" s="17"/>
      <c r="G438" s="17"/>
      <c r="H438" s="17"/>
    </row>
    <row r="439" spans="4:8">
      <c r="D439" s="17"/>
      <c r="E439" s="17"/>
      <c r="F439" s="17"/>
      <c r="G439" s="17"/>
      <c r="H439" s="17"/>
    </row>
    <row r="440" spans="4:8">
      <c r="D440" s="17"/>
      <c r="E440" s="17"/>
      <c r="F440" s="17"/>
      <c r="G440" s="17"/>
      <c r="H440" s="17"/>
    </row>
    <row r="441" spans="4:8">
      <c r="D441" s="17"/>
      <c r="E441" s="17"/>
      <c r="F441" s="17"/>
      <c r="G441" s="17"/>
      <c r="H441" s="17"/>
    </row>
    <row r="442" spans="4:8">
      <c r="D442" s="17"/>
      <c r="E442" s="17"/>
      <c r="F442" s="17"/>
      <c r="G442" s="17"/>
      <c r="H442" s="17"/>
    </row>
    <row r="443" spans="4:8">
      <c r="D443" s="17"/>
      <c r="E443" s="17"/>
      <c r="F443" s="17"/>
      <c r="G443" s="17"/>
      <c r="H443" s="17"/>
    </row>
    <row r="444" spans="4:8">
      <c r="D444" s="17"/>
      <c r="E444" s="17"/>
      <c r="F444" s="17"/>
      <c r="G444" s="17"/>
      <c r="H444" s="17"/>
    </row>
    <row r="445" spans="4:8">
      <c r="D445" s="17"/>
      <c r="E445" s="17"/>
      <c r="F445" s="17"/>
      <c r="G445" s="17"/>
      <c r="H445" s="17"/>
    </row>
    <row r="446" spans="4:8">
      <c r="D446" s="17"/>
      <c r="E446" s="17"/>
      <c r="F446" s="17"/>
      <c r="G446" s="17"/>
      <c r="H446" s="17"/>
    </row>
    <row r="447" spans="4:8">
      <c r="D447" s="17"/>
      <c r="E447" s="17"/>
      <c r="F447" s="17"/>
      <c r="G447" s="17"/>
      <c r="H447" s="17"/>
    </row>
    <row r="448" spans="4:8">
      <c r="D448" s="17"/>
      <c r="E448" s="17"/>
      <c r="F448" s="17"/>
      <c r="G448" s="17"/>
      <c r="H448" s="17"/>
    </row>
    <row r="449" spans="4:8">
      <c r="D449" s="17"/>
      <c r="E449" s="17"/>
      <c r="F449" s="17"/>
      <c r="G449" s="17"/>
      <c r="H449" s="17"/>
    </row>
    <row r="450" spans="4:8">
      <c r="D450" s="17"/>
      <c r="E450" s="17"/>
      <c r="F450" s="17"/>
      <c r="G450" s="17"/>
      <c r="H450" s="17"/>
    </row>
    <row r="451" spans="4:8">
      <c r="D451" s="17"/>
      <c r="E451" s="17"/>
      <c r="F451" s="17"/>
      <c r="G451" s="17"/>
      <c r="H451" s="17"/>
    </row>
    <row r="452" spans="4:8">
      <c r="D452" s="17"/>
      <c r="E452" s="17"/>
      <c r="F452" s="17"/>
      <c r="G452" s="17"/>
      <c r="H452" s="17"/>
    </row>
    <row r="453" spans="4:8">
      <c r="D453" s="17"/>
      <c r="E453" s="17"/>
      <c r="F453" s="17"/>
      <c r="G453" s="17"/>
      <c r="H453" s="17"/>
    </row>
    <row r="454" spans="4:8">
      <c r="D454" s="17"/>
      <c r="E454" s="17"/>
      <c r="F454" s="17"/>
      <c r="G454" s="17"/>
      <c r="H454" s="17"/>
    </row>
    <row r="455" spans="4:8">
      <c r="D455" s="17"/>
      <c r="E455" s="17"/>
      <c r="F455" s="17"/>
      <c r="G455" s="17"/>
      <c r="H455" s="17"/>
    </row>
    <row r="456" spans="4:8">
      <c r="D456" s="17"/>
      <c r="E456" s="17"/>
      <c r="F456" s="17"/>
      <c r="G456" s="17"/>
      <c r="H456" s="17"/>
    </row>
    <row r="457" spans="4:8">
      <c r="D457" s="17"/>
      <c r="E457" s="17"/>
      <c r="F457" s="17"/>
      <c r="G457" s="17"/>
      <c r="H457" s="17"/>
    </row>
    <row r="458" spans="4:8">
      <c r="D458" s="17"/>
      <c r="E458" s="17"/>
      <c r="F458" s="17"/>
      <c r="G458" s="17"/>
      <c r="H458" s="17"/>
    </row>
    <row r="459" spans="4:8">
      <c r="D459" s="17"/>
      <c r="E459" s="17"/>
      <c r="F459" s="17"/>
      <c r="G459" s="17"/>
      <c r="H459" s="17"/>
    </row>
    <row r="460" spans="4:8">
      <c r="D460" s="17"/>
      <c r="E460" s="17"/>
      <c r="F460" s="17"/>
      <c r="G460" s="17"/>
      <c r="H460" s="17"/>
    </row>
    <row r="461" spans="4:8">
      <c r="D461" s="17"/>
      <c r="E461" s="17"/>
      <c r="F461" s="17"/>
      <c r="G461" s="17"/>
      <c r="H461" s="17"/>
    </row>
    <row r="462" spans="4:8">
      <c r="D462" s="17"/>
      <c r="E462" s="17"/>
      <c r="F462" s="17"/>
      <c r="G462" s="17"/>
      <c r="H462" s="17"/>
    </row>
    <row r="463" spans="4:8">
      <c r="D463" s="17"/>
      <c r="E463" s="17"/>
      <c r="F463" s="17"/>
      <c r="G463" s="17"/>
      <c r="H463" s="17"/>
    </row>
    <row r="464" spans="4:8">
      <c r="D464" s="17"/>
      <c r="E464" s="17"/>
      <c r="F464" s="17"/>
      <c r="G464" s="17"/>
      <c r="H464" s="17"/>
    </row>
    <row r="465" spans="4:8">
      <c r="D465" s="17"/>
      <c r="E465" s="17"/>
      <c r="F465" s="17"/>
      <c r="G465" s="17"/>
      <c r="H465" s="17"/>
    </row>
    <row r="466" spans="4:8">
      <c r="D466" s="17"/>
      <c r="E466" s="17"/>
      <c r="F466" s="17"/>
      <c r="G466" s="17"/>
      <c r="H466" s="17"/>
    </row>
    <row r="467" spans="4:8">
      <c r="D467" s="17"/>
      <c r="E467" s="17"/>
      <c r="F467" s="17"/>
      <c r="G467" s="17"/>
      <c r="H467" s="17"/>
    </row>
    <row r="468" spans="4:8">
      <c r="D468" s="17"/>
      <c r="E468" s="17"/>
      <c r="F468" s="17"/>
      <c r="G468" s="17"/>
      <c r="H468" s="17"/>
    </row>
    <row r="469" spans="4:8">
      <c r="D469" s="17"/>
      <c r="E469" s="17"/>
      <c r="F469" s="17"/>
      <c r="G469" s="17"/>
      <c r="H469" s="17"/>
    </row>
    <row r="470" spans="4:8">
      <c r="D470" s="17"/>
      <c r="E470" s="17"/>
      <c r="F470" s="17"/>
      <c r="G470" s="17"/>
      <c r="H470" s="17"/>
    </row>
    <row r="471" spans="4:8">
      <c r="D471" s="17"/>
      <c r="E471" s="17"/>
      <c r="F471" s="17"/>
      <c r="G471" s="17"/>
      <c r="H471" s="17"/>
    </row>
    <row r="472" spans="4:8">
      <c r="D472" s="17"/>
      <c r="E472" s="17"/>
      <c r="F472" s="17"/>
      <c r="G472" s="17"/>
      <c r="H472" s="17"/>
    </row>
    <row r="473" spans="4:8">
      <c r="D473" s="17"/>
      <c r="E473" s="17"/>
      <c r="F473" s="17"/>
      <c r="G473" s="17"/>
      <c r="H473" s="17"/>
    </row>
    <row r="474" spans="4:8">
      <c r="D474" s="17"/>
      <c r="E474" s="17"/>
      <c r="F474" s="17"/>
      <c r="G474" s="17"/>
      <c r="H474" s="17"/>
    </row>
    <row r="475" spans="4:8">
      <c r="D475" s="17"/>
      <c r="E475" s="17"/>
      <c r="F475" s="17"/>
      <c r="G475" s="17"/>
      <c r="H475" s="17"/>
    </row>
    <row r="476" spans="4:8">
      <c r="D476" s="17"/>
      <c r="E476" s="17"/>
      <c r="F476" s="17"/>
      <c r="G476" s="17"/>
      <c r="H476" s="17"/>
    </row>
    <row r="477" spans="4:8">
      <c r="D477" s="17"/>
      <c r="E477" s="17"/>
      <c r="F477" s="17"/>
      <c r="G477" s="17"/>
      <c r="H477" s="17"/>
    </row>
    <row r="478" spans="4:8">
      <c r="D478" s="17"/>
      <c r="E478" s="17"/>
      <c r="F478" s="17"/>
      <c r="G478" s="17"/>
      <c r="H478" s="17"/>
    </row>
    <row r="479" spans="4:8">
      <c r="D479" s="17"/>
      <c r="E479" s="17"/>
      <c r="F479" s="17"/>
      <c r="G479" s="17"/>
      <c r="H479" s="17"/>
    </row>
    <row r="480" spans="4:8">
      <c r="D480" s="17"/>
      <c r="E480" s="17"/>
      <c r="F480" s="17"/>
      <c r="G480" s="17"/>
      <c r="H480" s="17"/>
    </row>
    <row r="481" spans="4:8">
      <c r="D481" s="17"/>
      <c r="E481" s="17"/>
      <c r="F481" s="17"/>
      <c r="G481" s="17"/>
      <c r="H481" s="17"/>
    </row>
    <row r="482" spans="4:8">
      <c r="D482" s="17"/>
      <c r="E482" s="17"/>
      <c r="F482" s="17"/>
      <c r="G482" s="17"/>
      <c r="H482" s="17"/>
    </row>
    <row r="483" spans="4:8">
      <c r="D483" s="17"/>
      <c r="E483" s="17"/>
      <c r="F483" s="17"/>
      <c r="G483" s="17"/>
      <c r="H483" s="17"/>
    </row>
    <row r="484" spans="4:8">
      <c r="D484" s="17"/>
      <c r="E484" s="17"/>
      <c r="F484" s="17"/>
      <c r="G484" s="17"/>
      <c r="H484" s="17"/>
    </row>
    <row r="485" spans="4:8">
      <c r="D485" s="17"/>
      <c r="E485" s="17"/>
      <c r="F485" s="17"/>
      <c r="G485" s="17"/>
      <c r="H485" s="17"/>
    </row>
    <row r="486" spans="4:8">
      <c r="D486" s="17"/>
      <c r="E486" s="17"/>
      <c r="F486" s="17"/>
      <c r="G486" s="17"/>
      <c r="H486" s="17"/>
    </row>
    <row r="487" spans="4:8">
      <c r="D487" s="17"/>
      <c r="E487" s="17"/>
      <c r="F487" s="17"/>
      <c r="G487" s="17"/>
      <c r="H487" s="17"/>
    </row>
    <row r="488" spans="4:8">
      <c r="D488" s="17"/>
      <c r="E488" s="17"/>
      <c r="F488" s="17"/>
      <c r="G488" s="17"/>
      <c r="H488" s="17"/>
    </row>
    <row r="489" spans="4:8">
      <c r="D489" s="17"/>
      <c r="E489" s="17"/>
      <c r="F489" s="17"/>
      <c r="G489" s="17"/>
      <c r="H489" s="17"/>
    </row>
    <row r="490" spans="4:8">
      <c r="D490" s="17"/>
      <c r="E490" s="17"/>
      <c r="F490" s="17"/>
      <c r="G490" s="17"/>
      <c r="H490" s="17"/>
    </row>
    <row r="491" spans="4:8">
      <c r="D491" s="17"/>
      <c r="E491" s="17"/>
      <c r="F491" s="17"/>
      <c r="G491" s="17"/>
      <c r="H491" s="17"/>
    </row>
    <row r="492" spans="4:8">
      <c r="D492" s="17"/>
      <c r="E492" s="17"/>
      <c r="F492" s="17"/>
      <c r="G492" s="17"/>
      <c r="H492" s="17"/>
    </row>
    <row r="493" spans="4:8">
      <c r="D493" s="17"/>
      <c r="E493" s="17"/>
      <c r="F493" s="17"/>
      <c r="G493" s="17"/>
      <c r="H493" s="17"/>
    </row>
    <row r="494" spans="4:8">
      <c r="D494" s="17"/>
      <c r="E494" s="17"/>
      <c r="F494" s="17"/>
      <c r="G494" s="17"/>
      <c r="H494" s="17"/>
    </row>
    <row r="495" spans="4:8">
      <c r="D495" s="17"/>
      <c r="E495" s="17"/>
      <c r="F495" s="17"/>
      <c r="G495" s="17"/>
      <c r="H495" s="17"/>
    </row>
    <row r="496" spans="4:8">
      <c r="D496" s="17"/>
      <c r="E496" s="17"/>
      <c r="F496" s="17"/>
      <c r="G496" s="17"/>
      <c r="H496" s="17"/>
    </row>
    <row r="497" spans="4:8">
      <c r="D497" s="17"/>
      <c r="E497" s="17"/>
      <c r="F497" s="17"/>
      <c r="G497" s="17"/>
      <c r="H497" s="17"/>
    </row>
    <row r="498" spans="4:8">
      <c r="D498" s="17"/>
      <c r="E498" s="17"/>
      <c r="F498" s="17"/>
      <c r="G498" s="17"/>
      <c r="H498" s="17"/>
    </row>
    <row r="499" spans="4:8">
      <c r="D499" s="17"/>
      <c r="E499" s="17"/>
      <c r="F499" s="17"/>
      <c r="G499" s="17"/>
      <c r="H499" s="17"/>
    </row>
    <row r="500" spans="4:8">
      <c r="D500" s="17"/>
      <c r="E500" s="17"/>
      <c r="F500" s="17"/>
      <c r="G500" s="17"/>
      <c r="H500" s="17"/>
    </row>
    <row r="501" spans="4:8">
      <c r="D501" s="17"/>
      <c r="E501" s="17"/>
      <c r="F501" s="17"/>
      <c r="G501" s="17"/>
      <c r="H501" s="17"/>
    </row>
    <row r="502" spans="4:8">
      <c r="D502" s="17"/>
      <c r="E502" s="17"/>
      <c r="F502" s="17"/>
      <c r="G502" s="17"/>
      <c r="H502" s="17"/>
    </row>
    <row r="503" spans="4:8">
      <c r="D503" s="17"/>
      <c r="E503" s="17"/>
      <c r="F503" s="17"/>
      <c r="G503" s="17"/>
      <c r="H503" s="17"/>
    </row>
    <row r="504" spans="4:8">
      <c r="D504" s="17"/>
      <c r="E504" s="17"/>
      <c r="F504" s="17"/>
      <c r="G504" s="17"/>
      <c r="H504" s="17"/>
    </row>
    <row r="505" spans="4:8">
      <c r="D505" s="17"/>
      <c r="E505" s="17"/>
      <c r="F505" s="17"/>
      <c r="G505" s="17"/>
      <c r="H505" s="17"/>
    </row>
    <row r="506" spans="4:8">
      <c r="D506" s="17"/>
      <c r="E506" s="17"/>
      <c r="F506" s="17"/>
      <c r="G506" s="17"/>
      <c r="H506" s="17"/>
    </row>
    <row r="507" spans="4:8">
      <c r="D507" s="17"/>
      <c r="E507" s="17"/>
      <c r="F507" s="17"/>
      <c r="G507" s="17"/>
      <c r="H507" s="17"/>
    </row>
    <row r="508" spans="4:8">
      <c r="D508" s="17"/>
      <c r="E508" s="17"/>
      <c r="F508" s="17"/>
      <c r="G508" s="17"/>
      <c r="H508" s="17"/>
    </row>
    <row r="509" spans="4:8">
      <c r="D509" s="17"/>
      <c r="E509" s="17"/>
      <c r="F509" s="17"/>
      <c r="G509" s="17"/>
      <c r="H509" s="17"/>
    </row>
    <row r="510" spans="4:8">
      <c r="D510" s="17"/>
      <c r="E510" s="17"/>
      <c r="F510" s="17"/>
      <c r="G510" s="17"/>
      <c r="H510" s="17"/>
    </row>
    <row r="511" spans="4:8">
      <c r="D511" s="17"/>
      <c r="E511" s="17"/>
      <c r="F511" s="17"/>
      <c r="G511" s="17"/>
      <c r="H511" s="17"/>
    </row>
    <row r="512" spans="4:8">
      <c r="D512" s="17"/>
      <c r="E512" s="17"/>
      <c r="F512" s="17"/>
      <c r="G512" s="17"/>
      <c r="H512" s="17"/>
    </row>
    <row r="513" spans="4:8">
      <c r="D513" s="17"/>
      <c r="E513" s="17"/>
      <c r="F513" s="17"/>
      <c r="G513" s="17"/>
      <c r="H513" s="17"/>
    </row>
    <row r="514" spans="4:8">
      <c r="D514" s="17"/>
      <c r="E514" s="17"/>
      <c r="F514" s="17"/>
      <c r="G514" s="17"/>
      <c r="H514" s="17"/>
    </row>
    <row r="515" spans="4:8">
      <c r="D515" s="17"/>
      <c r="E515" s="17"/>
      <c r="F515" s="17"/>
      <c r="G515" s="17"/>
      <c r="H515" s="17"/>
    </row>
    <row r="516" spans="4:8">
      <c r="D516" s="17"/>
      <c r="E516" s="17"/>
      <c r="F516" s="17"/>
      <c r="G516" s="17"/>
      <c r="H516" s="17"/>
    </row>
    <row r="517" spans="4:8">
      <c r="D517" s="17"/>
      <c r="E517" s="17"/>
      <c r="F517" s="17"/>
      <c r="G517" s="17"/>
      <c r="H517" s="17"/>
    </row>
    <row r="518" spans="4:8">
      <c r="D518" s="17"/>
      <c r="E518" s="17"/>
      <c r="F518" s="17"/>
      <c r="G518" s="17"/>
      <c r="H518" s="17"/>
    </row>
    <row r="519" spans="4:8">
      <c r="D519" s="17"/>
      <c r="E519" s="17"/>
      <c r="F519" s="17"/>
      <c r="G519" s="17"/>
      <c r="H519" s="17"/>
    </row>
    <row r="520" spans="4:8">
      <c r="D520" s="17"/>
      <c r="E520" s="17"/>
      <c r="F520" s="17"/>
      <c r="G520" s="17"/>
      <c r="H520" s="17"/>
    </row>
    <row r="521" spans="4:8">
      <c r="D521" s="17"/>
      <c r="E521" s="17"/>
      <c r="F521" s="17"/>
      <c r="G521" s="17"/>
      <c r="H521" s="17"/>
    </row>
    <row r="522" spans="4:8">
      <c r="D522" s="17"/>
      <c r="E522" s="17"/>
      <c r="F522" s="17"/>
      <c r="G522" s="17"/>
      <c r="H522" s="17"/>
    </row>
    <row r="523" spans="4:8">
      <c r="D523" s="17"/>
      <c r="E523" s="17"/>
      <c r="F523" s="17"/>
      <c r="G523" s="17"/>
      <c r="H523" s="17"/>
    </row>
    <row r="524" spans="4:8">
      <c r="D524" s="17"/>
      <c r="E524" s="17"/>
      <c r="F524" s="17"/>
      <c r="G524" s="17"/>
      <c r="H524" s="17"/>
    </row>
    <row r="525" spans="4:8">
      <c r="D525" s="17"/>
      <c r="E525" s="17"/>
      <c r="F525" s="17"/>
      <c r="G525" s="17"/>
      <c r="H525" s="17"/>
    </row>
    <row r="526" spans="4:8">
      <c r="D526" s="17"/>
      <c r="E526" s="17"/>
      <c r="F526" s="17"/>
      <c r="G526" s="17"/>
      <c r="H526" s="17"/>
    </row>
    <row r="527" spans="4:8">
      <c r="D527" s="17"/>
      <c r="E527" s="17"/>
      <c r="F527" s="17"/>
      <c r="G527" s="17"/>
      <c r="H527" s="17"/>
    </row>
    <row r="528" spans="4:8">
      <c r="D528" s="17"/>
      <c r="E528" s="17"/>
      <c r="F528" s="17"/>
      <c r="G528" s="17"/>
      <c r="H528" s="17"/>
    </row>
    <row r="529" spans="4:8">
      <c r="D529" s="17"/>
      <c r="E529" s="17"/>
      <c r="F529" s="17"/>
      <c r="G529" s="17"/>
      <c r="H529" s="17"/>
    </row>
    <row r="530" spans="4:8">
      <c r="D530" s="17"/>
      <c r="E530" s="17"/>
      <c r="F530" s="17"/>
      <c r="G530" s="17"/>
      <c r="H530" s="17"/>
    </row>
    <row r="531" spans="4:8">
      <c r="D531" s="17"/>
      <c r="E531" s="17"/>
      <c r="F531" s="17"/>
      <c r="G531" s="17"/>
      <c r="H531" s="17"/>
    </row>
    <row r="532" spans="4:8">
      <c r="D532" s="17"/>
      <c r="E532" s="17"/>
      <c r="F532" s="17"/>
      <c r="G532" s="17"/>
      <c r="H532" s="17"/>
    </row>
    <row r="533" spans="4:8">
      <c r="D533" s="17"/>
      <c r="E533" s="17"/>
      <c r="F533" s="17"/>
      <c r="G533" s="17"/>
      <c r="H533" s="17"/>
    </row>
    <row r="534" spans="4:8">
      <c r="D534" s="17"/>
      <c r="E534" s="17"/>
      <c r="F534" s="17"/>
      <c r="G534" s="17"/>
      <c r="H534" s="17"/>
    </row>
    <row r="535" spans="4:8">
      <c r="D535" s="17"/>
      <c r="E535" s="17"/>
      <c r="F535" s="17"/>
      <c r="G535" s="17"/>
      <c r="H535" s="17"/>
    </row>
    <row r="536" spans="4:8">
      <c r="D536" s="17"/>
      <c r="E536" s="17"/>
      <c r="F536" s="17"/>
      <c r="G536" s="17"/>
      <c r="H536" s="17"/>
    </row>
    <row r="537" spans="4:8">
      <c r="D537" s="17"/>
      <c r="E537" s="17"/>
      <c r="F537" s="17"/>
      <c r="G537" s="17"/>
      <c r="H537" s="17"/>
    </row>
    <row r="538" spans="4:8">
      <c r="D538" s="17"/>
      <c r="E538" s="17"/>
      <c r="F538" s="17"/>
      <c r="G538" s="17"/>
      <c r="H538" s="17"/>
    </row>
    <row r="539" spans="4:8">
      <c r="D539" s="17"/>
      <c r="E539" s="17"/>
      <c r="F539" s="17"/>
      <c r="G539" s="17"/>
      <c r="H539" s="17"/>
    </row>
    <row r="540" spans="4:8">
      <c r="D540" s="17"/>
      <c r="E540" s="17"/>
      <c r="F540" s="17"/>
      <c r="G540" s="17"/>
      <c r="H540" s="17"/>
    </row>
    <row r="541" spans="4:8">
      <c r="D541" s="17"/>
      <c r="E541" s="17"/>
      <c r="F541" s="17"/>
      <c r="G541" s="17"/>
      <c r="H541" s="17"/>
    </row>
    <row r="542" spans="4:8">
      <c r="D542" s="17"/>
      <c r="E542" s="17"/>
      <c r="F542" s="17"/>
      <c r="G542" s="17"/>
      <c r="H542" s="17"/>
    </row>
    <row r="543" spans="4:8">
      <c r="D543" s="17"/>
      <c r="E543" s="17"/>
      <c r="F543" s="17"/>
      <c r="G543" s="17"/>
      <c r="H543" s="17"/>
    </row>
    <row r="544" spans="4:8">
      <c r="D544" s="17"/>
      <c r="E544" s="17"/>
      <c r="F544" s="17"/>
      <c r="G544" s="17"/>
      <c r="H544" s="17"/>
    </row>
    <row r="545" spans="4:8">
      <c r="D545" s="17"/>
      <c r="E545" s="17"/>
      <c r="F545" s="17"/>
      <c r="G545" s="17"/>
      <c r="H545" s="17"/>
    </row>
    <row r="546" spans="4:8">
      <c r="D546" s="17"/>
      <c r="E546" s="17"/>
      <c r="F546" s="17"/>
      <c r="G546" s="17"/>
      <c r="H546" s="17"/>
    </row>
    <row r="547" spans="4:8">
      <c r="D547" s="17"/>
      <c r="E547" s="17"/>
      <c r="F547" s="17"/>
      <c r="G547" s="17"/>
      <c r="H547" s="17"/>
    </row>
    <row r="548" spans="4:8">
      <c r="D548" s="17"/>
      <c r="E548" s="17"/>
      <c r="F548" s="17"/>
      <c r="G548" s="17"/>
      <c r="H548" s="17"/>
    </row>
    <row r="549" spans="4:8">
      <c r="D549" s="17"/>
      <c r="E549" s="17"/>
      <c r="F549" s="17"/>
      <c r="G549" s="17"/>
      <c r="H549" s="17"/>
    </row>
    <row r="550" spans="4:8">
      <c r="D550" s="17"/>
      <c r="E550" s="17"/>
      <c r="F550" s="17"/>
      <c r="G550" s="17"/>
      <c r="H550" s="17"/>
    </row>
    <row r="551" spans="4:8">
      <c r="D551" s="17"/>
      <c r="E551" s="17"/>
      <c r="F551" s="17"/>
      <c r="G551" s="17"/>
      <c r="H551" s="17"/>
    </row>
    <row r="552" spans="4:8">
      <c r="D552" s="17"/>
      <c r="E552" s="17"/>
      <c r="F552" s="17"/>
      <c r="G552" s="17"/>
      <c r="H552" s="17"/>
    </row>
    <row r="553" spans="4:8">
      <c r="D553" s="17"/>
      <c r="E553" s="17"/>
      <c r="F553" s="17"/>
      <c r="G553" s="17"/>
      <c r="H553" s="17"/>
    </row>
    <row r="554" spans="4:8">
      <c r="D554" s="17"/>
      <c r="E554" s="17"/>
      <c r="F554" s="17"/>
      <c r="G554" s="17"/>
      <c r="H554" s="17"/>
    </row>
    <row r="555" spans="4:8">
      <c r="D555" s="17"/>
      <c r="E555" s="17"/>
      <c r="F555" s="17"/>
      <c r="G555" s="17"/>
      <c r="H555" s="17"/>
    </row>
    <row r="556" spans="4:8">
      <c r="D556" s="17"/>
      <c r="E556" s="17"/>
      <c r="F556" s="17"/>
      <c r="G556" s="17"/>
      <c r="H556" s="17"/>
    </row>
    <row r="557" spans="4:8">
      <c r="D557" s="17"/>
      <c r="E557" s="17"/>
      <c r="F557" s="17"/>
      <c r="G557" s="17"/>
      <c r="H557" s="17"/>
    </row>
    <row r="558" spans="4:8">
      <c r="D558" s="17"/>
      <c r="E558" s="17"/>
      <c r="F558" s="17"/>
      <c r="G558" s="17"/>
      <c r="H558" s="17"/>
    </row>
    <row r="559" spans="4:8">
      <c r="D559" s="17"/>
      <c r="E559" s="17"/>
      <c r="F559" s="17"/>
      <c r="G559" s="17"/>
      <c r="H559" s="17"/>
    </row>
    <row r="560" spans="4:8">
      <c r="D560" s="17"/>
      <c r="E560" s="17"/>
      <c r="F560" s="17"/>
      <c r="G560" s="17"/>
      <c r="H560" s="17"/>
    </row>
    <row r="561" spans="4:8">
      <c r="D561" s="17"/>
      <c r="E561" s="17"/>
      <c r="F561" s="17"/>
      <c r="G561" s="17"/>
      <c r="H561" s="17"/>
    </row>
    <row r="562" spans="4:8">
      <c r="D562" s="17"/>
      <c r="E562" s="17"/>
      <c r="F562" s="17"/>
      <c r="G562" s="17"/>
      <c r="H562" s="17"/>
    </row>
    <row r="563" spans="4:8">
      <c r="D563" s="17"/>
      <c r="E563" s="17"/>
      <c r="F563" s="17"/>
      <c r="G563" s="17"/>
      <c r="H563" s="17"/>
    </row>
    <row r="564" spans="4:8">
      <c r="D564" s="17"/>
      <c r="E564" s="17"/>
      <c r="F564" s="17"/>
      <c r="G564" s="17"/>
      <c r="H564" s="17"/>
    </row>
    <row r="565" spans="4:8">
      <c r="D565" s="17"/>
      <c r="E565" s="17"/>
      <c r="F565" s="17"/>
      <c r="G565" s="17"/>
      <c r="H565" s="17"/>
    </row>
    <row r="566" spans="4:8">
      <c r="D566" s="17"/>
      <c r="E566" s="17"/>
      <c r="F566" s="17"/>
      <c r="G566" s="17"/>
      <c r="H566" s="17"/>
    </row>
    <row r="567" spans="4:8">
      <c r="D567" s="17"/>
      <c r="E567" s="17"/>
      <c r="F567" s="17"/>
      <c r="G567" s="17"/>
      <c r="H567" s="17"/>
    </row>
    <row r="568" spans="4:8">
      <c r="D568" s="17"/>
      <c r="E568" s="17"/>
      <c r="F568" s="17"/>
      <c r="G568" s="17"/>
      <c r="H568" s="17"/>
    </row>
    <row r="569" spans="4:8">
      <c r="D569" s="17"/>
      <c r="E569" s="17"/>
      <c r="F569" s="17"/>
      <c r="G569" s="17"/>
      <c r="H569" s="17"/>
    </row>
    <row r="570" spans="4:8">
      <c r="D570" s="17"/>
      <c r="E570" s="17"/>
      <c r="F570" s="17"/>
      <c r="G570" s="17"/>
      <c r="H570" s="17"/>
    </row>
    <row r="571" spans="4:8">
      <c r="D571" s="17"/>
      <c r="E571" s="17"/>
      <c r="F571" s="17"/>
      <c r="G571" s="17"/>
      <c r="H571" s="17"/>
    </row>
    <row r="572" spans="4:8">
      <c r="D572" s="17"/>
      <c r="E572" s="17"/>
      <c r="F572" s="17"/>
      <c r="G572" s="17"/>
      <c r="H572" s="17"/>
    </row>
    <row r="573" spans="4:8">
      <c r="D573" s="17"/>
      <c r="E573" s="17"/>
      <c r="F573" s="17"/>
      <c r="G573" s="17"/>
      <c r="H573" s="17"/>
    </row>
    <row r="574" spans="4:8">
      <c r="D574" s="17"/>
      <c r="E574" s="17"/>
      <c r="F574" s="17"/>
      <c r="G574" s="17"/>
      <c r="H574" s="17"/>
    </row>
    <row r="575" spans="4:8">
      <c r="D575" s="17"/>
      <c r="E575" s="17"/>
      <c r="F575" s="17"/>
      <c r="G575" s="17"/>
      <c r="H575" s="17"/>
    </row>
    <row r="576" spans="4:8">
      <c r="D576" s="17"/>
      <c r="E576" s="17"/>
      <c r="F576" s="17"/>
      <c r="G576" s="17"/>
      <c r="H576" s="17"/>
    </row>
    <row r="577" spans="4:8">
      <c r="D577" s="17"/>
      <c r="E577" s="17"/>
      <c r="F577" s="17"/>
      <c r="G577" s="17"/>
      <c r="H577" s="17"/>
    </row>
    <row r="578" spans="4:8">
      <c r="D578" s="17"/>
      <c r="E578" s="17"/>
      <c r="F578" s="17"/>
      <c r="G578" s="17"/>
      <c r="H578" s="17"/>
    </row>
    <row r="579" spans="4:8">
      <c r="D579" s="17"/>
      <c r="E579" s="17"/>
      <c r="F579" s="17"/>
      <c r="G579" s="17"/>
      <c r="H579" s="17"/>
    </row>
    <row r="580" spans="4:8">
      <c r="D580" s="17"/>
      <c r="E580" s="17"/>
      <c r="F580" s="17"/>
      <c r="G580" s="17"/>
      <c r="H580" s="17"/>
    </row>
    <row r="581" spans="4:8">
      <c r="D581" s="17"/>
      <c r="E581" s="17"/>
      <c r="F581" s="17"/>
      <c r="G581" s="17"/>
      <c r="H581" s="17"/>
    </row>
    <row r="582" spans="4:8">
      <c r="D582" s="17"/>
      <c r="E582" s="17"/>
      <c r="F582" s="17"/>
      <c r="G582" s="17"/>
      <c r="H582" s="17"/>
    </row>
    <row r="583" spans="4:8">
      <c r="D583" s="17"/>
      <c r="E583" s="17"/>
      <c r="F583" s="17"/>
      <c r="G583" s="17"/>
      <c r="H583" s="17"/>
    </row>
    <row r="584" spans="4:8">
      <c r="D584" s="17"/>
      <c r="E584" s="17"/>
      <c r="F584" s="17"/>
      <c r="G584" s="17"/>
      <c r="H584" s="17"/>
    </row>
    <row r="585" spans="4:8">
      <c r="D585" s="17"/>
      <c r="E585" s="17"/>
      <c r="F585" s="17"/>
      <c r="G585" s="17"/>
      <c r="H585" s="17"/>
    </row>
    <row r="586" spans="4:8">
      <c r="D586" s="17"/>
      <c r="E586" s="17"/>
      <c r="F586" s="17"/>
      <c r="G586" s="17"/>
      <c r="H586" s="17"/>
    </row>
    <row r="587" spans="4:8">
      <c r="D587" s="17"/>
      <c r="E587" s="17"/>
      <c r="F587" s="17"/>
      <c r="G587" s="17"/>
      <c r="H587" s="17"/>
    </row>
    <row r="588" spans="4:8">
      <c r="D588" s="17"/>
      <c r="E588" s="17"/>
      <c r="F588" s="17"/>
      <c r="G588" s="17"/>
      <c r="H588" s="17"/>
    </row>
    <row r="589" spans="4:8">
      <c r="D589" s="17"/>
      <c r="E589" s="17"/>
      <c r="F589" s="17"/>
      <c r="G589" s="17"/>
      <c r="H589" s="17"/>
    </row>
    <row r="590" spans="4:8">
      <c r="D590" s="17"/>
      <c r="E590" s="17"/>
      <c r="F590" s="17"/>
      <c r="G590" s="17"/>
      <c r="H590" s="17"/>
    </row>
    <row r="591" spans="4:8">
      <c r="D591" s="17"/>
      <c r="E591" s="17"/>
      <c r="F591" s="17"/>
      <c r="G591" s="17"/>
      <c r="H591" s="17"/>
    </row>
    <row r="592" spans="4:8">
      <c r="D592" s="17"/>
      <c r="E592" s="17"/>
      <c r="F592" s="17"/>
      <c r="G592" s="17"/>
      <c r="H592" s="17"/>
    </row>
    <row r="593" spans="4:8">
      <c r="D593" s="17"/>
      <c r="E593" s="17"/>
      <c r="F593" s="17"/>
      <c r="G593" s="17"/>
      <c r="H593" s="17"/>
    </row>
    <row r="594" spans="4:8">
      <c r="D594" s="17"/>
      <c r="E594" s="17"/>
      <c r="F594" s="17"/>
      <c r="G594" s="17"/>
      <c r="H594" s="17"/>
    </row>
    <row r="595" spans="4:8">
      <c r="D595" s="17"/>
      <c r="E595" s="17"/>
      <c r="F595" s="17"/>
      <c r="G595" s="17"/>
      <c r="H595" s="17"/>
    </row>
    <row r="596" spans="4:8">
      <c r="D596" s="17"/>
      <c r="E596" s="17"/>
      <c r="F596" s="17"/>
      <c r="G596" s="17"/>
      <c r="H596" s="17"/>
    </row>
    <row r="597" spans="4:8">
      <c r="D597" s="17"/>
      <c r="E597" s="17"/>
      <c r="F597" s="17"/>
      <c r="G597" s="17"/>
      <c r="H597" s="17"/>
    </row>
    <row r="598" spans="4:8">
      <c r="D598" s="17"/>
      <c r="E598" s="17"/>
      <c r="F598" s="17"/>
      <c r="G598" s="17"/>
      <c r="H598" s="17"/>
    </row>
    <row r="599" spans="4:8">
      <c r="D599" s="17"/>
      <c r="E599" s="17"/>
      <c r="F599" s="17"/>
      <c r="G599" s="17"/>
      <c r="H599" s="17"/>
    </row>
    <row r="600" spans="4:8">
      <c r="D600" s="17"/>
      <c r="E600" s="17"/>
      <c r="F600" s="17"/>
      <c r="G600" s="17"/>
      <c r="H600" s="17"/>
    </row>
    <row r="601" spans="4:8">
      <c r="E601" s="53"/>
      <c r="G601" s="53"/>
    </row>
    <row r="602" spans="4:8">
      <c r="E602" s="53"/>
      <c r="G602" s="53"/>
    </row>
    <row r="603" spans="4:8">
      <c r="E603" s="53"/>
      <c r="G603" s="53"/>
    </row>
    <row r="604" spans="4:8">
      <c r="E604" s="53"/>
      <c r="G604" s="53"/>
    </row>
    <row r="605" spans="4:8">
      <c r="E605" s="53"/>
      <c r="G605" s="53"/>
    </row>
    <row r="606" spans="4:8">
      <c r="E606" s="53"/>
      <c r="G606" s="53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8" width="10.7109375" style="14" customWidth="1"/>
    <col min="9" max="9" width="12.7109375" style="14" customWidth="1"/>
    <col min="10" max="11" width="10.7109375" style="14" customWidth="1"/>
    <col min="12" max="12" width="6.7109375" style="17" customWidth="1"/>
    <col min="13" max="13" width="7.7109375" style="17" customWidth="1"/>
    <col min="14" max="14" width="7.140625" style="17" customWidth="1"/>
    <col min="15" max="15" width="6" style="17" customWidth="1"/>
    <col min="16" max="16" width="7.85546875" style="17" customWidth="1"/>
    <col min="17" max="17" width="8.140625" style="17" customWidth="1"/>
    <col min="18" max="18" width="6.28515625" style="17" customWidth="1"/>
    <col min="19" max="19" width="8" style="17" customWidth="1"/>
    <col min="20" max="20" width="8.7109375" style="17" customWidth="1"/>
    <col min="21" max="21" width="10" style="17" customWidth="1"/>
    <col min="22" max="22" width="9.5703125" style="17" customWidth="1"/>
    <col min="23" max="23" width="6.140625" style="17" customWidth="1"/>
    <col min="24" max="25" width="5.7109375" style="17" customWidth="1"/>
    <col min="26" max="26" width="6.85546875" style="17" customWidth="1"/>
    <col min="27" max="27" width="6.42578125" style="14" customWidth="1"/>
    <col min="28" max="28" width="6.7109375" style="14" customWidth="1"/>
    <col min="29" max="29" width="7.28515625" style="14" customWidth="1"/>
    <col min="30" max="41" width="5.7109375" style="14" customWidth="1"/>
    <col min="42" max="16384" width="9.140625" style="14"/>
  </cols>
  <sheetData>
    <row r="1" spans="2:60">
      <c r="B1" s="2" t="s">
        <v>0</v>
      </c>
      <c r="C1" t="s">
        <v>195</v>
      </c>
    </row>
    <row r="2" spans="2:60">
      <c r="B2" s="2" t="s">
        <v>1</v>
      </c>
    </row>
    <row r="3" spans="2:60">
      <c r="B3" s="2" t="s">
        <v>2</v>
      </c>
      <c r="C3" t="s">
        <v>196</v>
      </c>
    </row>
    <row r="4" spans="2:60">
      <c r="B4" s="2" t="s">
        <v>3</v>
      </c>
    </row>
    <row r="5" spans="2:60">
      <c r="B5" s="2"/>
    </row>
    <row r="7" spans="2:60" ht="26.25" customHeight="1">
      <c r="B7" s="109" t="s">
        <v>165</v>
      </c>
      <c r="C7" s="110"/>
      <c r="D7" s="110"/>
      <c r="E7" s="110"/>
      <c r="F7" s="110"/>
      <c r="G7" s="110"/>
      <c r="H7" s="110"/>
      <c r="I7" s="110"/>
      <c r="J7" s="110"/>
      <c r="K7" s="111"/>
    </row>
    <row r="8" spans="2:60" s="17" customFormat="1" ht="63">
      <c r="B8" s="48" t="s">
        <v>94</v>
      </c>
      <c r="C8" s="51" t="s">
        <v>47</v>
      </c>
      <c r="D8" s="51" t="s">
        <v>49</v>
      </c>
      <c r="E8" s="51" t="s">
        <v>161</v>
      </c>
      <c r="F8" s="51" t="s">
        <v>162</v>
      </c>
      <c r="G8" s="51" t="s">
        <v>51</v>
      </c>
      <c r="H8" s="51" t="s">
        <v>163</v>
      </c>
      <c r="I8" s="51" t="s">
        <v>5</v>
      </c>
      <c r="J8" s="51" t="s">
        <v>55</v>
      </c>
      <c r="K8" s="52" t="s">
        <v>56</v>
      </c>
    </row>
    <row r="9" spans="2:60" s="17" customFormat="1" ht="21.75" customHeight="1">
      <c r="B9" s="18"/>
      <c r="C9" s="19"/>
      <c r="D9" s="19"/>
      <c r="E9" s="19"/>
      <c r="F9" s="19" t="s">
        <v>7</v>
      </c>
      <c r="G9" s="19"/>
      <c r="H9" s="19" t="s">
        <v>7</v>
      </c>
      <c r="I9" s="19" t="s">
        <v>6</v>
      </c>
      <c r="J9" s="29" t="s">
        <v>7</v>
      </c>
      <c r="K9" s="43" t="s">
        <v>7</v>
      </c>
    </row>
    <row r="10" spans="2:60" s="21" customFormat="1" ht="18" customHeight="1">
      <c r="B10" s="20"/>
      <c r="C10" s="32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32" t="s">
        <v>62</v>
      </c>
      <c r="K10" s="32" t="s">
        <v>63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2:60" s="21" customFormat="1" ht="18" customHeight="1">
      <c r="B11" s="22" t="s">
        <v>166</v>
      </c>
      <c r="C11" s="23"/>
      <c r="D11" s="6"/>
      <c r="E11" s="6"/>
      <c r="F11" s="6"/>
      <c r="G11" s="6"/>
      <c r="H11" s="74">
        <v>0</v>
      </c>
      <c r="I11" s="73">
        <v>168293.49110673199</v>
      </c>
      <c r="J11" s="74">
        <v>1</v>
      </c>
      <c r="K11" s="74">
        <v>8.3999999999999995E-3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BH11" s="14"/>
    </row>
    <row r="12" spans="2:60">
      <c r="B12" s="77" t="s">
        <v>203</v>
      </c>
      <c r="C12" s="13"/>
      <c r="D12" s="13"/>
      <c r="E12" s="13"/>
      <c r="F12" s="13"/>
      <c r="G12" s="13"/>
      <c r="H12" s="78">
        <v>0</v>
      </c>
      <c r="I12" s="79">
        <v>0</v>
      </c>
      <c r="J12" s="78">
        <v>0</v>
      </c>
      <c r="K12" s="78">
        <v>0</v>
      </c>
    </row>
    <row r="13" spans="2:60">
      <c r="B13" t="s">
        <v>251</v>
      </c>
      <c r="C13" t="s">
        <v>251</v>
      </c>
      <c r="D13" t="s">
        <v>251</v>
      </c>
      <c r="E13" s="17"/>
      <c r="F13" s="76">
        <v>0</v>
      </c>
      <c r="G13" t="s">
        <v>251</v>
      </c>
      <c r="H13" s="76">
        <v>0</v>
      </c>
      <c r="I13" s="75">
        <v>0</v>
      </c>
      <c r="J13" s="76">
        <v>0</v>
      </c>
      <c r="K13" s="76">
        <v>0</v>
      </c>
    </row>
    <row r="14" spans="2:60">
      <c r="B14" s="77" t="s">
        <v>254</v>
      </c>
      <c r="D14" s="17"/>
      <c r="E14" s="17"/>
      <c r="F14" s="17"/>
      <c r="G14" s="17"/>
      <c r="H14" s="78">
        <v>0</v>
      </c>
      <c r="I14" s="79">
        <v>168293.49110673199</v>
      </c>
      <c r="J14" s="78">
        <v>1</v>
      </c>
      <c r="K14" s="78">
        <v>8.3999999999999995E-3</v>
      </c>
    </row>
    <row r="15" spans="2:60">
      <c r="B15" t="s">
        <v>3506</v>
      </c>
      <c r="C15" t="s">
        <v>3507</v>
      </c>
      <c r="D15" t="s">
        <v>251</v>
      </c>
      <c r="E15" t="s">
        <v>931</v>
      </c>
      <c r="F15" s="76">
        <v>0</v>
      </c>
      <c r="G15" t="s">
        <v>104</v>
      </c>
      <c r="H15" s="76">
        <v>0</v>
      </c>
      <c r="I15" s="75">
        <v>2060.5500000000002</v>
      </c>
      <c r="J15" s="76">
        <v>1.2200000000000001E-2</v>
      </c>
      <c r="K15" s="76">
        <v>1E-4</v>
      </c>
    </row>
    <row r="16" spans="2:60">
      <c r="B16" t="s">
        <v>3508</v>
      </c>
      <c r="C16" t="s">
        <v>3509</v>
      </c>
      <c r="D16" t="s">
        <v>251</v>
      </c>
      <c r="E16" t="s">
        <v>931</v>
      </c>
      <c r="F16" s="76">
        <v>0</v>
      </c>
      <c r="G16" t="s">
        <v>198</v>
      </c>
      <c r="H16" s="76">
        <v>0</v>
      </c>
      <c r="I16" s="75">
        <v>377.47975479500002</v>
      </c>
      <c r="J16" s="76">
        <v>2.2000000000000001E-3</v>
      </c>
      <c r="K16" s="76">
        <v>0</v>
      </c>
    </row>
    <row r="17" spans="2:11">
      <c r="B17" t="s">
        <v>3510</v>
      </c>
      <c r="C17" t="s">
        <v>3511</v>
      </c>
      <c r="D17" t="s">
        <v>251</v>
      </c>
      <c r="E17" t="s">
        <v>931</v>
      </c>
      <c r="F17" s="76">
        <v>0</v>
      </c>
      <c r="G17" t="s">
        <v>111</v>
      </c>
      <c r="H17" s="76">
        <v>0</v>
      </c>
      <c r="I17" s="75">
        <v>9106.2051616000008</v>
      </c>
      <c r="J17" s="76">
        <v>5.4100000000000002E-2</v>
      </c>
      <c r="K17" s="76">
        <v>5.0000000000000001E-4</v>
      </c>
    </row>
    <row r="18" spans="2:11">
      <c r="B18" t="s">
        <v>3512</v>
      </c>
      <c r="C18" t="s">
        <v>3513</v>
      </c>
      <c r="D18" t="s">
        <v>251</v>
      </c>
      <c r="E18" t="s">
        <v>931</v>
      </c>
      <c r="F18" s="76">
        <v>0</v>
      </c>
      <c r="G18" t="s">
        <v>202</v>
      </c>
      <c r="H18" s="76">
        <v>0</v>
      </c>
      <c r="I18" s="75">
        <v>2834.854168155</v>
      </c>
      <c r="J18" s="76">
        <v>1.6799999999999999E-2</v>
      </c>
      <c r="K18" s="76">
        <v>1E-4</v>
      </c>
    </row>
    <row r="19" spans="2:11">
      <c r="B19" t="s">
        <v>3514</v>
      </c>
      <c r="C19" t="s">
        <v>3515</v>
      </c>
      <c r="D19" t="s">
        <v>251</v>
      </c>
      <c r="E19" t="s">
        <v>931</v>
      </c>
      <c r="F19" s="76">
        <v>0</v>
      </c>
      <c r="G19" t="s">
        <v>201</v>
      </c>
      <c r="H19" s="76">
        <v>0</v>
      </c>
      <c r="I19" s="75">
        <v>2954.6579676840001</v>
      </c>
      <c r="J19" s="76">
        <v>1.7600000000000001E-2</v>
      </c>
      <c r="K19" s="76">
        <v>1E-4</v>
      </c>
    </row>
    <row r="20" spans="2:11">
      <c r="B20" t="s">
        <v>3516</v>
      </c>
      <c r="C20" t="s">
        <v>3517</v>
      </c>
      <c r="D20" t="s">
        <v>251</v>
      </c>
      <c r="E20" t="s">
        <v>931</v>
      </c>
      <c r="F20" s="76">
        <v>0</v>
      </c>
      <c r="G20" t="s">
        <v>118</v>
      </c>
      <c r="H20" s="76">
        <v>0</v>
      </c>
      <c r="I20" s="75">
        <v>5463.7239672839996</v>
      </c>
      <c r="J20" s="76">
        <v>3.2500000000000001E-2</v>
      </c>
      <c r="K20" s="76">
        <v>2.9999999999999997E-4</v>
      </c>
    </row>
    <row r="21" spans="2:11">
      <c r="B21" t="s">
        <v>3518</v>
      </c>
      <c r="C21" t="s">
        <v>3519</v>
      </c>
      <c r="D21" t="s">
        <v>251</v>
      </c>
      <c r="E21" t="s">
        <v>931</v>
      </c>
      <c r="F21" s="76">
        <v>0</v>
      </c>
      <c r="G21" t="s">
        <v>108</v>
      </c>
      <c r="H21" s="76">
        <v>0</v>
      </c>
      <c r="I21" s="75">
        <v>12908.600089514001</v>
      </c>
      <c r="J21" s="76">
        <v>7.6700000000000004E-2</v>
      </c>
      <c r="K21" s="76">
        <v>5.9999999999999995E-4</v>
      </c>
    </row>
    <row r="22" spans="2:11">
      <c r="B22" t="s">
        <v>3520</v>
      </c>
      <c r="C22" t="s">
        <v>3521</v>
      </c>
      <c r="D22" t="s">
        <v>251</v>
      </c>
      <c r="E22" t="s">
        <v>931</v>
      </c>
      <c r="F22" s="76">
        <v>0</v>
      </c>
      <c r="G22" t="s">
        <v>104</v>
      </c>
      <c r="H22" s="76">
        <v>0</v>
      </c>
      <c r="I22" s="75">
        <v>132587.4199977</v>
      </c>
      <c r="J22" s="76">
        <v>0.78779999999999994</v>
      </c>
      <c r="K22" s="76">
        <v>6.6E-3</v>
      </c>
    </row>
    <row r="23" spans="2:11">
      <c r="D23" s="17"/>
      <c r="E23" s="17"/>
      <c r="F23" s="17"/>
      <c r="G23" s="17"/>
      <c r="H23" s="17"/>
    </row>
    <row r="24" spans="2:11">
      <c r="D24" s="17"/>
      <c r="E24" s="17"/>
      <c r="F24" s="17"/>
      <c r="G24" s="17"/>
      <c r="H24" s="17"/>
    </row>
    <row r="25" spans="2:11">
      <c r="D25" s="17"/>
      <c r="E25" s="17"/>
      <c r="F25" s="17"/>
      <c r="G25" s="17"/>
      <c r="H25" s="17"/>
    </row>
    <row r="26" spans="2:11">
      <c r="D26" s="17"/>
      <c r="E26" s="17"/>
      <c r="F26" s="17"/>
      <c r="G26" s="17"/>
      <c r="H26" s="17"/>
    </row>
    <row r="27" spans="2:11">
      <c r="D27" s="17"/>
      <c r="E27" s="17"/>
      <c r="F27" s="17"/>
      <c r="G27" s="17"/>
      <c r="H27" s="17"/>
    </row>
    <row r="28" spans="2:11">
      <c r="D28" s="17"/>
      <c r="E28" s="17"/>
      <c r="F28" s="17"/>
      <c r="G28" s="17"/>
      <c r="H28" s="17"/>
    </row>
    <row r="29" spans="2:11">
      <c r="D29" s="17"/>
      <c r="E29" s="17"/>
      <c r="F29" s="17"/>
      <c r="G29" s="17"/>
      <c r="H29" s="17"/>
    </row>
    <row r="30" spans="2:11">
      <c r="D30" s="17"/>
      <c r="E30" s="17"/>
      <c r="F30" s="17"/>
      <c r="G30" s="17"/>
      <c r="H30" s="17"/>
    </row>
    <row r="31" spans="2:11">
      <c r="D31" s="17"/>
      <c r="E31" s="17"/>
      <c r="F31" s="17"/>
      <c r="G31" s="17"/>
      <c r="H31" s="17"/>
    </row>
    <row r="32" spans="2:11">
      <c r="D32" s="17"/>
      <c r="E32" s="17"/>
      <c r="F32" s="17"/>
      <c r="G32" s="17"/>
      <c r="H32" s="17"/>
    </row>
    <row r="33" spans="4:8">
      <c r="D33" s="17"/>
      <c r="E33" s="17"/>
      <c r="F33" s="17"/>
      <c r="G33" s="17"/>
      <c r="H33" s="17"/>
    </row>
    <row r="34" spans="4:8">
      <c r="D34" s="17"/>
      <c r="E34" s="17"/>
      <c r="F34" s="17"/>
      <c r="G34" s="17"/>
      <c r="H34" s="17"/>
    </row>
    <row r="35" spans="4:8">
      <c r="D35" s="17"/>
      <c r="E35" s="17"/>
      <c r="F35" s="17"/>
      <c r="G35" s="17"/>
      <c r="H35" s="17"/>
    </row>
    <row r="36" spans="4:8">
      <c r="D36" s="17"/>
      <c r="E36" s="17"/>
      <c r="F36" s="17"/>
      <c r="G36" s="17"/>
      <c r="H36" s="17"/>
    </row>
    <row r="37" spans="4:8">
      <c r="D37" s="17"/>
      <c r="E37" s="17"/>
      <c r="F37" s="17"/>
      <c r="G37" s="17"/>
      <c r="H37" s="17"/>
    </row>
    <row r="38" spans="4:8">
      <c r="D38" s="17"/>
      <c r="E38" s="17"/>
      <c r="F38" s="17"/>
      <c r="G38" s="17"/>
      <c r="H38" s="17"/>
    </row>
    <row r="39" spans="4:8">
      <c r="D39" s="17"/>
      <c r="E39" s="17"/>
      <c r="F39" s="17"/>
      <c r="G39" s="17"/>
      <c r="H39" s="17"/>
    </row>
    <row r="40" spans="4:8">
      <c r="D40" s="17"/>
      <c r="E40" s="17"/>
      <c r="F40" s="17"/>
      <c r="G40" s="17"/>
      <c r="H40" s="17"/>
    </row>
    <row r="41" spans="4:8">
      <c r="D41" s="17"/>
      <c r="E41" s="17"/>
      <c r="F41" s="17"/>
      <c r="G41" s="17"/>
      <c r="H41" s="17"/>
    </row>
    <row r="42" spans="4:8">
      <c r="D42" s="17"/>
      <c r="E42" s="17"/>
      <c r="F42" s="17"/>
      <c r="G42" s="17"/>
      <c r="H42" s="17"/>
    </row>
    <row r="43" spans="4:8">
      <c r="D43" s="17"/>
      <c r="E43" s="17"/>
      <c r="F43" s="17"/>
      <c r="G43" s="17"/>
      <c r="H43" s="17"/>
    </row>
    <row r="44" spans="4:8">
      <c r="D44" s="17"/>
      <c r="E44" s="17"/>
      <c r="F44" s="17"/>
      <c r="G44" s="17"/>
      <c r="H44" s="17"/>
    </row>
    <row r="45" spans="4:8">
      <c r="D45" s="17"/>
      <c r="E45" s="17"/>
      <c r="F45" s="17"/>
      <c r="G45" s="17"/>
      <c r="H45" s="17"/>
    </row>
    <row r="46" spans="4:8">
      <c r="D46" s="17"/>
      <c r="E46" s="17"/>
      <c r="F46" s="17"/>
      <c r="G46" s="17"/>
      <c r="H46" s="17"/>
    </row>
    <row r="47" spans="4:8">
      <c r="D47" s="17"/>
      <c r="E47" s="17"/>
      <c r="F47" s="17"/>
      <c r="G47" s="17"/>
      <c r="H47" s="17"/>
    </row>
    <row r="48" spans="4:8">
      <c r="D48" s="17"/>
      <c r="E48" s="17"/>
      <c r="F48" s="17"/>
      <c r="G48" s="17"/>
      <c r="H48" s="17"/>
    </row>
    <row r="49" spans="4:8">
      <c r="D49" s="17"/>
      <c r="E49" s="17"/>
      <c r="F49" s="17"/>
      <c r="G49" s="17"/>
      <c r="H49" s="17"/>
    </row>
    <row r="50" spans="4:8">
      <c r="D50" s="17"/>
      <c r="E50" s="17"/>
      <c r="F50" s="17"/>
      <c r="G50" s="17"/>
      <c r="H50" s="17"/>
    </row>
    <row r="51" spans="4:8">
      <c r="D51" s="17"/>
      <c r="E51" s="17"/>
      <c r="F51" s="17"/>
      <c r="G51" s="17"/>
      <c r="H51" s="17"/>
    </row>
    <row r="52" spans="4:8">
      <c r="D52" s="17"/>
      <c r="E52" s="17"/>
      <c r="F52" s="17"/>
      <c r="G52" s="17"/>
      <c r="H52" s="17"/>
    </row>
    <row r="53" spans="4:8">
      <c r="D53" s="17"/>
      <c r="E53" s="17"/>
      <c r="F53" s="17"/>
      <c r="G53" s="17"/>
      <c r="H53" s="17"/>
    </row>
    <row r="54" spans="4:8">
      <c r="D54" s="17"/>
      <c r="E54" s="17"/>
      <c r="F54" s="17"/>
      <c r="G54" s="17"/>
      <c r="H54" s="17"/>
    </row>
    <row r="55" spans="4:8">
      <c r="D55" s="17"/>
      <c r="E55" s="17"/>
      <c r="F55" s="17"/>
      <c r="G55" s="17"/>
      <c r="H55" s="17"/>
    </row>
    <row r="56" spans="4:8">
      <c r="D56" s="17"/>
      <c r="E56" s="17"/>
      <c r="F56" s="17"/>
      <c r="G56" s="17"/>
      <c r="H56" s="17"/>
    </row>
    <row r="57" spans="4:8">
      <c r="D57" s="17"/>
      <c r="E57" s="17"/>
      <c r="F57" s="17"/>
      <c r="G57" s="17"/>
      <c r="H57" s="17"/>
    </row>
    <row r="58" spans="4:8">
      <c r="D58" s="17"/>
      <c r="E58" s="17"/>
      <c r="F58" s="17"/>
      <c r="G58" s="17"/>
      <c r="H58" s="17"/>
    </row>
    <row r="59" spans="4:8">
      <c r="D59" s="17"/>
      <c r="E59" s="17"/>
      <c r="F59" s="17"/>
      <c r="G59" s="17"/>
      <c r="H59" s="17"/>
    </row>
    <row r="60" spans="4:8">
      <c r="D60" s="17"/>
      <c r="E60" s="17"/>
      <c r="F60" s="17"/>
      <c r="G60" s="17"/>
      <c r="H60" s="17"/>
    </row>
    <row r="61" spans="4:8">
      <c r="D61" s="17"/>
      <c r="E61" s="17"/>
      <c r="F61" s="17"/>
      <c r="G61" s="17"/>
      <c r="H61" s="17"/>
    </row>
    <row r="62" spans="4:8">
      <c r="D62" s="17"/>
      <c r="E62" s="17"/>
      <c r="F62" s="17"/>
      <c r="G62" s="17"/>
      <c r="H62" s="17"/>
    </row>
    <row r="63" spans="4:8">
      <c r="D63" s="17"/>
      <c r="E63" s="17"/>
      <c r="F63" s="17"/>
      <c r="G63" s="17"/>
      <c r="H63" s="17"/>
    </row>
    <row r="64" spans="4:8">
      <c r="D64" s="17"/>
      <c r="E64" s="17"/>
      <c r="F64" s="17"/>
      <c r="G64" s="17"/>
      <c r="H64" s="17"/>
    </row>
    <row r="65" spans="4:8">
      <c r="D65" s="17"/>
      <c r="E65" s="17"/>
      <c r="F65" s="17"/>
      <c r="G65" s="17"/>
      <c r="H65" s="17"/>
    </row>
    <row r="66" spans="4:8">
      <c r="D66" s="17"/>
      <c r="E66" s="17"/>
      <c r="F66" s="17"/>
      <c r="G66" s="17"/>
      <c r="H66" s="17"/>
    </row>
    <row r="67" spans="4:8">
      <c r="D67" s="17"/>
      <c r="E67" s="17"/>
      <c r="F67" s="17"/>
      <c r="G67" s="17"/>
      <c r="H67" s="17"/>
    </row>
    <row r="68" spans="4:8">
      <c r="D68" s="17"/>
      <c r="E68" s="17"/>
      <c r="F68" s="17"/>
      <c r="G68" s="17"/>
      <c r="H68" s="17"/>
    </row>
    <row r="69" spans="4:8">
      <c r="D69" s="17"/>
      <c r="E69" s="17"/>
      <c r="F69" s="17"/>
      <c r="G69" s="17"/>
      <c r="H69" s="17"/>
    </row>
    <row r="70" spans="4:8">
      <c r="D70" s="17"/>
      <c r="E70" s="17"/>
      <c r="F70" s="17"/>
      <c r="G70" s="17"/>
      <c r="H70" s="17"/>
    </row>
    <row r="71" spans="4:8">
      <c r="D71" s="17"/>
      <c r="E71" s="17"/>
      <c r="F71" s="17"/>
      <c r="G71" s="17"/>
      <c r="H71" s="17"/>
    </row>
    <row r="72" spans="4:8">
      <c r="D72" s="17"/>
      <c r="E72" s="17"/>
      <c r="F72" s="17"/>
      <c r="G72" s="17"/>
      <c r="H72" s="17"/>
    </row>
    <row r="73" spans="4:8">
      <c r="D73" s="17"/>
      <c r="E73" s="17"/>
      <c r="F73" s="17"/>
      <c r="G73" s="17"/>
      <c r="H73" s="17"/>
    </row>
    <row r="74" spans="4:8">
      <c r="D74" s="17"/>
      <c r="E74" s="17"/>
      <c r="F74" s="17"/>
      <c r="G74" s="17"/>
      <c r="H74" s="17"/>
    </row>
    <row r="75" spans="4:8">
      <c r="D75" s="17"/>
      <c r="E75" s="17"/>
      <c r="F75" s="17"/>
      <c r="G75" s="17"/>
      <c r="H75" s="17"/>
    </row>
    <row r="76" spans="4:8">
      <c r="D76" s="17"/>
      <c r="E76" s="17"/>
      <c r="F76" s="17"/>
      <c r="G76" s="17"/>
      <c r="H76" s="17"/>
    </row>
    <row r="77" spans="4:8">
      <c r="D77" s="17"/>
      <c r="E77" s="17"/>
      <c r="F77" s="17"/>
      <c r="G77" s="17"/>
      <c r="H77" s="17"/>
    </row>
    <row r="78" spans="4:8">
      <c r="D78" s="17"/>
      <c r="E78" s="17"/>
      <c r="F78" s="17"/>
      <c r="G78" s="17"/>
      <c r="H78" s="17"/>
    </row>
    <row r="79" spans="4:8">
      <c r="D79" s="17"/>
      <c r="E79" s="17"/>
      <c r="F79" s="17"/>
      <c r="G79" s="17"/>
      <c r="H79" s="17"/>
    </row>
    <row r="80" spans="4:8">
      <c r="D80" s="17"/>
      <c r="E80" s="17"/>
      <c r="F80" s="17"/>
      <c r="G80" s="17"/>
      <c r="H80" s="17"/>
    </row>
    <row r="81" spans="4:8">
      <c r="D81" s="17"/>
      <c r="E81" s="17"/>
      <c r="F81" s="17"/>
      <c r="G81" s="17"/>
      <c r="H81" s="17"/>
    </row>
    <row r="82" spans="4:8">
      <c r="D82" s="17"/>
      <c r="E82" s="17"/>
      <c r="F82" s="17"/>
      <c r="G82" s="17"/>
      <c r="H82" s="17"/>
    </row>
    <row r="83" spans="4:8">
      <c r="D83" s="17"/>
      <c r="E83" s="17"/>
      <c r="F83" s="17"/>
      <c r="G83" s="17"/>
      <c r="H83" s="17"/>
    </row>
    <row r="84" spans="4:8">
      <c r="D84" s="17"/>
      <c r="E84" s="17"/>
      <c r="F84" s="17"/>
      <c r="G84" s="17"/>
      <c r="H84" s="17"/>
    </row>
    <row r="85" spans="4:8">
      <c r="D85" s="17"/>
      <c r="E85" s="17"/>
      <c r="F85" s="17"/>
      <c r="G85" s="17"/>
      <c r="H85" s="17"/>
    </row>
    <row r="86" spans="4:8">
      <c r="D86" s="17"/>
      <c r="E86" s="17"/>
      <c r="F86" s="17"/>
      <c r="G86" s="17"/>
      <c r="H86" s="17"/>
    </row>
    <row r="87" spans="4:8">
      <c r="D87" s="17"/>
      <c r="E87" s="17"/>
      <c r="F87" s="17"/>
      <c r="G87" s="17"/>
      <c r="H87" s="17"/>
    </row>
    <row r="88" spans="4:8">
      <c r="D88" s="17"/>
      <c r="E88" s="17"/>
      <c r="F88" s="17"/>
      <c r="G88" s="17"/>
      <c r="H88" s="17"/>
    </row>
    <row r="89" spans="4:8">
      <c r="D89" s="17"/>
      <c r="E89" s="17"/>
      <c r="F89" s="17"/>
      <c r="G89" s="17"/>
      <c r="H89" s="17"/>
    </row>
    <row r="90" spans="4:8">
      <c r="D90" s="17"/>
      <c r="E90" s="17"/>
      <c r="F90" s="17"/>
      <c r="G90" s="17"/>
      <c r="H90" s="17"/>
    </row>
    <row r="91" spans="4:8">
      <c r="D91" s="17"/>
      <c r="E91" s="17"/>
      <c r="F91" s="17"/>
      <c r="G91" s="17"/>
      <c r="H91" s="17"/>
    </row>
    <row r="92" spans="4:8">
      <c r="D92" s="17"/>
      <c r="E92" s="17"/>
      <c r="F92" s="17"/>
      <c r="G92" s="17"/>
      <c r="H92" s="17"/>
    </row>
    <row r="93" spans="4:8">
      <c r="D93" s="17"/>
      <c r="E93" s="17"/>
      <c r="F93" s="17"/>
      <c r="G93" s="17"/>
      <c r="H93" s="17"/>
    </row>
    <row r="94" spans="4:8">
      <c r="D94" s="17"/>
      <c r="E94" s="17"/>
      <c r="F94" s="17"/>
      <c r="G94" s="17"/>
      <c r="H94" s="17"/>
    </row>
    <row r="95" spans="4:8">
      <c r="D95" s="17"/>
      <c r="E95" s="17"/>
      <c r="F95" s="17"/>
      <c r="G95" s="17"/>
      <c r="H95" s="17"/>
    </row>
    <row r="96" spans="4:8">
      <c r="D96" s="17"/>
      <c r="E96" s="17"/>
      <c r="F96" s="17"/>
      <c r="G96" s="17"/>
      <c r="H96" s="17"/>
    </row>
    <row r="97" spans="4:8">
      <c r="D97" s="17"/>
      <c r="E97" s="17"/>
      <c r="F97" s="17"/>
      <c r="G97" s="17"/>
      <c r="H97" s="17"/>
    </row>
    <row r="98" spans="4:8">
      <c r="D98" s="17"/>
      <c r="E98" s="17"/>
      <c r="F98" s="17"/>
      <c r="G98" s="17"/>
      <c r="H98" s="17"/>
    </row>
    <row r="99" spans="4:8">
      <c r="D99" s="17"/>
      <c r="E99" s="17"/>
      <c r="F99" s="17"/>
      <c r="G99" s="17"/>
      <c r="H99" s="17"/>
    </row>
    <row r="100" spans="4:8">
      <c r="D100" s="17"/>
      <c r="E100" s="17"/>
      <c r="F100" s="17"/>
      <c r="G100" s="17"/>
      <c r="H100" s="17"/>
    </row>
    <row r="101" spans="4:8">
      <c r="D101" s="17"/>
      <c r="E101" s="17"/>
      <c r="F101" s="17"/>
      <c r="G101" s="17"/>
      <c r="H101" s="17"/>
    </row>
    <row r="102" spans="4:8">
      <c r="D102" s="17"/>
      <c r="E102" s="17"/>
      <c r="F102" s="17"/>
      <c r="G102" s="17"/>
      <c r="H102" s="17"/>
    </row>
    <row r="103" spans="4:8">
      <c r="D103" s="17"/>
      <c r="E103" s="17"/>
      <c r="F103" s="17"/>
      <c r="G103" s="17"/>
      <c r="H103" s="17"/>
    </row>
    <row r="104" spans="4:8">
      <c r="D104" s="17"/>
      <c r="E104" s="17"/>
      <c r="F104" s="17"/>
      <c r="G104" s="17"/>
      <c r="H104" s="17"/>
    </row>
    <row r="105" spans="4:8">
      <c r="D105" s="17"/>
      <c r="E105" s="17"/>
      <c r="F105" s="17"/>
      <c r="G105" s="17"/>
      <c r="H105" s="17"/>
    </row>
    <row r="106" spans="4:8">
      <c r="D106" s="17"/>
      <c r="E106" s="17"/>
      <c r="F106" s="17"/>
      <c r="G106" s="17"/>
      <c r="H106" s="17"/>
    </row>
    <row r="107" spans="4:8">
      <c r="D107" s="17"/>
      <c r="E107" s="17"/>
      <c r="F107" s="17"/>
      <c r="G107" s="17"/>
      <c r="H107" s="17"/>
    </row>
    <row r="108" spans="4:8">
      <c r="D108" s="17"/>
      <c r="E108" s="17"/>
      <c r="F108" s="17"/>
      <c r="G108" s="17"/>
      <c r="H108" s="17"/>
    </row>
    <row r="109" spans="4:8">
      <c r="D109" s="17"/>
      <c r="E109" s="17"/>
      <c r="F109" s="17"/>
      <c r="G109" s="17"/>
      <c r="H109" s="17"/>
    </row>
    <row r="110" spans="4:8">
      <c r="D110" s="17"/>
      <c r="E110" s="17"/>
      <c r="F110" s="17"/>
      <c r="G110" s="17"/>
      <c r="H110" s="17"/>
    </row>
    <row r="111" spans="4:8">
      <c r="D111" s="17"/>
      <c r="E111" s="17"/>
      <c r="F111" s="17"/>
      <c r="G111" s="17"/>
      <c r="H111" s="17"/>
    </row>
    <row r="112" spans="4:8">
      <c r="D112" s="17"/>
      <c r="E112" s="17"/>
      <c r="F112" s="17"/>
      <c r="G112" s="17"/>
      <c r="H112" s="17"/>
    </row>
    <row r="113" spans="4:8">
      <c r="D113" s="17"/>
      <c r="E113" s="17"/>
      <c r="F113" s="17"/>
      <c r="G113" s="17"/>
      <c r="H113" s="17"/>
    </row>
    <row r="114" spans="4:8">
      <c r="D114" s="17"/>
      <c r="E114" s="17"/>
      <c r="F114" s="17"/>
      <c r="G114" s="17"/>
      <c r="H114" s="17"/>
    </row>
    <row r="115" spans="4:8">
      <c r="D115" s="17"/>
      <c r="E115" s="17"/>
      <c r="F115" s="17"/>
      <c r="G115" s="17"/>
      <c r="H115" s="17"/>
    </row>
    <row r="116" spans="4:8">
      <c r="D116" s="17"/>
      <c r="E116" s="17"/>
      <c r="F116" s="17"/>
      <c r="G116" s="17"/>
      <c r="H116" s="17"/>
    </row>
    <row r="117" spans="4:8">
      <c r="D117" s="17"/>
      <c r="E117" s="17"/>
      <c r="F117" s="17"/>
      <c r="G117" s="17"/>
      <c r="H117" s="17"/>
    </row>
    <row r="118" spans="4:8">
      <c r="D118" s="17"/>
      <c r="E118" s="17"/>
      <c r="F118" s="17"/>
      <c r="G118" s="17"/>
      <c r="H118" s="17"/>
    </row>
    <row r="119" spans="4:8">
      <c r="D119" s="17"/>
      <c r="E119" s="17"/>
      <c r="F119" s="17"/>
      <c r="G119" s="17"/>
      <c r="H119" s="17"/>
    </row>
    <row r="120" spans="4:8">
      <c r="D120" s="17"/>
      <c r="E120" s="17"/>
      <c r="F120" s="17"/>
      <c r="G120" s="17"/>
      <c r="H120" s="17"/>
    </row>
    <row r="121" spans="4:8">
      <c r="D121" s="17"/>
      <c r="E121" s="17"/>
      <c r="F121" s="17"/>
      <c r="G121" s="17"/>
      <c r="H121" s="17"/>
    </row>
    <row r="122" spans="4:8">
      <c r="D122" s="17"/>
      <c r="E122" s="17"/>
      <c r="F122" s="17"/>
      <c r="G122" s="17"/>
      <c r="H122" s="17"/>
    </row>
    <row r="123" spans="4:8">
      <c r="D123" s="17"/>
      <c r="E123" s="17"/>
      <c r="F123" s="17"/>
      <c r="G123" s="17"/>
      <c r="H123" s="17"/>
    </row>
    <row r="124" spans="4:8">
      <c r="D124" s="17"/>
      <c r="E124" s="17"/>
      <c r="F124" s="17"/>
      <c r="G124" s="17"/>
      <c r="H124" s="17"/>
    </row>
    <row r="125" spans="4:8">
      <c r="D125" s="17"/>
      <c r="E125" s="17"/>
      <c r="F125" s="17"/>
      <c r="G125" s="17"/>
      <c r="H125" s="17"/>
    </row>
    <row r="126" spans="4:8">
      <c r="D126" s="17"/>
      <c r="E126" s="17"/>
      <c r="F126" s="17"/>
      <c r="G126" s="17"/>
      <c r="H126" s="17"/>
    </row>
    <row r="127" spans="4:8">
      <c r="D127" s="17"/>
      <c r="E127" s="17"/>
      <c r="F127" s="17"/>
      <c r="G127" s="17"/>
      <c r="H127" s="17"/>
    </row>
    <row r="128" spans="4:8">
      <c r="D128" s="17"/>
      <c r="E128" s="17"/>
      <c r="F128" s="17"/>
      <c r="G128" s="17"/>
      <c r="H128" s="17"/>
    </row>
    <row r="129" spans="4:8">
      <c r="D129" s="17"/>
      <c r="E129" s="17"/>
      <c r="F129" s="17"/>
      <c r="G129" s="17"/>
      <c r="H129" s="17"/>
    </row>
    <row r="130" spans="4:8">
      <c r="D130" s="17"/>
      <c r="E130" s="17"/>
      <c r="F130" s="17"/>
      <c r="G130" s="17"/>
      <c r="H130" s="17"/>
    </row>
    <row r="131" spans="4:8">
      <c r="D131" s="17"/>
      <c r="E131" s="17"/>
      <c r="F131" s="17"/>
      <c r="G131" s="17"/>
      <c r="H131" s="17"/>
    </row>
    <row r="132" spans="4:8">
      <c r="D132" s="17"/>
      <c r="E132" s="17"/>
      <c r="F132" s="17"/>
      <c r="G132" s="17"/>
      <c r="H132" s="17"/>
    </row>
    <row r="133" spans="4:8">
      <c r="D133" s="17"/>
      <c r="E133" s="17"/>
      <c r="F133" s="17"/>
      <c r="G133" s="17"/>
      <c r="H133" s="17"/>
    </row>
    <row r="134" spans="4:8">
      <c r="D134" s="17"/>
      <c r="E134" s="17"/>
      <c r="F134" s="17"/>
      <c r="G134" s="17"/>
      <c r="H134" s="17"/>
    </row>
    <row r="135" spans="4:8">
      <c r="D135" s="17"/>
      <c r="E135" s="17"/>
      <c r="F135" s="17"/>
      <c r="G135" s="17"/>
      <c r="H135" s="17"/>
    </row>
    <row r="136" spans="4:8">
      <c r="D136" s="17"/>
      <c r="E136" s="17"/>
      <c r="F136" s="17"/>
      <c r="G136" s="17"/>
      <c r="H136" s="17"/>
    </row>
    <row r="137" spans="4:8">
      <c r="D137" s="17"/>
      <c r="E137" s="17"/>
      <c r="F137" s="17"/>
      <c r="G137" s="17"/>
      <c r="H137" s="17"/>
    </row>
    <row r="138" spans="4:8">
      <c r="D138" s="17"/>
      <c r="E138" s="17"/>
      <c r="F138" s="17"/>
      <c r="G138" s="17"/>
      <c r="H138" s="17"/>
    </row>
    <row r="139" spans="4:8">
      <c r="D139" s="17"/>
      <c r="E139" s="17"/>
      <c r="F139" s="17"/>
      <c r="G139" s="17"/>
      <c r="H139" s="17"/>
    </row>
    <row r="140" spans="4:8">
      <c r="D140" s="17"/>
      <c r="E140" s="17"/>
      <c r="F140" s="17"/>
      <c r="G140" s="17"/>
      <c r="H140" s="17"/>
    </row>
    <row r="141" spans="4:8">
      <c r="D141" s="17"/>
      <c r="E141" s="17"/>
      <c r="F141" s="17"/>
      <c r="G141" s="17"/>
      <c r="H141" s="17"/>
    </row>
    <row r="142" spans="4:8">
      <c r="D142" s="17"/>
      <c r="E142" s="17"/>
      <c r="F142" s="17"/>
      <c r="G142" s="17"/>
      <c r="H142" s="17"/>
    </row>
    <row r="143" spans="4:8">
      <c r="D143" s="17"/>
      <c r="E143" s="17"/>
      <c r="F143" s="17"/>
      <c r="G143" s="17"/>
      <c r="H143" s="17"/>
    </row>
    <row r="144" spans="4:8">
      <c r="D144" s="17"/>
      <c r="E144" s="17"/>
      <c r="F144" s="17"/>
      <c r="G144" s="17"/>
      <c r="H144" s="17"/>
    </row>
    <row r="145" spans="4:8">
      <c r="D145" s="17"/>
      <c r="E145" s="17"/>
      <c r="F145" s="17"/>
      <c r="G145" s="17"/>
      <c r="H145" s="17"/>
    </row>
    <row r="146" spans="4:8">
      <c r="D146" s="17"/>
      <c r="E146" s="17"/>
      <c r="F146" s="17"/>
      <c r="G146" s="17"/>
      <c r="H146" s="17"/>
    </row>
    <row r="147" spans="4:8">
      <c r="D147" s="17"/>
      <c r="E147" s="17"/>
      <c r="F147" s="17"/>
      <c r="G147" s="17"/>
      <c r="H147" s="17"/>
    </row>
    <row r="148" spans="4:8">
      <c r="D148" s="17"/>
      <c r="E148" s="17"/>
      <c r="F148" s="17"/>
      <c r="G148" s="17"/>
      <c r="H148" s="17"/>
    </row>
    <row r="149" spans="4:8">
      <c r="D149" s="17"/>
      <c r="E149" s="17"/>
      <c r="F149" s="17"/>
      <c r="G149" s="17"/>
      <c r="H149" s="17"/>
    </row>
    <row r="150" spans="4:8">
      <c r="D150" s="17"/>
      <c r="E150" s="17"/>
      <c r="F150" s="17"/>
      <c r="G150" s="17"/>
      <c r="H150" s="17"/>
    </row>
    <row r="151" spans="4:8">
      <c r="D151" s="17"/>
      <c r="E151" s="17"/>
      <c r="F151" s="17"/>
      <c r="G151" s="17"/>
      <c r="H151" s="17"/>
    </row>
    <row r="152" spans="4:8">
      <c r="D152" s="17"/>
      <c r="E152" s="17"/>
      <c r="F152" s="17"/>
      <c r="G152" s="17"/>
      <c r="H152" s="17"/>
    </row>
    <row r="153" spans="4:8">
      <c r="D153" s="17"/>
      <c r="E153" s="17"/>
      <c r="F153" s="17"/>
      <c r="G153" s="17"/>
      <c r="H153" s="17"/>
    </row>
    <row r="154" spans="4:8">
      <c r="D154" s="17"/>
      <c r="E154" s="17"/>
      <c r="F154" s="17"/>
      <c r="G154" s="17"/>
      <c r="H154" s="17"/>
    </row>
    <row r="155" spans="4:8">
      <c r="D155" s="17"/>
      <c r="E155" s="17"/>
      <c r="F155" s="17"/>
      <c r="G155" s="17"/>
      <c r="H155" s="17"/>
    </row>
    <row r="156" spans="4:8">
      <c r="D156" s="17"/>
      <c r="E156" s="17"/>
      <c r="F156" s="17"/>
      <c r="G156" s="17"/>
      <c r="H156" s="17"/>
    </row>
    <row r="157" spans="4:8">
      <c r="D157" s="17"/>
      <c r="E157" s="17"/>
      <c r="F157" s="17"/>
      <c r="G157" s="17"/>
      <c r="H157" s="17"/>
    </row>
    <row r="158" spans="4:8">
      <c r="D158" s="17"/>
      <c r="E158" s="17"/>
      <c r="F158" s="17"/>
      <c r="G158" s="17"/>
      <c r="H158" s="17"/>
    </row>
    <row r="159" spans="4:8">
      <c r="D159" s="17"/>
      <c r="E159" s="17"/>
      <c r="F159" s="17"/>
      <c r="G159" s="17"/>
      <c r="H159" s="17"/>
    </row>
    <row r="160" spans="4:8">
      <c r="D160" s="17"/>
      <c r="E160" s="17"/>
      <c r="F160" s="17"/>
      <c r="G160" s="17"/>
      <c r="H160" s="17"/>
    </row>
    <row r="161" spans="4:8">
      <c r="D161" s="17"/>
      <c r="E161" s="17"/>
      <c r="F161" s="17"/>
      <c r="G161" s="17"/>
      <c r="H161" s="17"/>
    </row>
    <row r="162" spans="4:8">
      <c r="D162" s="17"/>
      <c r="E162" s="17"/>
      <c r="F162" s="17"/>
      <c r="G162" s="17"/>
      <c r="H162" s="17"/>
    </row>
    <row r="163" spans="4:8">
      <c r="D163" s="17"/>
      <c r="E163" s="17"/>
      <c r="F163" s="17"/>
      <c r="G163" s="17"/>
      <c r="H163" s="17"/>
    </row>
    <row r="164" spans="4:8">
      <c r="D164" s="17"/>
      <c r="E164" s="17"/>
      <c r="F164" s="17"/>
      <c r="G164" s="17"/>
      <c r="H164" s="17"/>
    </row>
    <row r="165" spans="4:8">
      <c r="D165" s="17"/>
      <c r="E165" s="17"/>
      <c r="F165" s="17"/>
      <c r="G165" s="17"/>
      <c r="H165" s="17"/>
    </row>
    <row r="166" spans="4:8">
      <c r="D166" s="17"/>
      <c r="E166" s="17"/>
      <c r="F166" s="17"/>
      <c r="G166" s="17"/>
      <c r="H166" s="17"/>
    </row>
    <row r="167" spans="4:8">
      <c r="D167" s="17"/>
      <c r="E167" s="17"/>
      <c r="F167" s="17"/>
      <c r="G167" s="17"/>
      <c r="H167" s="17"/>
    </row>
    <row r="168" spans="4:8">
      <c r="D168" s="17"/>
      <c r="E168" s="17"/>
      <c r="F168" s="17"/>
      <c r="G168" s="17"/>
      <c r="H168" s="17"/>
    </row>
    <row r="169" spans="4:8">
      <c r="D169" s="17"/>
      <c r="E169" s="17"/>
      <c r="F169" s="17"/>
      <c r="G169" s="17"/>
      <c r="H169" s="17"/>
    </row>
    <row r="170" spans="4:8">
      <c r="D170" s="17"/>
      <c r="E170" s="17"/>
      <c r="F170" s="17"/>
      <c r="G170" s="17"/>
      <c r="H170" s="17"/>
    </row>
    <row r="171" spans="4:8">
      <c r="D171" s="17"/>
      <c r="E171" s="17"/>
      <c r="F171" s="17"/>
      <c r="G171" s="17"/>
      <c r="H171" s="17"/>
    </row>
    <row r="172" spans="4:8">
      <c r="D172" s="17"/>
      <c r="E172" s="17"/>
      <c r="F172" s="17"/>
      <c r="G172" s="17"/>
      <c r="H172" s="17"/>
    </row>
    <row r="173" spans="4:8">
      <c r="D173" s="17"/>
      <c r="E173" s="17"/>
      <c r="F173" s="17"/>
      <c r="G173" s="17"/>
      <c r="H173" s="17"/>
    </row>
    <row r="174" spans="4:8">
      <c r="D174" s="17"/>
      <c r="E174" s="17"/>
      <c r="F174" s="17"/>
      <c r="G174" s="17"/>
      <c r="H174" s="17"/>
    </row>
    <row r="175" spans="4:8">
      <c r="D175" s="17"/>
      <c r="E175" s="17"/>
      <c r="F175" s="17"/>
      <c r="G175" s="17"/>
      <c r="H175" s="17"/>
    </row>
    <row r="176" spans="4:8">
      <c r="D176" s="17"/>
      <c r="E176" s="17"/>
      <c r="F176" s="17"/>
      <c r="G176" s="17"/>
      <c r="H176" s="17"/>
    </row>
    <row r="177" spans="4:8">
      <c r="D177" s="17"/>
      <c r="E177" s="17"/>
      <c r="F177" s="17"/>
      <c r="G177" s="17"/>
      <c r="H177" s="17"/>
    </row>
    <row r="178" spans="4:8">
      <c r="D178" s="17"/>
      <c r="E178" s="17"/>
      <c r="F178" s="17"/>
      <c r="G178" s="17"/>
      <c r="H178" s="17"/>
    </row>
    <row r="179" spans="4:8">
      <c r="D179" s="17"/>
      <c r="E179" s="17"/>
      <c r="F179" s="17"/>
      <c r="G179" s="17"/>
      <c r="H179" s="17"/>
    </row>
    <row r="180" spans="4:8">
      <c r="D180" s="17"/>
      <c r="E180" s="17"/>
      <c r="F180" s="17"/>
      <c r="G180" s="17"/>
      <c r="H180" s="17"/>
    </row>
    <row r="181" spans="4:8">
      <c r="D181" s="17"/>
      <c r="E181" s="17"/>
      <c r="F181" s="17"/>
      <c r="G181" s="17"/>
      <c r="H181" s="17"/>
    </row>
    <row r="182" spans="4:8">
      <c r="D182" s="17"/>
      <c r="E182" s="17"/>
      <c r="F182" s="17"/>
      <c r="G182" s="17"/>
      <c r="H182" s="17"/>
    </row>
    <row r="183" spans="4:8">
      <c r="D183" s="17"/>
      <c r="E183" s="17"/>
      <c r="F183" s="17"/>
      <c r="G183" s="17"/>
      <c r="H183" s="17"/>
    </row>
    <row r="184" spans="4:8">
      <c r="D184" s="17"/>
      <c r="E184" s="17"/>
      <c r="F184" s="17"/>
      <c r="G184" s="17"/>
      <c r="H184" s="17"/>
    </row>
    <row r="185" spans="4:8">
      <c r="D185" s="17"/>
      <c r="E185" s="17"/>
      <c r="F185" s="17"/>
      <c r="G185" s="17"/>
      <c r="H185" s="17"/>
    </row>
    <row r="186" spans="4:8">
      <c r="D186" s="17"/>
      <c r="E186" s="17"/>
      <c r="F186" s="17"/>
      <c r="G186" s="17"/>
      <c r="H186" s="17"/>
    </row>
    <row r="187" spans="4:8">
      <c r="D187" s="17"/>
      <c r="E187" s="17"/>
      <c r="F187" s="17"/>
      <c r="G187" s="17"/>
      <c r="H187" s="17"/>
    </row>
    <row r="188" spans="4:8">
      <c r="D188" s="17"/>
      <c r="E188" s="17"/>
      <c r="F188" s="17"/>
      <c r="G188" s="17"/>
      <c r="H188" s="17"/>
    </row>
    <row r="189" spans="4:8">
      <c r="D189" s="17"/>
      <c r="E189" s="17"/>
      <c r="F189" s="17"/>
      <c r="G189" s="17"/>
      <c r="H189" s="17"/>
    </row>
    <row r="190" spans="4:8">
      <c r="D190" s="17"/>
      <c r="E190" s="17"/>
      <c r="F190" s="17"/>
      <c r="G190" s="17"/>
      <c r="H190" s="17"/>
    </row>
    <row r="191" spans="4:8">
      <c r="D191" s="17"/>
      <c r="E191" s="17"/>
      <c r="F191" s="17"/>
      <c r="G191" s="17"/>
      <c r="H191" s="17"/>
    </row>
    <row r="192" spans="4:8">
      <c r="D192" s="17"/>
      <c r="E192" s="17"/>
      <c r="F192" s="17"/>
      <c r="G192" s="17"/>
      <c r="H192" s="17"/>
    </row>
    <row r="193" spans="4:8">
      <c r="D193" s="17"/>
      <c r="E193" s="17"/>
      <c r="F193" s="17"/>
      <c r="G193" s="17"/>
      <c r="H193" s="17"/>
    </row>
    <row r="194" spans="4:8">
      <c r="D194" s="17"/>
      <c r="E194" s="17"/>
      <c r="F194" s="17"/>
      <c r="G194" s="17"/>
      <c r="H194" s="17"/>
    </row>
    <row r="195" spans="4:8">
      <c r="D195" s="17"/>
      <c r="E195" s="17"/>
      <c r="F195" s="17"/>
      <c r="G195" s="17"/>
      <c r="H195" s="17"/>
    </row>
    <row r="196" spans="4:8">
      <c r="D196" s="17"/>
      <c r="E196" s="17"/>
      <c r="F196" s="17"/>
      <c r="G196" s="17"/>
      <c r="H196" s="17"/>
    </row>
    <row r="197" spans="4:8">
      <c r="D197" s="17"/>
      <c r="E197" s="17"/>
      <c r="F197" s="17"/>
      <c r="G197" s="17"/>
      <c r="H197" s="17"/>
    </row>
    <row r="198" spans="4:8">
      <c r="D198" s="17"/>
      <c r="E198" s="17"/>
      <c r="F198" s="17"/>
      <c r="G198" s="17"/>
      <c r="H198" s="17"/>
    </row>
    <row r="199" spans="4:8">
      <c r="D199" s="17"/>
      <c r="E199" s="17"/>
      <c r="F199" s="17"/>
      <c r="G199" s="17"/>
      <c r="H199" s="17"/>
    </row>
    <row r="200" spans="4:8">
      <c r="D200" s="17"/>
      <c r="E200" s="17"/>
      <c r="F200" s="17"/>
      <c r="G200" s="17"/>
      <c r="H200" s="17"/>
    </row>
    <row r="201" spans="4:8">
      <c r="D201" s="17"/>
      <c r="E201" s="17"/>
      <c r="F201" s="17"/>
      <c r="G201" s="17"/>
      <c r="H201" s="17"/>
    </row>
    <row r="202" spans="4:8">
      <c r="D202" s="17"/>
      <c r="E202" s="17"/>
      <c r="F202" s="17"/>
      <c r="G202" s="17"/>
      <c r="H202" s="17"/>
    </row>
    <row r="203" spans="4:8">
      <c r="D203" s="17"/>
      <c r="E203" s="17"/>
      <c r="F203" s="17"/>
      <c r="G203" s="17"/>
      <c r="H203" s="17"/>
    </row>
    <row r="204" spans="4:8">
      <c r="D204" s="17"/>
      <c r="E204" s="17"/>
      <c r="F204" s="17"/>
      <c r="G204" s="17"/>
      <c r="H204" s="17"/>
    </row>
    <row r="205" spans="4:8">
      <c r="D205" s="17"/>
      <c r="E205" s="17"/>
      <c r="F205" s="17"/>
      <c r="G205" s="17"/>
      <c r="H205" s="17"/>
    </row>
    <row r="206" spans="4:8">
      <c r="D206" s="17"/>
      <c r="E206" s="17"/>
      <c r="F206" s="17"/>
      <c r="G206" s="17"/>
      <c r="H206" s="17"/>
    </row>
    <row r="207" spans="4:8">
      <c r="D207" s="17"/>
      <c r="E207" s="17"/>
      <c r="F207" s="17"/>
      <c r="G207" s="17"/>
      <c r="H207" s="17"/>
    </row>
    <row r="208" spans="4:8">
      <c r="D208" s="17"/>
      <c r="E208" s="17"/>
      <c r="F208" s="17"/>
      <c r="G208" s="17"/>
      <c r="H208" s="17"/>
    </row>
    <row r="209" spans="4:8">
      <c r="D209" s="17"/>
      <c r="E209" s="17"/>
      <c r="F209" s="17"/>
      <c r="G209" s="17"/>
      <c r="H209" s="17"/>
    </row>
    <row r="210" spans="4:8">
      <c r="D210" s="17"/>
      <c r="E210" s="17"/>
      <c r="F210" s="17"/>
      <c r="G210" s="17"/>
      <c r="H210" s="17"/>
    </row>
    <row r="211" spans="4:8">
      <c r="D211" s="17"/>
      <c r="E211" s="17"/>
      <c r="F211" s="17"/>
      <c r="G211" s="17"/>
      <c r="H211" s="17"/>
    </row>
    <row r="212" spans="4:8">
      <c r="D212" s="17"/>
      <c r="E212" s="17"/>
      <c r="F212" s="17"/>
      <c r="G212" s="17"/>
      <c r="H212" s="17"/>
    </row>
    <row r="213" spans="4:8">
      <c r="D213" s="17"/>
      <c r="E213" s="17"/>
      <c r="F213" s="17"/>
      <c r="G213" s="17"/>
      <c r="H213" s="17"/>
    </row>
    <row r="214" spans="4:8">
      <c r="D214" s="17"/>
      <c r="E214" s="17"/>
      <c r="F214" s="17"/>
      <c r="G214" s="17"/>
      <c r="H214" s="17"/>
    </row>
    <row r="215" spans="4:8">
      <c r="D215" s="17"/>
      <c r="E215" s="17"/>
      <c r="F215" s="17"/>
      <c r="G215" s="17"/>
      <c r="H215" s="17"/>
    </row>
    <row r="216" spans="4:8">
      <c r="D216" s="17"/>
      <c r="E216" s="17"/>
      <c r="F216" s="17"/>
      <c r="G216" s="17"/>
      <c r="H216" s="17"/>
    </row>
    <row r="217" spans="4:8">
      <c r="D217" s="17"/>
      <c r="E217" s="17"/>
      <c r="F217" s="17"/>
      <c r="G217" s="17"/>
      <c r="H217" s="17"/>
    </row>
    <row r="218" spans="4:8">
      <c r="D218" s="17"/>
      <c r="E218" s="17"/>
      <c r="F218" s="17"/>
      <c r="G218" s="17"/>
      <c r="H218" s="17"/>
    </row>
    <row r="219" spans="4:8">
      <c r="D219" s="17"/>
      <c r="E219" s="17"/>
      <c r="F219" s="17"/>
      <c r="G219" s="17"/>
      <c r="H219" s="17"/>
    </row>
    <row r="220" spans="4:8">
      <c r="D220" s="17"/>
      <c r="E220" s="17"/>
      <c r="F220" s="17"/>
      <c r="G220" s="17"/>
      <c r="H220" s="17"/>
    </row>
    <row r="221" spans="4:8">
      <c r="D221" s="17"/>
      <c r="E221" s="17"/>
      <c r="F221" s="17"/>
      <c r="G221" s="17"/>
      <c r="H221" s="17"/>
    </row>
    <row r="222" spans="4:8">
      <c r="D222" s="17"/>
      <c r="E222" s="17"/>
      <c r="F222" s="17"/>
      <c r="G222" s="17"/>
      <c r="H222" s="17"/>
    </row>
    <row r="223" spans="4:8">
      <c r="D223" s="17"/>
      <c r="E223" s="17"/>
      <c r="F223" s="17"/>
      <c r="G223" s="17"/>
      <c r="H223" s="17"/>
    </row>
    <row r="224" spans="4:8">
      <c r="D224" s="17"/>
      <c r="E224" s="17"/>
      <c r="F224" s="17"/>
      <c r="G224" s="17"/>
      <c r="H224" s="17"/>
    </row>
    <row r="225" spans="4:8">
      <c r="D225" s="17"/>
      <c r="E225" s="17"/>
      <c r="F225" s="17"/>
      <c r="G225" s="17"/>
      <c r="H225" s="17"/>
    </row>
    <row r="226" spans="4:8">
      <c r="D226" s="17"/>
      <c r="E226" s="17"/>
      <c r="F226" s="17"/>
      <c r="G226" s="17"/>
      <c r="H226" s="17"/>
    </row>
    <row r="227" spans="4:8">
      <c r="D227" s="17"/>
      <c r="E227" s="17"/>
      <c r="F227" s="17"/>
      <c r="G227" s="17"/>
      <c r="H227" s="17"/>
    </row>
    <row r="228" spans="4:8">
      <c r="D228" s="17"/>
      <c r="E228" s="17"/>
      <c r="F228" s="17"/>
      <c r="G228" s="17"/>
      <c r="H228" s="17"/>
    </row>
    <row r="229" spans="4:8">
      <c r="D229" s="17"/>
      <c r="E229" s="17"/>
      <c r="F229" s="17"/>
      <c r="G229" s="17"/>
      <c r="H229" s="17"/>
    </row>
    <row r="230" spans="4:8">
      <c r="D230" s="17"/>
      <c r="E230" s="17"/>
      <c r="F230" s="17"/>
      <c r="G230" s="17"/>
      <c r="H230" s="17"/>
    </row>
    <row r="231" spans="4:8">
      <c r="D231" s="17"/>
      <c r="E231" s="17"/>
      <c r="F231" s="17"/>
      <c r="G231" s="17"/>
      <c r="H231" s="17"/>
    </row>
    <row r="232" spans="4:8">
      <c r="D232" s="17"/>
      <c r="E232" s="17"/>
      <c r="F232" s="17"/>
      <c r="G232" s="17"/>
      <c r="H232" s="17"/>
    </row>
    <row r="233" spans="4:8">
      <c r="D233" s="17"/>
      <c r="E233" s="17"/>
      <c r="F233" s="17"/>
      <c r="G233" s="17"/>
      <c r="H233" s="17"/>
    </row>
    <row r="234" spans="4:8">
      <c r="D234" s="17"/>
      <c r="E234" s="17"/>
      <c r="F234" s="17"/>
      <c r="G234" s="17"/>
      <c r="H234" s="17"/>
    </row>
    <row r="235" spans="4:8">
      <c r="D235" s="17"/>
      <c r="E235" s="17"/>
      <c r="F235" s="17"/>
      <c r="G235" s="17"/>
      <c r="H235" s="17"/>
    </row>
    <row r="236" spans="4:8">
      <c r="D236" s="17"/>
      <c r="E236" s="17"/>
      <c r="F236" s="17"/>
      <c r="G236" s="17"/>
      <c r="H236" s="17"/>
    </row>
    <row r="237" spans="4:8">
      <c r="D237" s="17"/>
      <c r="E237" s="17"/>
      <c r="F237" s="17"/>
      <c r="G237" s="17"/>
      <c r="H237" s="17"/>
    </row>
    <row r="238" spans="4:8">
      <c r="D238" s="17"/>
      <c r="E238" s="17"/>
      <c r="F238" s="17"/>
      <c r="G238" s="17"/>
      <c r="H238" s="17"/>
    </row>
    <row r="239" spans="4:8">
      <c r="D239" s="17"/>
      <c r="E239" s="17"/>
      <c r="F239" s="17"/>
      <c r="G239" s="17"/>
      <c r="H239" s="17"/>
    </row>
    <row r="240" spans="4:8">
      <c r="D240" s="17"/>
      <c r="E240" s="17"/>
      <c r="F240" s="17"/>
      <c r="G240" s="17"/>
      <c r="H240" s="17"/>
    </row>
    <row r="241" spans="4:8">
      <c r="D241" s="17"/>
      <c r="E241" s="17"/>
      <c r="F241" s="17"/>
      <c r="G241" s="17"/>
      <c r="H241" s="17"/>
    </row>
    <row r="242" spans="4:8">
      <c r="D242" s="17"/>
      <c r="E242" s="17"/>
      <c r="F242" s="17"/>
      <c r="G242" s="17"/>
      <c r="H242" s="17"/>
    </row>
    <row r="243" spans="4:8">
      <c r="D243" s="17"/>
      <c r="E243" s="17"/>
      <c r="F243" s="17"/>
      <c r="G243" s="17"/>
      <c r="H243" s="17"/>
    </row>
    <row r="244" spans="4:8">
      <c r="D244" s="17"/>
      <c r="E244" s="17"/>
      <c r="F244" s="17"/>
      <c r="G244" s="17"/>
      <c r="H244" s="17"/>
    </row>
    <row r="245" spans="4:8">
      <c r="D245" s="17"/>
      <c r="E245" s="17"/>
      <c r="F245" s="17"/>
      <c r="G245" s="17"/>
      <c r="H245" s="17"/>
    </row>
    <row r="246" spans="4:8">
      <c r="D246" s="17"/>
      <c r="E246" s="17"/>
      <c r="F246" s="17"/>
      <c r="G246" s="17"/>
      <c r="H246" s="17"/>
    </row>
    <row r="247" spans="4:8">
      <c r="D247" s="17"/>
      <c r="E247" s="17"/>
      <c r="F247" s="17"/>
      <c r="G247" s="17"/>
      <c r="H247" s="17"/>
    </row>
    <row r="248" spans="4:8">
      <c r="D248" s="17"/>
      <c r="E248" s="17"/>
      <c r="F248" s="17"/>
      <c r="G248" s="17"/>
      <c r="H248" s="17"/>
    </row>
    <row r="249" spans="4:8">
      <c r="D249" s="17"/>
      <c r="E249" s="17"/>
      <c r="F249" s="17"/>
      <c r="G249" s="17"/>
      <c r="H249" s="17"/>
    </row>
    <row r="250" spans="4:8">
      <c r="D250" s="17"/>
      <c r="E250" s="17"/>
      <c r="F250" s="17"/>
      <c r="G250" s="17"/>
      <c r="H250" s="17"/>
    </row>
    <row r="251" spans="4:8">
      <c r="D251" s="17"/>
      <c r="E251" s="17"/>
      <c r="F251" s="17"/>
      <c r="G251" s="17"/>
      <c r="H251" s="17"/>
    </row>
    <row r="252" spans="4:8">
      <c r="D252" s="17"/>
      <c r="E252" s="17"/>
      <c r="F252" s="17"/>
      <c r="G252" s="17"/>
      <c r="H252" s="17"/>
    </row>
    <row r="253" spans="4:8">
      <c r="D253" s="17"/>
      <c r="E253" s="17"/>
      <c r="F253" s="17"/>
      <c r="G253" s="17"/>
      <c r="H253" s="17"/>
    </row>
    <row r="254" spans="4:8">
      <c r="D254" s="17"/>
      <c r="E254" s="17"/>
      <c r="F254" s="17"/>
      <c r="G254" s="17"/>
      <c r="H254" s="17"/>
    </row>
    <row r="255" spans="4:8">
      <c r="D255" s="17"/>
      <c r="E255" s="17"/>
      <c r="F255" s="17"/>
      <c r="G255" s="17"/>
      <c r="H255" s="17"/>
    </row>
    <row r="256" spans="4:8">
      <c r="D256" s="17"/>
      <c r="E256" s="17"/>
      <c r="F256" s="17"/>
      <c r="G256" s="17"/>
      <c r="H256" s="17"/>
    </row>
    <row r="257" spans="4:8">
      <c r="D257" s="17"/>
      <c r="E257" s="17"/>
      <c r="F257" s="17"/>
      <c r="G257" s="17"/>
      <c r="H257" s="17"/>
    </row>
    <row r="258" spans="4:8">
      <c r="D258" s="17"/>
      <c r="E258" s="17"/>
      <c r="F258" s="17"/>
      <c r="G258" s="17"/>
      <c r="H258" s="17"/>
    </row>
    <row r="259" spans="4:8">
      <c r="D259" s="17"/>
      <c r="E259" s="17"/>
      <c r="F259" s="17"/>
      <c r="G259" s="17"/>
      <c r="H259" s="17"/>
    </row>
    <row r="260" spans="4:8">
      <c r="D260" s="17"/>
      <c r="E260" s="17"/>
      <c r="F260" s="17"/>
      <c r="G260" s="17"/>
      <c r="H260" s="17"/>
    </row>
    <row r="261" spans="4:8">
      <c r="D261" s="17"/>
      <c r="E261" s="17"/>
      <c r="F261" s="17"/>
      <c r="G261" s="17"/>
      <c r="H261" s="17"/>
    </row>
    <row r="262" spans="4:8">
      <c r="D262" s="17"/>
      <c r="E262" s="17"/>
      <c r="F262" s="17"/>
      <c r="G262" s="17"/>
      <c r="H262" s="17"/>
    </row>
    <row r="263" spans="4:8">
      <c r="D263" s="17"/>
      <c r="E263" s="17"/>
      <c r="F263" s="17"/>
      <c r="G263" s="17"/>
      <c r="H263" s="17"/>
    </row>
    <row r="264" spans="4:8">
      <c r="D264" s="17"/>
      <c r="E264" s="17"/>
      <c r="F264" s="17"/>
      <c r="G264" s="17"/>
      <c r="H264" s="17"/>
    </row>
    <row r="265" spans="4:8">
      <c r="D265" s="17"/>
      <c r="E265" s="17"/>
      <c r="F265" s="17"/>
      <c r="G265" s="17"/>
      <c r="H265" s="17"/>
    </row>
    <row r="266" spans="4:8">
      <c r="D266" s="17"/>
      <c r="E266" s="17"/>
      <c r="F266" s="17"/>
      <c r="G266" s="17"/>
      <c r="H266" s="17"/>
    </row>
    <row r="267" spans="4:8">
      <c r="D267" s="17"/>
      <c r="E267" s="17"/>
      <c r="F267" s="17"/>
      <c r="G267" s="17"/>
      <c r="H267" s="17"/>
    </row>
    <row r="268" spans="4:8">
      <c r="D268" s="17"/>
      <c r="E268" s="17"/>
      <c r="F268" s="17"/>
      <c r="G268" s="17"/>
      <c r="H268" s="17"/>
    </row>
    <row r="269" spans="4:8">
      <c r="D269" s="17"/>
      <c r="E269" s="17"/>
      <c r="F269" s="17"/>
      <c r="G269" s="17"/>
      <c r="H269" s="17"/>
    </row>
    <row r="270" spans="4:8">
      <c r="D270" s="17"/>
      <c r="E270" s="17"/>
      <c r="F270" s="17"/>
      <c r="G270" s="17"/>
      <c r="H270" s="17"/>
    </row>
    <row r="271" spans="4:8">
      <c r="D271" s="17"/>
      <c r="E271" s="17"/>
      <c r="F271" s="17"/>
      <c r="G271" s="17"/>
      <c r="H271" s="17"/>
    </row>
    <row r="272" spans="4:8">
      <c r="D272" s="17"/>
      <c r="E272" s="17"/>
      <c r="F272" s="17"/>
      <c r="G272" s="17"/>
      <c r="H272" s="17"/>
    </row>
    <row r="273" spans="4:8">
      <c r="D273" s="17"/>
      <c r="E273" s="17"/>
      <c r="F273" s="17"/>
      <c r="G273" s="17"/>
      <c r="H273" s="17"/>
    </row>
    <row r="274" spans="4:8">
      <c r="D274" s="17"/>
      <c r="E274" s="17"/>
      <c r="F274" s="17"/>
      <c r="G274" s="17"/>
      <c r="H274" s="17"/>
    </row>
    <row r="275" spans="4:8">
      <c r="D275" s="17"/>
      <c r="E275" s="17"/>
      <c r="F275" s="17"/>
      <c r="G275" s="17"/>
      <c r="H275" s="17"/>
    </row>
    <row r="276" spans="4:8">
      <c r="D276" s="17"/>
      <c r="E276" s="17"/>
      <c r="F276" s="17"/>
      <c r="G276" s="17"/>
      <c r="H276" s="17"/>
    </row>
    <row r="277" spans="4:8">
      <c r="D277" s="17"/>
      <c r="E277" s="17"/>
      <c r="F277" s="17"/>
      <c r="G277" s="17"/>
      <c r="H277" s="17"/>
    </row>
    <row r="278" spans="4:8">
      <c r="D278" s="17"/>
      <c r="E278" s="17"/>
      <c r="F278" s="17"/>
      <c r="G278" s="17"/>
      <c r="H278" s="17"/>
    </row>
    <row r="279" spans="4:8">
      <c r="D279" s="17"/>
      <c r="E279" s="17"/>
      <c r="F279" s="17"/>
      <c r="G279" s="17"/>
      <c r="H279" s="17"/>
    </row>
    <row r="280" spans="4:8">
      <c r="D280" s="17"/>
      <c r="E280" s="17"/>
      <c r="F280" s="17"/>
      <c r="G280" s="17"/>
      <c r="H280" s="17"/>
    </row>
    <row r="281" spans="4:8">
      <c r="D281" s="17"/>
      <c r="E281" s="17"/>
      <c r="F281" s="17"/>
      <c r="G281" s="17"/>
      <c r="H281" s="17"/>
    </row>
    <row r="282" spans="4:8">
      <c r="D282" s="17"/>
      <c r="E282" s="17"/>
      <c r="F282" s="17"/>
      <c r="G282" s="17"/>
      <c r="H282" s="17"/>
    </row>
    <row r="283" spans="4:8">
      <c r="D283" s="17"/>
      <c r="E283" s="17"/>
      <c r="F283" s="17"/>
      <c r="G283" s="17"/>
      <c r="H283" s="17"/>
    </row>
    <row r="284" spans="4:8">
      <c r="D284" s="17"/>
      <c r="E284" s="17"/>
      <c r="F284" s="17"/>
      <c r="G284" s="17"/>
      <c r="H284" s="17"/>
    </row>
    <row r="285" spans="4:8">
      <c r="D285" s="17"/>
      <c r="E285" s="17"/>
      <c r="F285" s="17"/>
      <c r="G285" s="17"/>
      <c r="H285" s="17"/>
    </row>
    <row r="286" spans="4:8">
      <c r="D286" s="17"/>
      <c r="E286" s="17"/>
      <c r="F286" s="17"/>
      <c r="G286" s="17"/>
      <c r="H286" s="17"/>
    </row>
    <row r="287" spans="4:8">
      <c r="D287" s="17"/>
      <c r="E287" s="17"/>
      <c r="F287" s="17"/>
      <c r="G287" s="17"/>
      <c r="H287" s="17"/>
    </row>
    <row r="288" spans="4:8">
      <c r="D288" s="17"/>
      <c r="E288" s="17"/>
      <c r="F288" s="17"/>
      <c r="G288" s="17"/>
      <c r="H288" s="17"/>
    </row>
    <row r="289" spans="4:8">
      <c r="D289" s="17"/>
      <c r="E289" s="17"/>
      <c r="F289" s="17"/>
      <c r="G289" s="17"/>
      <c r="H289" s="17"/>
    </row>
    <row r="290" spans="4:8">
      <c r="D290" s="17"/>
      <c r="E290" s="17"/>
      <c r="F290" s="17"/>
      <c r="G290" s="17"/>
      <c r="H290" s="17"/>
    </row>
    <row r="291" spans="4:8">
      <c r="D291" s="17"/>
      <c r="E291" s="17"/>
      <c r="F291" s="17"/>
      <c r="G291" s="17"/>
      <c r="H291" s="17"/>
    </row>
    <row r="292" spans="4:8">
      <c r="D292" s="17"/>
      <c r="E292" s="17"/>
      <c r="F292" s="17"/>
      <c r="G292" s="17"/>
      <c r="H292" s="17"/>
    </row>
    <row r="293" spans="4:8">
      <c r="D293" s="17"/>
      <c r="E293" s="17"/>
      <c r="F293" s="17"/>
      <c r="G293" s="17"/>
      <c r="H293" s="17"/>
    </row>
    <row r="294" spans="4:8">
      <c r="D294" s="17"/>
      <c r="E294" s="17"/>
      <c r="F294" s="17"/>
      <c r="G294" s="17"/>
      <c r="H294" s="17"/>
    </row>
    <row r="295" spans="4:8">
      <c r="D295" s="17"/>
      <c r="E295" s="17"/>
      <c r="F295" s="17"/>
      <c r="G295" s="17"/>
      <c r="H295" s="17"/>
    </row>
    <row r="296" spans="4:8">
      <c r="D296" s="17"/>
      <c r="E296" s="17"/>
      <c r="F296" s="17"/>
      <c r="G296" s="17"/>
      <c r="H296" s="17"/>
    </row>
    <row r="297" spans="4:8">
      <c r="D297" s="17"/>
      <c r="E297" s="17"/>
      <c r="F297" s="17"/>
      <c r="G297" s="17"/>
      <c r="H297" s="17"/>
    </row>
    <row r="298" spans="4:8">
      <c r="D298" s="17"/>
      <c r="E298" s="17"/>
      <c r="F298" s="17"/>
      <c r="G298" s="17"/>
      <c r="H298" s="17"/>
    </row>
    <row r="299" spans="4:8">
      <c r="D299" s="17"/>
      <c r="E299" s="17"/>
      <c r="F299" s="17"/>
      <c r="G299" s="17"/>
      <c r="H299" s="17"/>
    </row>
    <row r="300" spans="4:8">
      <c r="D300" s="17"/>
      <c r="E300" s="17"/>
      <c r="F300" s="17"/>
      <c r="G300" s="17"/>
      <c r="H300" s="17"/>
    </row>
    <row r="301" spans="4:8">
      <c r="D301" s="17"/>
      <c r="E301" s="17"/>
      <c r="F301" s="17"/>
      <c r="G301" s="17"/>
      <c r="H301" s="17"/>
    </row>
    <row r="302" spans="4:8">
      <c r="D302" s="17"/>
      <c r="E302" s="17"/>
      <c r="F302" s="17"/>
      <c r="G302" s="17"/>
      <c r="H302" s="17"/>
    </row>
    <row r="303" spans="4:8">
      <c r="D303" s="17"/>
      <c r="E303" s="17"/>
      <c r="F303" s="17"/>
      <c r="G303" s="17"/>
      <c r="H303" s="17"/>
    </row>
    <row r="304" spans="4:8">
      <c r="D304" s="17"/>
      <c r="E304" s="17"/>
      <c r="F304" s="17"/>
      <c r="G304" s="17"/>
      <c r="H304" s="17"/>
    </row>
    <row r="305" spans="4:8">
      <c r="D305" s="17"/>
      <c r="E305" s="17"/>
      <c r="F305" s="17"/>
      <c r="G305" s="17"/>
      <c r="H305" s="17"/>
    </row>
    <row r="306" spans="4:8">
      <c r="D306" s="17"/>
      <c r="E306" s="17"/>
      <c r="F306" s="17"/>
      <c r="G306" s="17"/>
      <c r="H306" s="17"/>
    </row>
    <row r="307" spans="4:8">
      <c r="D307" s="17"/>
      <c r="E307" s="17"/>
      <c r="F307" s="17"/>
      <c r="G307" s="17"/>
      <c r="H307" s="17"/>
    </row>
    <row r="308" spans="4:8">
      <c r="D308" s="17"/>
      <c r="E308" s="17"/>
      <c r="F308" s="17"/>
      <c r="G308" s="17"/>
      <c r="H308" s="17"/>
    </row>
    <row r="309" spans="4:8">
      <c r="D309" s="17"/>
      <c r="E309" s="17"/>
      <c r="F309" s="17"/>
      <c r="G309" s="17"/>
      <c r="H309" s="17"/>
    </row>
    <row r="310" spans="4:8">
      <c r="D310" s="17"/>
      <c r="E310" s="17"/>
      <c r="F310" s="17"/>
      <c r="G310" s="17"/>
      <c r="H310" s="17"/>
    </row>
    <row r="311" spans="4:8">
      <c r="D311" s="17"/>
      <c r="E311" s="17"/>
      <c r="F311" s="17"/>
      <c r="G311" s="17"/>
      <c r="H311" s="17"/>
    </row>
    <row r="312" spans="4:8">
      <c r="D312" s="17"/>
      <c r="E312" s="17"/>
      <c r="F312" s="17"/>
      <c r="G312" s="17"/>
      <c r="H312" s="17"/>
    </row>
    <row r="313" spans="4:8">
      <c r="D313" s="17"/>
      <c r="E313" s="17"/>
      <c r="F313" s="17"/>
      <c r="G313" s="17"/>
      <c r="H313" s="17"/>
    </row>
    <row r="314" spans="4:8">
      <c r="D314" s="17"/>
      <c r="E314" s="17"/>
      <c r="F314" s="17"/>
      <c r="G314" s="17"/>
      <c r="H314" s="17"/>
    </row>
    <row r="315" spans="4:8">
      <c r="D315" s="17"/>
      <c r="E315" s="17"/>
      <c r="F315" s="17"/>
      <c r="G315" s="17"/>
      <c r="H315" s="17"/>
    </row>
    <row r="316" spans="4:8">
      <c r="D316" s="17"/>
      <c r="E316" s="17"/>
      <c r="F316" s="17"/>
      <c r="G316" s="17"/>
      <c r="H316" s="17"/>
    </row>
    <row r="317" spans="4:8">
      <c r="D317" s="17"/>
      <c r="E317" s="17"/>
      <c r="F317" s="17"/>
      <c r="G317" s="17"/>
      <c r="H317" s="17"/>
    </row>
    <row r="318" spans="4:8">
      <c r="D318" s="17"/>
      <c r="E318" s="17"/>
      <c r="F318" s="17"/>
      <c r="G318" s="17"/>
      <c r="H318" s="17"/>
    </row>
    <row r="319" spans="4:8">
      <c r="D319" s="17"/>
      <c r="E319" s="17"/>
      <c r="F319" s="17"/>
      <c r="G319" s="17"/>
      <c r="H319" s="17"/>
    </row>
    <row r="320" spans="4:8">
      <c r="D320" s="17"/>
      <c r="E320" s="17"/>
      <c r="F320" s="17"/>
      <c r="G320" s="17"/>
      <c r="H320" s="17"/>
    </row>
    <row r="321" spans="4:8">
      <c r="D321" s="17"/>
      <c r="E321" s="17"/>
      <c r="F321" s="17"/>
      <c r="G321" s="17"/>
      <c r="H321" s="17"/>
    </row>
    <row r="322" spans="4:8">
      <c r="D322" s="17"/>
      <c r="E322" s="17"/>
      <c r="F322" s="17"/>
      <c r="G322" s="17"/>
      <c r="H322" s="17"/>
    </row>
    <row r="323" spans="4:8">
      <c r="D323" s="17"/>
      <c r="E323" s="17"/>
      <c r="F323" s="17"/>
      <c r="G323" s="17"/>
      <c r="H323" s="17"/>
    </row>
    <row r="324" spans="4:8">
      <c r="D324" s="17"/>
      <c r="E324" s="17"/>
      <c r="F324" s="17"/>
      <c r="G324" s="17"/>
      <c r="H324" s="17"/>
    </row>
    <row r="325" spans="4:8">
      <c r="D325" s="17"/>
      <c r="E325" s="17"/>
      <c r="F325" s="17"/>
      <c r="G325" s="17"/>
      <c r="H325" s="17"/>
    </row>
    <row r="326" spans="4:8">
      <c r="D326" s="17"/>
      <c r="E326" s="17"/>
      <c r="F326" s="17"/>
      <c r="G326" s="17"/>
      <c r="H326" s="17"/>
    </row>
    <row r="327" spans="4:8">
      <c r="D327" s="17"/>
      <c r="E327" s="17"/>
      <c r="F327" s="17"/>
      <c r="G327" s="17"/>
      <c r="H327" s="17"/>
    </row>
    <row r="328" spans="4:8">
      <c r="D328" s="17"/>
      <c r="E328" s="17"/>
      <c r="F328" s="17"/>
      <c r="G328" s="17"/>
      <c r="H328" s="17"/>
    </row>
    <row r="329" spans="4:8">
      <c r="D329" s="17"/>
      <c r="E329" s="17"/>
      <c r="F329" s="17"/>
      <c r="G329" s="17"/>
      <c r="H329" s="17"/>
    </row>
    <row r="330" spans="4:8">
      <c r="D330" s="17"/>
      <c r="E330" s="17"/>
      <c r="F330" s="17"/>
      <c r="G330" s="17"/>
      <c r="H330" s="17"/>
    </row>
    <row r="331" spans="4:8">
      <c r="D331" s="17"/>
      <c r="E331" s="17"/>
      <c r="F331" s="17"/>
      <c r="G331" s="17"/>
      <c r="H331" s="17"/>
    </row>
    <row r="332" spans="4:8">
      <c r="D332" s="17"/>
      <c r="E332" s="17"/>
      <c r="F332" s="17"/>
      <c r="G332" s="17"/>
      <c r="H332" s="17"/>
    </row>
    <row r="333" spans="4:8">
      <c r="D333" s="17"/>
      <c r="E333" s="17"/>
      <c r="F333" s="17"/>
      <c r="G333" s="17"/>
      <c r="H333" s="17"/>
    </row>
    <row r="334" spans="4:8">
      <c r="D334" s="17"/>
      <c r="E334" s="17"/>
      <c r="F334" s="17"/>
      <c r="G334" s="17"/>
      <c r="H334" s="17"/>
    </row>
    <row r="335" spans="4:8">
      <c r="D335" s="17"/>
      <c r="E335" s="17"/>
      <c r="F335" s="17"/>
      <c r="G335" s="17"/>
      <c r="H335" s="17"/>
    </row>
    <row r="336" spans="4:8">
      <c r="D336" s="17"/>
      <c r="E336" s="17"/>
      <c r="F336" s="17"/>
      <c r="G336" s="17"/>
      <c r="H336" s="17"/>
    </row>
    <row r="337" spans="4:8">
      <c r="D337" s="17"/>
      <c r="E337" s="17"/>
      <c r="F337" s="17"/>
      <c r="G337" s="17"/>
      <c r="H337" s="17"/>
    </row>
    <row r="338" spans="4:8">
      <c r="D338" s="17"/>
      <c r="E338" s="17"/>
      <c r="F338" s="17"/>
      <c r="G338" s="17"/>
      <c r="H338" s="17"/>
    </row>
    <row r="339" spans="4:8">
      <c r="D339" s="17"/>
      <c r="E339" s="17"/>
      <c r="F339" s="17"/>
      <c r="G339" s="17"/>
      <c r="H339" s="17"/>
    </row>
    <row r="340" spans="4:8">
      <c r="D340" s="17"/>
      <c r="E340" s="17"/>
      <c r="F340" s="17"/>
      <c r="G340" s="17"/>
      <c r="H340" s="17"/>
    </row>
    <row r="341" spans="4:8">
      <c r="D341" s="17"/>
      <c r="E341" s="17"/>
      <c r="F341" s="17"/>
      <c r="G341" s="17"/>
      <c r="H341" s="17"/>
    </row>
    <row r="342" spans="4:8">
      <c r="D342" s="17"/>
      <c r="E342" s="17"/>
      <c r="F342" s="17"/>
      <c r="G342" s="17"/>
      <c r="H342" s="17"/>
    </row>
    <row r="343" spans="4:8">
      <c r="D343" s="17"/>
      <c r="E343" s="17"/>
      <c r="F343" s="17"/>
      <c r="G343" s="17"/>
      <c r="H343" s="17"/>
    </row>
    <row r="344" spans="4:8">
      <c r="D344" s="17"/>
      <c r="E344" s="17"/>
      <c r="F344" s="17"/>
      <c r="G344" s="17"/>
      <c r="H344" s="17"/>
    </row>
    <row r="345" spans="4:8">
      <c r="D345" s="17"/>
      <c r="E345" s="17"/>
      <c r="F345" s="17"/>
      <c r="G345" s="17"/>
      <c r="H345" s="17"/>
    </row>
    <row r="346" spans="4:8">
      <c r="D346" s="17"/>
      <c r="E346" s="17"/>
      <c r="F346" s="17"/>
      <c r="G346" s="17"/>
      <c r="H346" s="17"/>
    </row>
    <row r="347" spans="4:8">
      <c r="D347" s="17"/>
      <c r="E347" s="17"/>
      <c r="F347" s="17"/>
      <c r="G347" s="17"/>
      <c r="H347" s="17"/>
    </row>
    <row r="348" spans="4:8">
      <c r="D348" s="17"/>
      <c r="E348" s="17"/>
      <c r="F348" s="17"/>
      <c r="G348" s="17"/>
      <c r="H348" s="17"/>
    </row>
    <row r="349" spans="4:8">
      <c r="D349" s="17"/>
      <c r="E349" s="17"/>
      <c r="F349" s="17"/>
      <c r="G349" s="17"/>
      <c r="H349" s="17"/>
    </row>
    <row r="350" spans="4:8">
      <c r="D350" s="17"/>
      <c r="E350" s="17"/>
      <c r="F350" s="17"/>
      <c r="G350" s="17"/>
      <c r="H350" s="17"/>
    </row>
    <row r="351" spans="4:8">
      <c r="D351" s="17"/>
      <c r="E351" s="17"/>
      <c r="F351" s="17"/>
      <c r="G351" s="17"/>
      <c r="H351" s="17"/>
    </row>
    <row r="352" spans="4:8">
      <c r="D352" s="17"/>
      <c r="E352" s="17"/>
      <c r="F352" s="17"/>
      <c r="G352" s="17"/>
      <c r="H352" s="17"/>
    </row>
    <row r="353" spans="4:8">
      <c r="D353" s="17"/>
      <c r="E353" s="17"/>
      <c r="F353" s="17"/>
      <c r="G353" s="17"/>
      <c r="H353" s="17"/>
    </row>
    <row r="354" spans="4:8">
      <c r="D354" s="17"/>
      <c r="E354" s="17"/>
      <c r="F354" s="17"/>
      <c r="G354" s="17"/>
      <c r="H354" s="17"/>
    </row>
    <row r="355" spans="4:8">
      <c r="D355" s="17"/>
      <c r="E355" s="17"/>
      <c r="F355" s="17"/>
      <c r="G355" s="17"/>
      <c r="H355" s="17"/>
    </row>
    <row r="356" spans="4:8">
      <c r="D356" s="17"/>
      <c r="E356" s="17"/>
      <c r="F356" s="17"/>
      <c r="G356" s="17"/>
      <c r="H356" s="17"/>
    </row>
    <row r="357" spans="4:8">
      <c r="D357" s="17"/>
      <c r="E357" s="17"/>
      <c r="F357" s="17"/>
      <c r="G357" s="17"/>
      <c r="H357" s="17"/>
    </row>
    <row r="358" spans="4:8">
      <c r="D358" s="17"/>
      <c r="E358" s="17"/>
      <c r="F358" s="17"/>
      <c r="G358" s="17"/>
      <c r="H358" s="17"/>
    </row>
    <row r="359" spans="4:8">
      <c r="D359" s="17"/>
      <c r="E359" s="17"/>
      <c r="F359" s="17"/>
      <c r="G359" s="17"/>
      <c r="H359" s="17"/>
    </row>
    <row r="360" spans="4:8">
      <c r="D360" s="17"/>
      <c r="E360" s="17"/>
      <c r="F360" s="17"/>
      <c r="G360" s="17"/>
      <c r="H360" s="17"/>
    </row>
    <row r="361" spans="4:8">
      <c r="D361" s="17"/>
      <c r="E361" s="17"/>
      <c r="F361" s="17"/>
      <c r="G361" s="17"/>
      <c r="H361" s="17"/>
    </row>
    <row r="362" spans="4:8">
      <c r="D362" s="17"/>
      <c r="E362" s="17"/>
      <c r="F362" s="17"/>
      <c r="G362" s="17"/>
      <c r="H362" s="17"/>
    </row>
    <row r="363" spans="4:8">
      <c r="D363" s="17"/>
      <c r="E363" s="17"/>
      <c r="F363" s="17"/>
      <c r="G363" s="17"/>
      <c r="H363" s="17"/>
    </row>
    <row r="364" spans="4:8">
      <c r="D364" s="17"/>
      <c r="E364" s="17"/>
      <c r="F364" s="17"/>
      <c r="G364" s="17"/>
      <c r="H364" s="17"/>
    </row>
    <row r="365" spans="4:8">
      <c r="D365" s="17"/>
      <c r="E365" s="17"/>
      <c r="F365" s="17"/>
      <c r="G365" s="17"/>
      <c r="H365" s="17"/>
    </row>
    <row r="366" spans="4:8">
      <c r="D366" s="17"/>
      <c r="E366" s="17"/>
      <c r="F366" s="17"/>
      <c r="G366" s="17"/>
      <c r="H366" s="17"/>
    </row>
    <row r="367" spans="4:8">
      <c r="D367" s="17"/>
      <c r="E367" s="17"/>
      <c r="F367" s="17"/>
      <c r="G367" s="17"/>
      <c r="H367" s="17"/>
    </row>
    <row r="368" spans="4:8">
      <c r="D368" s="17"/>
      <c r="E368" s="17"/>
      <c r="F368" s="17"/>
      <c r="G368" s="17"/>
      <c r="H368" s="17"/>
    </row>
    <row r="369" spans="4:8">
      <c r="D369" s="17"/>
      <c r="E369" s="17"/>
      <c r="F369" s="17"/>
      <c r="G369" s="17"/>
      <c r="H369" s="17"/>
    </row>
    <row r="370" spans="4:8">
      <c r="D370" s="17"/>
      <c r="E370" s="17"/>
      <c r="F370" s="17"/>
      <c r="G370" s="17"/>
      <c r="H370" s="17"/>
    </row>
    <row r="371" spans="4:8">
      <c r="D371" s="17"/>
      <c r="E371" s="17"/>
      <c r="F371" s="17"/>
      <c r="G371" s="17"/>
      <c r="H371" s="17"/>
    </row>
    <row r="372" spans="4:8">
      <c r="D372" s="17"/>
      <c r="E372" s="17"/>
      <c r="F372" s="17"/>
      <c r="G372" s="17"/>
      <c r="H372" s="17"/>
    </row>
    <row r="373" spans="4:8">
      <c r="D373" s="17"/>
      <c r="E373" s="17"/>
      <c r="F373" s="17"/>
      <c r="G373" s="17"/>
      <c r="H373" s="17"/>
    </row>
    <row r="374" spans="4:8">
      <c r="D374" s="17"/>
      <c r="E374" s="17"/>
      <c r="F374" s="17"/>
      <c r="G374" s="17"/>
      <c r="H374" s="17"/>
    </row>
    <row r="375" spans="4:8">
      <c r="D375" s="17"/>
      <c r="E375" s="17"/>
      <c r="F375" s="17"/>
      <c r="G375" s="17"/>
      <c r="H375" s="17"/>
    </row>
    <row r="376" spans="4:8">
      <c r="D376" s="17"/>
      <c r="E376" s="17"/>
      <c r="F376" s="17"/>
      <c r="G376" s="17"/>
      <c r="H376" s="17"/>
    </row>
    <row r="377" spans="4:8">
      <c r="D377" s="17"/>
      <c r="E377" s="17"/>
      <c r="F377" s="17"/>
      <c r="G377" s="17"/>
      <c r="H377" s="17"/>
    </row>
    <row r="378" spans="4:8">
      <c r="D378" s="17"/>
      <c r="E378" s="17"/>
      <c r="F378" s="17"/>
      <c r="G378" s="17"/>
      <c r="H378" s="17"/>
    </row>
    <row r="379" spans="4:8">
      <c r="D379" s="17"/>
      <c r="E379" s="17"/>
      <c r="F379" s="17"/>
      <c r="G379" s="17"/>
      <c r="H379" s="17"/>
    </row>
    <row r="380" spans="4:8">
      <c r="D380" s="17"/>
      <c r="E380" s="17"/>
      <c r="F380" s="17"/>
      <c r="G380" s="17"/>
      <c r="H380" s="17"/>
    </row>
    <row r="381" spans="4:8">
      <c r="D381" s="17"/>
      <c r="E381" s="17"/>
      <c r="F381" s="17"/>
      <c r="G381" s="17"/>
      <c r="H381" s="17"/>
    </row>
    <row r="382" spans="4:8">
      <c r="D382" s="17"/>
      <c r="E382" s="17"/>
      <c r="F382" s="17"/>
      <c r="G382" s="17"/>
      <c r="H382" s="17"/>
    </row>
    <row r="383" spans="4:8">
      <c r="D383" s="17"/>
      <c r="E383" s="17"/>
      <c r="F383" s="17"/>
      <c r="G383" s="17"/>
      <c r="H383" s="17"/>
    </row>
    <row r="384" spans="4:8">
      <c r="D384" s="17"/>
      <c r="E384" s="17"/>
      <c r="F384" s="17"/>
      <c r="G384" s="17"/>
      <c r="H384" s="17"/>
    </row>
    <row r="385" spans="4:8">
      <c r="D385" s="17"/>
      <c r="E385" s="17"/>
      <c r="F385" s="17"/>
      <c r="G385" s="17"/>
      <c r="H385" s="17"/>
    </row>
    <row r="386" spans="4:8">
      <c r="D386" s="17"/>
      <c r="E386" s="17"/>
      <c r="F386" s="17"/>
      <c r="G386" s="17"/>
      <c r="H386" s="17"/>
    </row>
    <row r="387" spans="4:8">
      <c r="D387" s="17"/>
      <c r="E387" s="17"/>
      <c r="F387" s="17"/>
      <c r="G387" s="17"/>
      <c r="H387" s="17"/>
    </row>
    <row r="388" spans="4:8">
      <c r="D388" s="17"/>
      <c r="E388" s="17"/>
      <c r="F388" s="17"/>
      <c r="G388" s="17"/>
      <c r="H388" s="17"/>
    </row>
    <row r="389" spans="4:8">
      <c r="D389" s="17"/>
      <c r="E389" s="17"/>
      <c r="F389" s="17"/>
      <c r="G389" s="17"/>
      <c r="H389" s="17"/>
    </row>
    <row r="390" spans="4:8">
      <c r="D390" s="17"/>
      <c r="E390" s="17"/>
      <c r="F390" s="17"/>
      <c r="G390" s="17"/>
      <c r="H390" s="17"/>
    </row>
    <row r="391" spans="4:8">
      <c r="D391" s="17"/>
      <c r="E391" s="17"/>
      <c r="F391" s="17"/>
      <c r="G391" s="17"/>
      <c r="H391" s="17"/>
    </row>
    <row r="392" spans="4:8">
      <c r="D392" s="17"/>
      <c r="E392" s="17"/>
      <c r="F392" s="17"/>
      <c r="G392" s="17"/>
      <c r="H392" s="17"/>
    </row>
    <row r="393" spans="4:8">
      <c r="D393" s="17"/>
      <c r="E393" s="17"/>
      <c r="F393" s="17"/>
      <c r="G393" s="17"/>
      <c r="H393" s="17"/>
    </row>
    <row r="394" spans="4:8">
      <c r="D394" s="17"/>
      <c r="E394" s="17"/>
      <c r="F394" s="17"/>
      <c r="G394" s="17"/>
      <c r="H394" s="17"/>
    </row>
    <row r="395" spans="4:8">
      <c r="D395" s="17"/>
      <c r="E395" s="17"/>
      <c r="F395" s="17"/>
      <c r="G395" s="17"/>
      <c r="H395" s="17"/>
    </row>
    <row r="396" spans="4:8">
      <c r="D396" s="17"/>
      <c r="E396" s="17"/>
      <c r="F396" s="17"/>
      <c r="G396" s="17"/>
      <c r="H396" s="17"/>
    </row>
    <row r="397" spans="4:8">
      <c r="D397" s="17"/>
      <c r="E397" s="17"/>
      <c r="F397" s="17"/>
      <c r="G397" s="17"/>
      <c r="H397" s="17"/>
    </row>
    <row r="398" spans="4:8">
      <c r="D398" s="17"/>
      <c r="E398" s="17"/>
      <c r="F398" s="17"/>
      <c r="G398" s="17"/>
      <c r="H398" s="17"/>
    </row>
    <row r="399" spans="4:8">
      <c r="D399" s="17"/>
      <c r="E399" s="17"/>
      <c r="F399" s="17"/>
      <c r="G399" s="17"/>
      <c r="H399" s="17"/>
    </row>
    <row r="400" spans="4:8">
      <c r="D400" s="17"/>
      <c r="E400" s="17"/>
      <c r="F400" s="17"/>
      <c r="G400" s="17"/>
      <c r="H400" s="17"/>
    </row>
    <row r="401" spans="4:8">
      <c r="D401" s="17"/>
      <c r="E401" s="17"/>
      <c r="F401" s="17"/>
      <c r="G401" s="17"/>
      <c r="H401" s="17"/>
    </row>
    <row r="402" spans="4:8">
      <c r="D402" s="17"/>
      <c r="E402" s="17"/>
      <c r="F402" s="17"/>
      <c r="G402" s="17"/>
      <c r="H402" s="17"/>
    </row>
    <row r="403" spans="4:8">
      <c r="D403" s="17"/>
      <c r="E403" s="17"/>
      <c r="F403" s="17"/>
      <c r="G403" s="17"/>
      <c r="H403" s="17"/>
    </row>
    <row r="404" spans="4:8">
      <c r="D404" s="17"/>
      <c r="E404" s="17"/>
      <c r="F404" s="17"/>
      <c r="G404" s="17"/>
      <c r="H404" s="17"/>
    </row>
    <row r="405" spans="4:8">
      <c r="D405" s="17"/>
      <c r="E405" s="17"/>
      <c r="F405" s="17"/>
      <c r="G405" s="17"/>
      <c r="H405" s="17"/>
    </row>
    <row r="406" spans="4:8">
      <c r="D406" s="17"/>
      <c r="E406" s="17"/>
      <c r="F406" s="17"/>
      <c r="G406" s="17"/>
      <c r="H406" s="17"/>
    </row>
    <row r="407" spans="4:8">
      <c r="D407" s="17"/>
      <c r="E407" s="17"/>
      <c r="F407" s="17"/>
      <c r="G407" s="17"/>
      <c r="H407" s="17"/>
    </row>
    <row r="408" spans="4:8">
      <c r="D408" s="17"/>
      <c r="E408" s="17"/>
      <c r="F408" s="17"/>
      <c r="G408" s="17"/>
      <c r="H408" s="17"/>
    </row>
    <row r="409" spans="4:8">
      <c r="D409" s="17"/>
      <c r="E409" s="17"/>
      <c r="F409" s="17"/>
      <c r="G409" s="17"/>
      <c r="H409" s="17"/>
    </row>
    <row r="410" spans="4:8">
      <c r="D410" s="17"/>
      <c r="E410" s="17"/>
      <c r="F410" s="17"/>
      <c r="G410" s="17"/>
      <c r="H410" s="17"/>
    </row>
    <row r="411" spans="4:8">
      <c r="D411" s="17"/>
      <c r="E411" s="17"/>
      <c r="F411" s="17"/>
      <c r="G411" s="17"/>
      <c r="H411" s="17"/>
    </row>
    <row r="412" spans="4:8">
      <c r="D412" s="17"/>
      <c r="E412" s="17"/>
      <c r="F412" s="17"/>
      <c r="G412" s="17"/>
      <c r="H412" s="17"/>
    </row>
    <row r="413" spans="4:8">
      <c r="D413" s="17"/>
      <c r="E413" s="17"/>
      <c r="F413" s="17"/>
      <c r="G413" s="17"/>
      <c r="H413" s="17"/>
    </row>
    <row r="414" spans="4:8">
      <c r="D414" s="17"/>
      <c r="E414" s="17"/>
      <c r="F414" s="17"/>
      <c r="G414" s="17"/>
      <c r="H414" s="17"/>
    </row>
    <row r="415" spans="4:8">
      <c r="D415" s="17"/>
      <c r="E415" s="17"/>
      <c r="F415" s="17"/>
      <c r="G415" s="17"/>
      <c r="H415" s="17"/>
    </row>
    <row r="416" spans="4:8">
      <c r="D416" s="17"/>
      <c r="E416" s="17"/>
      <c r="F416" s="17"/>
      <c r="G416" s="17"/>
      <c r="H416" s="17"/>
    </row>
    <row r="417" spans="4:8">
      <c r="D417" s="17"/>
      <c r="E417" s="17"/>
      <c r="F417" s="17"/>
      <c r="G417" s="17"/>
      <c r="H417" s="17"/>
    </row>
    <row r="418" spans="4:8">
      <c r="D418" s="17"/>
      <c r="E418" s="17"/>
      <c r="F418" s="17"/>
      <c r="G418" s="17"/>
      <c r="H418" s="17"/>
    </row>
    <row r="419" spans="4:8">
      <c r="D419" s="17"/>
      <c r="E419" s="17"/>
      <c r="F419" s="17"/>
      <c r="G419" s="17"/>
      <c r="H419" s="17"/>
    </row>
    <row r="420" spans="4:8">
      <c r="D420" s="17"/>
      <c r="E420" s="17"/>
      <c r="F420" s="17"/>
      <c r="G420" s="17"/>
      <c r="H420" s="17"/>
    </row>
    <row r="421" spans="4:8">
      <c r="D421" s="17"/>
      <c r="E421" s="17"/>
      <c r="F421" s="17"/>
      <c r="G421" s="17"/>
      <c r="H421" s="17"/>
    </row>
    <row r="422" spans="4:8">
      <c r="D422" s="17"/>
      <c r="E422" s="17"/>
      <c r="F422" s="17"/>
      <c r="G422" s="17"/>
      <c r="H422" s="17"/>
    </row>
    <row r="423" spans="4:8">
      <c r="D423" s="17"/>
      <c r="E423" s="17"/>
      <c r="F423" s="17"/>
      <c r="G423" s="17"/>
      <c r="H423" s="17"/>
    </row>
    <row r="424" spans="4:8">
      <c r="D424" s="17"/>
      <c r="E424" s="17"/>
      <c r="F424" s="17"/>
      <c r="G424" s="17"/>
      <c r="H424" s="17"/>
    </row>
    <row r="425" spans="4:8">
      <c r="D425" s="17"/>
      <c r="E425" s="17"/>
      <c r="F425" s="17"/>
      <c r="G425" s="17"/>
      <c r="H425" s="17"/>
    </row>
    <row r="426" spans="4:8">
      <c r="D426" s="17"/>
      <c r="E426" s="17"/>
      <c r="F426" s="17"/>
      <c r="G426" s="17"/>
      <c r="H426" s="17"/>
    </row>
    <row r="427" spans="4:8">
      <c r="D427" s="17"/>
      <c r="E427" s="17"/>
      <c r="F427" s="17"/>
      <c r="G427" s="17"/>
      <c r="H427" s="17"/>
    </row>
    <row r="428" spans="4:8">
      <c r="D428" s="17"/>
      <c r="E428" s="17"/>
      <c r="F428" s="17"/>
      <c r="G428" s="17"/>
      <c r="H428" s="17"/>
    </row>
    <row r="429" spans="4:8">
      <c r="D429" s="17"/>
      <c r="E429" s="17"/>
      <c r="F429" s="17"/>
      <c r="G429" s="17"/>
      <c r="H429" s="17"/>
    </row>
    <row r="430" spans="4:8">
      <c r="D430" s="17"/>
      <c r="E430" s="17"/>
      <c r="F430" s="17"/>
      <c r="G430" s="17"/>
      <c r="H430" s="17"/>
    </row>
    <row r="431" spans="4:8">
      <c r="D431" s="17"/>
      <c r="E431" s="17"/>
      <c r="F431" s="17"/>
      <c r="G431" s="17"/>
      <c r="H431" s="17"/>
    </row>
    <row r="432" spans="4:8">
      <c r="D432" s="17"/>
      <c r="E432" s="17"/>
      <c r="F432" s="17"/>
      <c r="G432" s="17"/>
      <c r="H432" s="17"/>
    </row>
    <row r="433" spans="4:8">
      <c r="D433" s="17"/>
      <c r="E433" s="17"/>
      <c r="F433" s="17"/>
      <c r="G433" s="17"/>
      <c r="H433" s="17"/>
    </row>
    <row r="434" spans="4:8">
      <c r="D434" s="17"/>
      <c r="E434" s="17"/>
      <c r="F434" s="17"/>
      <c r="G434" s="17"/>
      <c r="H434" s="17"/>
    </row>
    <row r="435" spans="4:8">
      <c r="D435" s="17"/>
      <c r="E435" s="17"/>
      <c r="F435" s="17"/>
      <c r="G435" s="17"/>
      <c r="H435" s="17"/>
    </row>
    <row r="436" spans="4:8">
      <c r="D436" s="17"/>
      <c r="E436" s="17"/>
      <c r="F436" s="17"/>
      <c r="G436" s="17"/>
      <c r="H436" s="17"/>
    </row>
    <row r="437" spans="4:8">
      <c r="D437" s="17"/>
      <c r="E437" s="17"/>
      <c r="F437" s="17"/>
      <c r="G437" s="17"/>
      <c r="H437" s="17"/>
    </row>
    <row r="438" spans="4:8">
      <c r="D438" s="17"/>
      <c r="E438" s="17"/>
      <c r="F438" s="17"/>
      <c r="G438" s="17"/>
      <c r="H438" s="17"/>
    </row>
    <row r="439" spans="4:8">
      <c r="D439" s="17"/>
      <c r="E439" s="17"/>
      <c r="F439" s="17"/>
      <c r="G439" s="17"/>
      <c r="H439" s="17"/>
    </row>
    <row r="440" spans="4:8">
      <c r="D440" s="17"/>
      <c r="E440" s="17"/>
      <c r="F440" s="17"/>
      <c r="G440" s="17"/>
      <c r="H440" s="17"/>
    </row>
    <row r="441" spans="4:8">
      <c r="D441" s="17"/>
      <c r="E441" s="17"/>
      <c r="F441" s="17"/>
      <c r="G441" s="17"/>
      <c r="H441" s="17"/>
    </row>
    <row r="442" spans="4:8">
      <c r="D442" s="17"/>
      <c r="E442" s="17"/>
      <c r="F442" s="17"/>
      <c r="G442" s="17"/>
      <c r="H442" s="17"/>
    </row>
    <row r="443" spans="4:8">
      <c r="D443" s="17"/>
      <c r="E443" s="17"/>
      <c r="F443" s="17"/>
      <c r="G443" s="17"/>
      <c r="H443" s="17"/>
    </row>
    <row r="444" spans="4:8">
      <c r="D444" s="17"/>
      <c r="E444" s="17"/>
      <c r="F444" s="17"/>
      <c r="G444" s="17"/>
      <c r="H444" s="17"/>
    </row>
    <row r="445" spans="4:8">
      <c r="D445" s="17"/>
      <c r="E445" s="17"/>
      <c r="F445" s="17"/>
      <c r="G445" s="17"/>
      <c r="H445" s="17"/>
    </row>
    <row r="446" spans="4:8">
      <c r="D446" s="17"/>
      <c r="E446" s="17"/>
      <c r="F446" s="17"/>
      <c r="G446" s="17"/>
      <c r="H446" s="17"/>
    </row>
    <row r="447" spans="4:8">
      <c r="D447" s="17"/>
      <c r="E447" s="17"/>
      <c r="F447" s="17"/>
      <c r="G447" s="17"/>
      <c r="H447" s="17"/>
    </row>
    <row r="448" spans="4:8">
      <c r="D448" s="17"/>
      <c r="E448" s="17"/>
      <c r="F448" s="17"/>
      <c r="G448" s="17"/>
      <c r="H448" s="17"/>
    </row>
    <row r="449" spans="4:8">
      <c r="D449" s="17"/>
      <c r="E449" s="17"/>
      <c r="F449" s="17"/>
      <c r="G449" s="17"/>
      <c r="H449" s="17"/>
    </row>
    <row r="450" spans="4:8">
      <c r="D450" s="17"/>
      <c r="E450" s="17"/>
      <c r="F450" s="17"/>
      <c r="G450" s="17"/>
      <c r="H450" s="17"/>
    </row>
    <row r="451" spans="4:8">
      <c r="D451" s="17"/>
      <c r="E451" s="17"/>
      <c r="F451" s="17"/>
      <c r="G451" s="17"/>
      <c r="H451" s="17"/>
    </row>
    <row r="452" spans="4:8">
      <c r="D452" s="17"/>
      <c r="E452" s="17"/>
      <c r="F452" s="17"/>
      <c r="G452" s="17"/>
      <c r="H452" s="17"/>
    </row>
    <row r="453" spans="4:8">
      <c r="D453" s="17"/>
      <c r="E453" s="17"/>
      <c r="F453" s="17"/>
      <c r="G453" s="17"/>
      <c r="H453" s="17"/>
    </row>
    <row r="454" spans="4:8">
      <c r="D454" s="17"/>
      <c r="E454" s="17"/>
      <c r="F454" s="17"/>
      <c r="G454" s="17"/>
      <c r="H454" s="17"/>
    </row>
    <row r="455" spans="4:8">
      <c r="D455" s="17"/>
      <c r="E455" s="17"/>
      <c r="F455" s="17"/>
      <c r="G455" s="17"/>
      <c r="H455" s="17"/>
    </row>
    <row r="456" spans="4:8">
      <c r="D456" s="17"/>
      <c r="E456" s="17"/>
      <c r="F456" s="17"/>
      <c r="G456" s="17"/>
      <c r="H456" s="17"/>
    </row>
    <row r="457" spans="4:8">
      <c r="D457" s="17"/>
      <c r="E457" s="17"/>
      <c r="F457" s="17"/>
      <c r="G457" s="17"/>
      <c r="H457" s="17"/>
    </row>
    <row r="458" spans="4:8">
      <c r="D458" s="17"/>
      <c r="E458" s="17"/>
      <c r="F458" s="17"/>
      <c r="G458" s="17"/>
      <c r="H458" s="17"/>
    </row>
    <row r="459" spans="4:8">
      <c r="D459" s="17"/>
      <c r="E459" s="17"/>
      <c r="F459" s="17"/>
      <c r="G459" s="17"/>
      <c r="H459" s="17"/>
    </row>
    <row r="460" spans="4:8">
      <c r="D460" s="17"/>
      <c r="E460" s="17"/>
      <c r="F460" s="17"/>
      <c r="G460" s="17"/>
      <c r="H460" s="17"/>
    </row>
    <row r="461" spans="4:8">
      <c r="D461" s="17"/>
      <c r="E461" s="17"/>
      <c r="F461" s="17"/>
      <c r="G461" s="17"/>
      <c r="H461" s="17"/>
    </row>
    <row r="462" spans="4:8">
      <c r="D462" s="17"/>
      <c r="E462" s="17"/>
      <c r="F462" s="17"/>
      <c r="G462" s="17"/>
      <c r="H462" s="17"/>
    </row>
    <row r="463" spans="4:8">
      <c r="D463" s="17"/>
      <c r="E463" s="17"/>
      <c r="F463" s="17"/>
      <c r="G463" s="17"/>
      <c r="H463" s="17"/>
    </row>
    <row r="464" spans="4:8">
      <c r="D464" s="17"/>
      <c r="E464" s="17"/>
      <c r="F464" s="17"/>
      <c r="G464" s="17"/>
      <c r="H464" s="17"/>
    </row>
    <row r="465" spans="4:8">
      <c r="D465" s="17"/>
      <c r="E465" s="17"/>
      <c r="F465" s="17"/>
      <c r="G465" s="17"/>
      <c r="H465" s="17"/>
    </row>
    <row r="466" spans="4:8">
      <c r="D466" s="17"/>
      <c r="E466" s="17"/>
      <c r="F466" s="17"/>
      <c r="G466" s="17"/>
      <c r="H466" s="17"/>
    </row>
    <row r="467" spans="4:8">
      <c r="D467" s="17"/>
      <c r="E467" s="17"/>
      <c r="F467" s="17"/>
      <c r="G467" s="17"/>
      <c r="H467" s="17"/>
    </row>
    <row r="468" spans="4:8">
      <c r="D468" s="17"/>
      <c r="E468" s="17"/>
      <c r="F468" s="17"/>
      <c r="G468" s="17"/>
      <c r="H468" s="17"/>
    </row>
    <row r="469" spans="4:8">
      <c r="D469" s="17"/>
      <c r="E469" s="17"/>
      <c r="F469" s="17"/>
      <c r="G469" s="17"/>
      <c r="H469" s="17"/>
    </row>
    <row r="470" spans="4:8">
      <c r="D470" s="17"/>
      <c r="E470" s="17"/>
      <c r="F470" s="17"/>
      <c r="G470" s="17"/>
      <c r="H470" s="17"/>
    </row>
    <row r="471" spans="4:8">
      <c r="D471" s="17"/>
      <c r="E471" s="17"/>
      <c r="F471" s="17"/>
      <c r="G471" s="17"/>
      <c r="H471" s="17"/>
    </row>
    <row r="472" spans="4:8">
      <c r="D472" s="17"/>
      <c r="E472" s="17"/>
      <c r="F472" s="17"/>
      <c r="G472" s="17"/>
      <c r="H472" s="17"/>
    </row>
    <row r="473" spans="4:8">
      <c r="D473" s="17"/>
      <c r="E473" s="17"/>
      <c r="F473" s="17"/>
      <c r="G473" s="17"/>
      <c r="H473" s="17"/>
    </row>
    <row r="474" spans="4:8">
      <c r="D474" s="17"/>
      <c r="E474" s="17"/>
      <c r="F474" s="17"/>
      <c r="G474" s="17"/>
      <c r="H474" s="17"/>
    </row>
    <row r="475" spans="4:8">
      <c r="D475" s="17"/>
      <c r="E475" s="17"/>
      <c r="F475" s="17"/>
      <c r="G475" s="17"/>
      <c r="H475" s="17"/>
    </row>
    <row r="476" spans="4:8">
      <c r="D476" s="17"/>
      <c r="E476" s="17"/>
      <c r="F476" s="17"/>
      <c r="G476" s="17"/>
      <c r="H476" s="17"/>
    </row>
    <row r="477" spans="4:8">
      <c r="D477" s="17"/>
      <c r="E477" s="17"/>
      <c r="F477" s="17"/>
      <c r="G477" s="17"/>
      <c r="H477" s="17"/>
    </row>
    <row r="478" spans="4:8">
      <c r="D478" s="17"/>
      <c r="E478" s="17"/>
      <c r="F478" s="17"/>
      <c r="G478" s="17"/>
      <c r="H478" s="17"/>
    </row>
    <row r="479" spans="4:8">
      <c r="D479" s="17"/>
      <c r="E479" s="17"/>
      <c r="F479" s="17"/>
      <c r="G479" s="17"/>
      <c r="H479" s="17"/>
    </row>
    <row r="480" spans="4:8">
      <c r="D480" s="17"/>
      <c r="E480" s="17"/>
      <c r="F480" s="17"/>
      <c r="G480" s="17"/>
      <c r="H480" s="17"/>
    </row>
    <row r="481" spans="4:8">
      <c r="D481" s="17"/>
      <c r="E481" s="17"/>
      <c r="F481" s="17"/>
      <c r="G481" s="17"/>
      <c r="H481" s="17"/>
    </row>
    <row r="482" spans="4:8">
      <c r="D482" s="17"/>
      <c r="E482" s="17"/>
      <c r="F482" s="17"/>
      <c r="G482" s="17"/>
      <c r="H482" s="17"/>
    </row>
    <row r="483" spans="4:8">
      <c r="D483" s="17"/>
      <c r="E483" s="17"/>
      <c r="F483" s="17"/>
      <c r="G483" s="17"/>
      <c r="H483" s="17"/>
    </row>
    <row r="484" spans="4:8">
      <c r="D484" s="17"/>
      <c r="E484" s="17"/>
      <c r="F484" s="17"/>
      <c r="G484" s="17"/>
      <c r="H484" s="17"/>
    </row>
    <row r="485" spans="4:8">
      <c r="D485" s="17"/>
      <c r="E485" s="17"/>
      <c r="F485" s="17"/>
      <c r="G485" s="17"/>
      <c r="H485" s="17"/>
    </row>
    <row r="486" spans="4:8">
      <c r="D486" s="17"/>
      <c r="E486" s="17"/>
      <c r="F486" s="17"/>
      <c r="G486" s="17"/>
      <c r="H486" s="17"/>
    </row>
    <row r="487" spans="4:8">
      <c r="D487" s="17"/>
      <c r="E487" s="17"/>
      <c r="F487" s="17"/>
      <c r="G487" s="17"/>
      <c r="H487" s="17"/>
    </row>
    <row r="488" spans="4:8">
      <c r="D488" s="17"/>
      <c r="E488" s="17"/>
      <c r="F488" s="17"/>
      <c r="G488" s="17"/>
      <c r="H488" s="17"/>
    </row>
    <row r="489" spans="4:8">
      <c r="D489" s="17"/>
      <c r="E489" s="17"/>
      <c r="F489" s="17"/>
      <c r="G489" s="17"/>
      <c r="H489" s="17"/>
    </row>
    <row r="490" spans="4:8">
      <c r="D490" s="17"/>
      <c r="E490" s="17"/>
      <c r="F490" s="17"/>
      <c r="G490" s="17"/>
      <c r="H490" s="17"/>
    </row>
    <row r="491" spans="4:8">
      <c r="D491" s="17"/>
      <c r="E491" s="17"/>
      <c r="F491" s="17"/>
      <c r="G491" s="17"/>
      <c r="H491" s="17"/>
    </row>
    <row r="492" spans="4:8">
      <c r="D492" s="17"/>
      <c r="E492" s="17"/>
      <c r="F492" s="17"/>
      <c r="G492" s="17"/>
      <c r="H492" s="17"/>
    </row>
    <row r="493" spans="4:8">
      <c r="D493" s="17"/>
      <c r="E493" s="17"/>
      <c r="F493" s="17"/>
      <c r="G493" s="17"/>
      <c r="H493" s="17"/>
    </row>
    <row r="494" spans="4:8">
      <c r="D494" s="17"/>
      <c r="E494" s="17"/>
      <c r="F494" s="17"/>
      <c r="G494" s="17"/>
      <c r="H494" s="17"/>
    </row>
    <row r="495" spans="4:8">
      <c r="D495" s="17"/>
      <c r="E495" s="17"/>
      <c r="F495" s="17"/>
      <c r="G495" s="17"/>
      <c r="H495" s="17"/>
    </row>
    <row r="496" spans="4:8">
      <c r="D496" s="17"/>
      <c r="E496" s="17"/>
      <c r="F496" s="17"/>
      <c r="G496" s="17"/>
      <c r="H496" s="17"/>
    </row>
    <row r="497" spans="4:8">
      <c r="D497" s="17"/>
      <c r="E497" s="17"/>
      <c r="F497" s="17"/>
      <c r="G497" s="17"/>
      <c r="H497" s="17"/>
    </row>
    <row r="498" spans="4:8">
      <c r="D498" s="17"/>
      <c r="E498" s="17"/>
      <c r="F498" s="17"/>
      <c r="G498" s="17"/>
      <c r="H498" s="17"/>
    </row>
    <row r="499" spans="4:8">
      <c r="D499" s="17"/>
      <c r="E499" s="17"/>
      <c r="F499" s="17"/>
      <c r="G499" s="17"/>
      <c r="H499" s="17"/>
    </row>
    <row r="500" spans="4:8">
      <c r="D500" s="17"/>
      <c r="E500" s="17"/>
      <c r="F500" s="17"/>
      <c r="G500" s="17"/>
      <c r="H500" s="17"/>
    </row>
    <row r="501" spans="4:8">
      <c r="D501" s="17"/>
      <c r="E501" s="17"/>
      <c r="F501" s="17"/>
      <c r="G501" s="17"/>
      <c r="H501" s="17"/>
    </row>
    <row r="502" spans="4:8">
      <c r="D502" s="17"/>
      <c r="E502" s="17"/>
      <c r="F502" s="17"/>
      <c r="G502" s="17"/>
      <c r="H502" s="17"/>
    </row>
    <row r="503" spans="4:8">
      <c r="D503" s="17"/>
      <c r="E503" s="17"/>
      <c r="F503" s="17"/>
      <c r="G503" s="17"/>
      <c r="H503" s="17"/>
    </row>
    <row r="504" spans="4:8">
      <c r="D504" s="17"/>
      <c r="E504" s="17"/>
      <c r="F504" s="17"/>
      <c r="G504" s="17"/>
      <c r="H504" s="17"/>
    </row>
    <row r="505" spans="4:8">
      <c r="D505" s="17"/>
      <c r="E505" s="17"/>
      <c r="F505" s="17"/>
      <c r="G505" s="17"/>
      <c r="H505" s="17"/>
    </row>
    <row r="506" spans="4:8">
      <c r="D506" s="17"/>
      <c r="E506" s="17"/>
      <c r="F506" s="17"/>
      <c r="G506" s="17"/>
      <c r="H506" s="17"/>
    </row>
    <row r="507" spans="4:8">
      <c r="D507" s="17"/>
      <c r="E507" s="17"/>
      <c r="F507" s="17"/>
      <c r="G507" s="17"/>
      <c r="H507" s="17"/>
    </row>
    <row r="508" spans="4:8">
      <c r="D508" s="17"/>
      <c r="E508" s="17"/>
      <c r="F508" s="17"/>
      <c r="G508" s="17"/>
      <c r="H508" s="17"/>
    </row>
    <row r="509" spans="4:8">
      <c r="D509" s="17"/>
      <c r="E509" s="17"/>
      <c r="F509" s="17"/>
      <c r="G509" s="17"/>
      <c r="H509" s="17"/>
    </row>
    <row r="510" spans="4:8">
      <c r="D510" s="17"/>
      <c r="E510" s="17"/>
      <c r="F510" s="17"/>
      <c r="G510" s="17"/>
      <c r="H510" s="17"/>
    </row>
    <row r="511" spans="4:8">
      <c r="D511" s="17"/>
      <c r="E511" s="17"/>
      <c r="F511" s="17"/>
      <c r="G511" s="17"/>
      <c r="H511" s="17"/>
    </row>
    <row r="512" spans="4:8">
      <c r="D512" s="17"/>
      <c r="E512" s="17"/>
      <c r="F512" s="17"/>
      <c r="G512" s="17"/>
      <c r="H512" s="17"/>
    </row>
    <row r="513" spans="4:8">
      <c r="D513" s="17"/>
      <c r="E513" s="17"/>
      <c r="F513" s="17"/>
      <c r="G513" s="17"/>
      <c r="H513" s="17"/>
    </row>
    <row r="514" spans="4:8">
      <c r="D514" s="17"/>
      <c r="E514" s="17"/>
      <c r="F514" s="17"/>
      <c r="G514" s="17"/>
      <c r="H514" s="17"/>
    </row>
    <row r="515" spans="4:8">
      <c r="D515" s="17"/>
      <c r="E515" s="17"/>
      <c r="F515" s="17"/>
      <c r="G515" s="17"/>
      <c r="H515" s="17"/>
    </row>
    <row r="516" spans="4:8">
      <c r="D516" s="17"/>
      <c r="E516" s="17"/>
      <c r="F516" s="17"/>
      <c r="G516" s="17"/>
      <c r="H516" s="17"/>
    </row>
    <row r="517" spans="4:8">
      <c r="D517" s="17"/>
      <c r="E517" s="17"/>
      <c r="F517" s="17"/>
      <c r="G517" s="17"/>
      <c r="H517" s="17"/>
    </row>
    <row r="518" spans="4:8">
      <c r="D518" s="17"/>
      <c r="E518" s="17"/>
      <c r="F518" s="17"/>
      <c r="G518" s="17"/>
      <c r="H518" s="17"/>
    </row>
    <row r="519" spans="4:8">
      <c r="D519" s="17"/>
      <c r="E519" s="17"/>
      <c r="F519" s="17"/>
      <c r="G519" s="17"/>
      <c r="H519" s="17"/>
    </row>
    <row r="520" spans="4:8">
      <c r="D520" s="17"/>
      <c r="E520" s="17"/>
      <c r="F520" s="17"/>
      <c r="G520" s="17"/>
      <c r="H520" s="17"/>
    </row>
    <row r="521" spans="4:8">
      <c r="D521" s="17"/>
      <c r="E521" s="17"/>
      <c r="F521" s="17"/>
      <c r="G521" s="17"/>
      <c r="H521" s="17"/>
    </row>
    <row r="522" spans="4:8">
      <c r="D522" s="17"/>
      <c r="E522" s="17"/>
      <c r="F522" s="17"/>
      <c r="G522" s="17"/>
      <c r="H522" s="17"/>
    </row>
    <row r="523" spans="4:8">
      <c r="D523" s="17"/>
      <c r="E523" s="17"/>
      <c r="F523" s="17"/>
      <c r="G523" s="17"/>
      <c r="H523" s="17"/>
    </row>
    <row r="524" spans="4:8">
      <c r="D524" s="17"/>
      <c r="E524" s="17"/>
      <c r="F524" s="17"/>
      <c r="G524" s="17"/>
      <c r="H524" s="17"/>
    </row>
    <row r="525" spans="4:8">
      <c r="D525" s="17"/>
      <c r="E525" s="17"/>
      <c r="F525" s="17"/>
      <c r="G525" s="17"/>
      <c r="H525" s="17"/>
    </row>
    <row r="526" spans="4:8">
      <c r="D526" s="17"/>
      <c r="E526" s="17"/>
      <c r="F526" s="17"/>
      <c r="G526" s="17"/>
      <c r="H526" s="17"/>
    </row>
    <row r="527" spans="4:8">
      <c r="D527" s="17"/>
      <c r="E527" s="17"/>
      <c r="F527" s="17"/>
      <c r="G527" s="17"/>
      <c r="H527" s="17"/>
    </row>
    <row r="528" spans="4:8">
      <c r="D528" s="17"/>
      <c r="E528" s="17"/>
      <c r="F528" s="17"/>
      <c r="G528" s="17"/>
      <c r="H528" s="17"/>
    </row>
    <row r="529" spans="4:8">
      <c r="D529" s="17"/>
      <c r="E529" s="17"/>
      <c r="F529" s="17"/>
      <c r="G529" s="17"/>
      <c r="H529" s="17"/>
    </row>
    <row r="530" spans="4:8">
      <c r="D530" s="17"/>
      <c r="E530" s="17"/>
      <c r="F530" s="17"/>
      <c r="G530" s="17"/>
      <c r="H530" s="17"/>
    </row>
    <row r="531" spans="4:8">
      <c r="D531" s="17"/>
      <c r="E531" s="17"/>
      <c r="F531" s="17"/>
      <c r="G531" s="17"/>
      <c r="H531" s="17"/>
    </row>
    <row r="532" spans="4:8">
      <c r="D532" s="17"/>
      <c r="E532" s="17"/>
      <c r="F532" s="17"/>
      <c r="G532" s="17"/>
      <c r="H532" s="17"/>
    </row>
    <row r="533" spans="4:8">
      <c r="D533" s="17"/>
      <c r="E533" s="17"/>
      <c r="F533" s="17"/>
      <c r="G533" s="17"/>
      <c r="H533" s="17"/>
    </row>
    <row r="534" spans="4:8">
      <c r="D534" s="17"/>
      <c r="E534" s="17"/>
      <c r="F534" s="17"/>
      <c r="G534" s="17"/>
      <c r="H534" s="17"/>
    </row>
    <row r="535" spans="4:8">
      <c r="D535" s="17"/>
      <c r="E535" s="17"/>
      <c r="F535" s="17"/>
      <c r="G535" s="17"/>
      <c r="H535" s="17"/>
    </row>
    <row r="536" spans="4:8">
      <c r="D536" s="17"/>
      <c r="E536" s="17"/>
      <c r="F536" s="17"/>
      <c r="G536" s="17"/>
      <c r="H536" s="17"/>
    </row>
    <row r="537" spans="4:8">
      <c r="D537" s="17"/>
      <c r="E537" s="17"/>
      <c r="F537" s="17"/>
      <c r="G537" s="17"/>
      <c r="H537" s="17"/>
    </row>
    <row r="538" spans="4:8">
      <c r="D538" s="17"/>
      <c r="E538" s="17"/>
      <c r="F538" s="17"/>
      <c r="G538" s="17"/>
      <c r="H538" s="17"/>
    </row>
    <row r="539" spans="4:8">
      <c r="D539" s="17"/>
      <c r="E539" s="17"/>
      <c r="F539" s="17"/>
      <c r="G539" s="17"/>
      <c r="H539" s="17"/>
    </row>
    <row r="540" spans="4:8">
      <c r="D540" s="17"/>
      <c r="E540" s="17"/>
      <c r="F540" s="17"/>
      <c r="G540" s="17"/>
      <c r="H540" s="17"/>
    </row>
    <row r="541" spans="4:8">
      <c r="D541" s="17"/>
      <c r="E541" s="17"/>
      <c r="F541" s="17"/>
      <c r="G541" s="17"/>
      <c r="H541" s="17"/>
    </row>
    <row r="542" spans="4:8">
      <c r="D542" s="17"/>
      <c r="E542" s="17"/>
      <c r="F542" s="17"/>
      <c r="G542" s="17"/>
      <c r="H542" s="17"/>
    </row>
    <row r="543" spans="4:8">
      <c r="D543" s="17"/>
      <c r="E543" s="17"/>
      <c r="F543" s="17"/>
      <c r="G543" s="17"/>
      <c r="H543" s="17"/>
    </row>
    <row r="544" spans="4:8">
      <c r="D544" s="17"/>
      <c r="E544" s="17"/>
      <c r="F544" s="17"/>
      <c r="G544" s="17"/>
      <c r="H544" s="17"/>
    </row>
    <row r="545" spans="4:8">
      <c r="D545" s="17"/>
      <c r="E545" s="17"/>
      <c r="F545" s="17"/>
      <c r="G545" s="17"/>
      <c r="H545" s="17"/>
    </row>
    <row r="546" spans="4:8">
      <c r="D546" s="17"/>
      <c r="E546" s="17"/>
      <c r="F546" s="17"/>
      <c r="G546" s="17"/>
      <c r="H546" s="17"/>
    </row>
    <row r="547" spans="4:8">
      <c r="D547" s="17"/>
      <c r="E547" s="17"/>
      <c r="F547" s="17"/>
      <c r="G547" s="17"/>
      <c r="H547" s="17"/>
    </row>
    <row r="548" spans="4:8">
      <c r="D548" s="17"/>
      <c r="E548" s="17"/>
      <c r="F548" s="17"/>
      <c r="G548" s="17"/>
      <c r="H548" s="17"/>
    </row>
    <row r="549" spans="4:8">
      <c r="D549" s="17"/>
      <c r="E549" s="17"/>
      <c r="F549" s="17"/>
      <c r="G549" s="17"/>
      <c r="H549" s="17"/>
    </row>
    <row r="550" spans="4:8">
      <c r="D550" s="17"/>
      <c r="E550" s="17"/>
      <c r="F550" s="17"/>
      <c r="G550" s="17"/>
      <c r="H550" s="17"/>
    </row>
    <row r="551" spans="4:8">
      <c r="D551" s="17"/>
      <c r="E551" s="17"/>
      <c r="F551" s="17"/>
      <c r="G551" s="17"/>
      <c r="H551" s="17"/>
    </row>
    <row r="552" spans="4:8">
      <c r="D552" s="17"/>
      <c r="E552" s="17"/>
      <c r="F552" s="17"/>
      <c r="G552" s="17"/>
      <c r="H552" s="17"/>
    </row>
    <row r="553" spans="4:8">
      <c r="D553" s="17"/>
      <c r="E553" s="17"/>
      <c r="F553" s="17"/>
      <c r="G553" s="17"/>
      <c r="H553" s="17"/>
    </row>
    <row r="554" spans="4:8">
      <c r="D554" s="17"/>
      <c r="E554" s="17"/>
      <c r="F554" s="17"/>
      <c r="G554" s="17"/>
      <c r="H554" s="17"/>
    </row>
    <row r="555" spans="4:8">
      <c r="D555" s="17"/>
      <c r="E555" s="17"/>
      <c r="F555" s="17"/>
      <c r="G555" s="17"/>
      <c r="H555" s="17"/>
    </row>
    <row r="556" spans="4:8">
      <c r="D556" s="17"/>
      <c r="E556" s="17"/>
      <c r="F556" s="17"/>
      <c r="G556" s="17"/>
      <c r="H556" s="17"/>
    </row>
    <row r="557" spans="4:8">
      <c r="D557" s="17"/>
      <c r="E557" s="17"/>
      <c r="F557" s="17"/>
      <c r="G557" s="17"/>
      <c r="H557" s="17"/>
    </row>
    <row r="558" spans="4:8">
      <c r="D558" s="17"/>
      <c r="E558" s="17"/>
      <c r="F558" s="17"/>
      <c r="G558" s="17"/>
      <c r="H558" s="17"/>
    </row>
    <row r="559" spans="4:8">
      <c r="D559" s="17"/>
      <c r="E559" s="17"/>
      <c r="F559" s="17"/>
      <c r="G559" s="17"/>
      <c r="H559" s="17"/>
    </row>
    <row r="560" spans="4:8">
      <c r="D560" s="17"/>
      <c r="E560" s="17"/>
      <c r="F560" s="17"/>
      <c r="G560" s="17"/>
      <c r="H560" s="17"/>
    </row>
    <row r="561" spans="4:8">
      <c r="D561" s="17"/>
      <c r="E561" s="17"/>
      <c r="F561" s="17"/>
      <c r="G561" s="17"/>
      <c r="H561" s="17"/>
    </row>
    <row r="562" spans="4:8">
      <c r="D562" s="17"/>
      <c r="E562" s="17"/>
      <c r="F562" s="17"/>
      <c r="G562" s="17"/>
      <c r="H562" s="17"/>
    </row>
    <row r="563" spans="4:8">
      <c r="D563" s="17"/>
      <c r="E563" s="17"/>
      <c r="F563" s="17"/>
      <c r="G563" s="17"/>
      <c r="H563" s="17"/>
    </row>
    <row r="564" spans="4:8">
      <c r="D564" s="17"/>
      <c r="E564" s="17"/>
      <c r="F564" s="17"/>
      <c r="G564" s="17"/>
      <c r="H564" s="17"/>
    </row>
    <row r="565" spans="4:8">
      <c r="D565" s="17"/>
      <c r="E565" s="17"/>
      <c r="F565" s="17"/>
      <c r="G565" s="17"/>
      <c r="H565" s="17"/>
    </row>
    <row r="566" spans="4:8">
      <c r="D566" s="17"/>
      <c r="E566" s="17"/>
      <c r="F566" s="17"/>
      <c r="G566" s="17"/>
      <c r="H566" s="17"/>
    </row>
    <row r="567" spans="4:8">
      <c r="D567" s="17"/>
      <c r="E567" s="17"/>
      <c r="F567" s="17"/>
      <c r="G567" s="17"/>
      <c r="H567" s="17"/>
    </row>
    <row r="568" spans="4:8">
      <c r="D568" s="17"/>
      <c r="E568" s="17"/>
      <c r="F568" s="17"/>
      <c r="G568" s="17"/>
      <c r="H568" s="17"/>
    </row>
    <row r="569" spans="4:8">
      <c r="D569" s="17"/>
      <c r="E569" s="17"/>
      <c r="F569" s="17"/>
      <c r="G569" s="17"/>
      <c r="H569" s="17"/>
    </row>
    <row r="570" spans="4:8">
      <c r="D570" s="17"/>
      <c r="E570" s="17"/>
      <c r="F570" s="17"/>
      <c r="G570" s="17"/>
      <c r="H570" s="17"/>
    </row>
    <row r="571" spans="4:8">
      <c r="D571" s="17"/>
      <c r="E571" s="17"/>
      <c r="F571" s="17"/>
      <c r="G571" s="17"/>
      <c r="H571" s="17"/>
    </row>
    <row r="572" spans="4:8">
      <c r="D572" s="17"/>
      <c r="E572" s="17"/>
      <c r="F572" s="17"/>
      <c r="G572" s="17"/>
      <c r="H572" s="17"/>
    </row>
    <row r="573" spans="4:8">
      <c r="D573" s="17"/>
      <c r="E573" s="17"/>
      <c r="F573" s="17"/>
      <c r="G573" s="17"/>
      <c r="H573" s="17"/>
    </row>
    <row r="574" spans="4:8">
      <c r="D574" s="17"/>
      <c r="E574" s="17"/>
      <c r="F574" s="17"/>
      <c r="G574" s="17"/>
      <c r="H574" s="17"/>
    </row>
    <row r="575" spans="4:8">
      <c r="D575" s="17"/>
      <c r="E575" s="17"/>
      <c r="F575" s="17"/>
      <c r="G575" s="17"/>
      <c r="H575" s="17"/>
    </row>
    <row r="576" spans="4:8">
      <c r="D576" s="17"/>
      <c r="E576" s="17"/>
      <c r="F576" s="17"/>
      <c r="G576" s="17"/>
      <c r="H576" s="17"/>
    </row>
    <row r="577" spans="4:8">
      <c r="D577" s="17"/>
      <c r="E577" s="17"/>
      <c r="F577" s="17"/>
      <c r="G577" s="17"/>
      <c r="H577" s="17"/>
    </row>
    <row r="578" spans="4:8">
      <c r="D578" s="17"/>
      <c r="E578" s="17"/>
      <c r="F578" s="17"/>
      <c r="G578" s="17"/>
      <c r="H578" s="17"/>
    </row>
    <row r="579" spans="4:8">
      <c r="D579" s="17"/>
      <c r="E579" s="17"/>
      <c r="F579" s="17"/>
      <c r="G579" s="17"/>
      <c r="H579" s="17"/>
    </row>
    <row r="580" spans="4:8">
      <c r="D580" s="17"/>
      <c r="E580" s="17"/>
      <c r="F580" s="17"/>
      <c r="G580" s="17"/>
      <c r="H580" s="17"/>
    </row>
    <row r="581" spans="4:8">
      <c r="D581" s="17"/>
      <c r="E581" s="17"/>
      <c r="F581" s="17"/>
      <c r="G581" s="17"/>
      <c r="H581" s="17"/>
    </row>
    <row r="582" spans="4:8">
      <c r="D582" s="17"/>
      <c r="E582" s="17"/>
      <c r="F582" s="17"/>
      <c r="G582" s="17"/>
      <c r="H582" s="17"/>
    </row>
    <row r="583" spans="4:8">
      <c r="D583" s="17"/>
      <c r="E583" s="17"/>
      <c r="F583" s="17"/>
      <c r="G583" s="17"/>
      <c r="H583" s="17"/>
    </row>
    <row r="584" spans="4:8">
      <c r="D584" s="17"/>
      <c r="E584" s="17"/>
      <c r="F584" s="17"/>
      <c r="G584" s="17"/>
      <c r="H584" s="17"/>
    </row>
    <row r="585" spans="4:8">
      <c r="D585" s="17"/>
      <c r="E585" s="17"/>
      <c r="F585" s="17"/>
      <c r="G585" s="17"/>
      <c r="H585" s="17"/>
    </row>
    <row r="586" spans="4:8">
      <c r="D586" s="17"/>
      <c r="E586" s="17"/>
      <c r="F586" s="17"/>
      <c r="G586" s="17"/>
      <c r="H586" s="17"/>
    </row>
    <row r="587" spans="4:8">
      <c r="D587" s="17"/>
      <c r="E587" s="17"/>
      <c r="F587" s="17"/>
      <c r="G587" s="17"/>
      <c r="H587" s="17"/>
    </row>
    <row r="588" spans="4:8">
      <c r="D588" s="17"/>
      <c r="E588" s="17"/>
      <c r="F588" s="17"/>
      <c r="G588" s="17"/>
      <c r="H588" s="17"/>
    </row>
    <row r="589" spans="4:8">
      <c r="D589" s="17"/>
      <c r="E589" s="17"/>
      <c r="F589" s="17"/>
      <c r="G589" s="17"/>
      <c r="H589" s="17"/>
    </row>
    <row r="590" spans="4:8">
      <c r="D590" s="17"/>
      <c r="E590" s="17"/>
      <c r="F590" s="17"/>
      <c r="G590" s="17"/>
      <c r="H590" s="17"/>
    </row>
    <row r="591" spans="4:8">
      <c r="D591" s="17"/>
      <c r="E591" s="17"/>
      <c r="F591" s="17"/>
      <c r="G591" s="17"/>
      <c r="H591" s="17"/>
    </row>
    <row r="592" spans="4:8">
      <c r="D592" s="17"/>
      <c r="E592" s="17"/>
      <c r="F592" s="17"/>
      <c r="G592" s="17"/>
      <c r="H592" s="17"/>
    </row>
    <row r="593" spans="4:8">
      <c r="D593" s="17"/>
      <c r="E593" s="17"/>
      <c r="F593" s="17"/>
      <c r="G593" s="17"/>
      <c r="H593" s="17"/>
    </row>
    <row r="594" spans="4:8">
      <c r="D594" s="17"/>
      <c r="E594" s="17"/>
      <c r="F594" s="17"/>
      <c r="G594" s="17"/>
      <c r="H594" s="17"/>
    </row>
    <row r="595" spans="4:8">
      <c r="D595" s="17"/>
      <c r="E595" s="17"/>
      <c r="F595" s="17"/>
      <c r="G595" s="17"/>
      <c r="H595" s="17"/>
    </row>
    <row r="596" spans="4:8">
      <c r="D596" s="17"/>
      <c r="E596" s="17"/>
      <c r="F596" s="17"/>
      <c r="G596" s="17"/>
      <c r="H596" s="17"/>
    </row>
    <row r="597" spans="4:8">
      <c r="D597" s="17"/>
      <c r="E597" s="17"/>
      <c r="F597" s="17"/>
      <c r="G597" s="17"/>
      <c r="H597" s="17"/>
    </row>
    <row r="598" spans="4:8">
      <c r="D598" s="17"/>
      <c r="E598" s="17"/>
      <c r="F598" s="17"/>
      <c r="G598" s="17"/>
      <c r="H598" s="17"/>
    </row>
    <row r="599" spans="4:8">
      <c r="D599" s="17"/>
      <c r="E599" s="17"/>
      <c r="F599" s="17"/>
      <c r="G599" s="17"/>
      <c r="H599" s="17"/>
    </row>
    <row r="600" spans="4:8">
      <c r="D600" s="17"/>
      <c r="E600" s="17"/>
      <c r="F600" s="17"/>
      <c r="G600" s="17"/>
      <c r="H600" s="17"/>
    </row>
    <row r="601" spans="4:8">
      <c r="D601" s="17"/>
      <c r="E601" s="17"/>
      <c r="F601" s="17"/>
      <c r="G601" s="17"/>
      <c r="H601" s="17"/>
    </row>
    <row r="602" spans="4:8">
      <c r="E602" s="53"/>
      <c r="G602" s="53"/>
    </row>
    <row r="603" spans="4:8">
      <c r="E603" s="53"/>
      <c r="G603" s="53"/>
    </row>
    <row r="604" spans="4:8">
      <c r="E604" s="53"/>
      <c r="G604" s="53"/>
    </row>
    <row r="605" spans="4:8">
      <c r="E605" s="53"/>
      <c r="G605" s="53"/>
    </row>
    <row r="606" spans="4:8">
      <c r="E606" s="53"/>
      <c r="G606" s="53"/>
    </row>
    <row r="607" spans="4:8">
      <c r="E607" s="53"/>
      <c r="G607" s="53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42"/>
  <sheetViews>
    <sheetView rightToLeft="1" workbookViewId="0">
      <selection activeCell="I16" sqref="I16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3" width="12.7109375" style="14" customWidth="1"/>
    <col min="4" max="4" width="10.7109375" style="14" customWidth="1"/>
    <col min="5" max="5" width="7.140625" style="17" customWidth="1"/>
    <col min="6" max="6" width="6" style="17" customWidth="1"/>
    <col min="7" max="7" width="7.85546875" style="17" customWidth="1"/>
    <col min="8" max="8" width="8.140625" style="17" customWidth="1"/>
    <col min="9" max="9" width="6.28515625" style="17" customWidth="1"/>
    <col min="10" max="10" width="8" style="17" customWidth="1"/>
    <col min="11" max="11" width="8.7109375" style="17" customWidth="1"/>
    <col min="12" max="12" width="10" style="17" customWidth="1"/>
    <col min="13" max="13" width="9.5703125" style="17" customWidth="1"/>
    <col min="14" max="14" width="6.140625" style="17" customWidth="1"/>
    <col min="15" max="16" width="5.7109375" style="17" customWidth="1"/>
    <col min="17" max="17" width="6.85546875" style="17" customWidth="1"/>
    <col min="18" max="18" width="6.42578125" style="14" customWidth="1"/>
    <col min="19" max="19" width="6.7109375" style="14" customWidth="1"/>
    <col min="20" max="20" width="7.28515625" style="14" customWidth="1"/>
    <col min="21" max="32" width="5.7109375" style="14" customWidth="1"/>
    <col min="33" max="16384" width="9.140625" style="14"/>
  </cols>
  <sheetData>
    <row r="1" spans="2:17">
      <c r="B1" s="2" t="s">
        <v>0</v>
      </c>
      <c r="C1" t="s">
        <v>195</v>
      </c>
    </row>
    <row r="2" spans="2:17">
      <c r="B2" s="2" t="s">
        <v>1</v>
      </c>
    </row>
    <row r="3" spans="2:17">
      <c r="B3" s="2" t="s">
        <v>2</v>
      </c>
      <c r="C3" t="s">
        <v>196</v>
      </c>
    </row>
    <row r="4" spans="2:17">
      <c r="B4" s="2" t="s">
        <v>3</v>
      </c>
    </row>
    <row r="5" spans="2:17">
      <c r="B5" s="2"/>
    </row>
    <row r="7" spans="2:17" ht="26.25" customHeight="1">
      <c r="B7" s="109" t="s">
        <v>167</v>
      </c>
      <c r="C7" s="110"/>
      <c r="D7" s="110"/>
    </row>
    <row r="8" spans="2:17" s="17" customFormat="1" ht="47.25">
      <c r="B8" s="48" t="s">
        <v>94</v>
      </c>
      <c r="C8" s="54" t="s">
        <v>168</v>
      </c>
      <c r="D8" s="55" t="s">
        <v>169</v>
      </c>
    </row>
    <row r="9" spans="2:17" s="17" customFormat="1">
      <c r="B9" s="18"/>
      <c r="C9" s="29" t="s">
        <v>183</v>
      </c>
      <c r="D9" s="43" t="s">
        <v>72</v>
      </c>
    </row>
    <row r="10" spans="2:17" s="21" customFormat="1" ht="18" customHeight="1">
      <c r="B10" s="20"/>
      <c r="C10" s="6" t="s">
        <v>8</v>
      </c>
      <c r="D10" s="32" t="s">
        <v>9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2:17" s="21" customFormat="1" ht="18" customHeight="1">
      <c r="B11" s="22" t="s">
        <v>170</v>
      </c>
      <c r="C11" s="73">
        <f>C12+C31</f>
        <v>428181.40042314999</v>
      </c>
      <c r="D11" s="32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2:17">
      <c r="B12" s="77" t="s">
        <v>203</v>
      </c>
      <c r="C12" s="79">
        <f>SUM(C13:C29)</f>
        <v>301244.23930000002</v>
      </c>
    </row>
    <row r="13" spans="2:17">
      <c r="B13" t="s">
        <v>3522</v>
      </c>
      <c r="C13" s="81">
        <v>4653.4918949999956</v>
      </c>
      <c r="D13" s="80">
        <v>45959</v>
      </c>
    </row>
    <row r="14" spans="2:17">
      <c r="B14" t="s">
        <v>3523</v>
      </c>
      <c r="C14" s="81">
        <v>1875.4880000000001</v>
      </c>
      <c r="D14" s="80">
        <v>45138</v>
      </c>
    </row>
    <row r="15" spans="2:17">
      <c r="B15" t="s">
        <v>3524</v>
      </c>
      <c r="C15" s="81">
        <v>23623.178</v>
      </c>
      <c r="D15" s="80">
        <v>46760</v>
      </c>
    </row>
    <row r="16" spans="2:17">
      <c r="B16" t="s">
        <v>3525</v>
      </c>
      <c r="C16" s="81">
        <v>967.90901999999949</v>
      </c>
      <c r="D16" s="80">
        <v>45347</v>
      </c>
    </row>
    <row r="17" spans="2:4">
      <c r="B17" t="s">
        <v>3526</v>
      </c>
      <c r="C17" s="81">
        <v>11030.12</v>
      </c>
      <c r="D17" s="80">
        <v>45219</v>
      </c>
    </row>
    <row r="18" spans="2:4">
      <c r="B18" t="s">
        <v>3527</v>
      </c>
      <c r="C18" s="81">
        <v>22877.947</v>
      </c>
      <c r="D18" s="80">
        <v>46462</v>
      </c>
    </row>
    <row r="19" spans="2:4">
      <c r="B19" t="s">
        <v>3528</v>
      </c>
      <c r="C19" s="81">
        <v>3432.6410000000001</v>
      </c>
      <c r="D19" s="80">
        <v>46462</v>
      </c>
    </row>
    <row r="20" spans="2:4">
      <c r="B20" t="s">
        <v>3529</v>
      </c>
      <c r="C20" s="81">
        <v>13881.596384999999</v>
      </c>
      <c r="D20" s="80">
        <v>46197</v>
      </c>
    </row>
    <row r="21" spans="2:4">
      <c r="B21" t="s">
        <v>3530</v>
      </c>
      <c r="C21" s="81">
        <v>28414.833999999999</v>
      </c>
      <c r="D21" s="80">
        <v>46196</v>
      </c>
    </row>
    <row r="22" spans="2:4">
      <c r="B22" t="s">
        <v>3531</v>
      </c>
      <c r="C22" s="81">
        <v>15183.000000000002</v>
      </c>
      <c r="D22" s="80">
        <v>47150</v>
      </c>
    </row>
    <row r="23" spans="2:4">
      <c r="B23" t="s">
        <v>3532</v>
      </c>
      <c r="C23" s="81">
        <v>11567.999999999998</v>
      </c>
      <c r="D23" s="80">
        <v>46386</v>
      </c>
    </row>
    <row r="24" spans="2:4">
      <c r="B24" t="s">
        <v>3533</v>
      </c>
      <c r="C24" s="81">
        <v>36295.19400000001</v>
      </c>
      <c r="D24" s="80">
        <v>46204</v>
      </c>
    </row>
    <row r="25" spans="2:4">
      <c r="B25" t="s">
        <v>3534</v>
      </c>
      <c r="C25" s="81">
        <v>25866.667000000001</v>
      </c>
      <c r="D25" s="80">
        <v>46182</v>
      </c>
    </row>
    <row r="26" spans="2:4">
      <c r="B26" t="s">
        <v>3535</v>
      </c>
      <c r="C26" s="81">
        <v>36087.26</v>
      </c>
      <c r="D26" s="80">
        <v>46202</v>
      </c>
    </row>
    <row r="27" spans="2:4">
      <c r="B27" t="s">
        <v>3536</v>
      </c>
      <c r="C27" s="81">
        <v>19425.012999999999</v>
      </c>
      <c r="D27" s="80">
        <v>46213</v>
      </c>
    </row>
    <row r="28" spans="2:4">
      <c r="B28" t="s">
        <v>3537</v>
      </c>
      <c r="C28" s="81">
        <v>11061.900000000001</v>
      </c>
      <c r="D28" s="80">
        <v>46284</v>
      </c>
    </row>
    <row r="29" spans="2:4">
      <c r="B29" t="s">
        <v>3538</v>
      </c>
      <c r="C29" s="81">
        <v>35000</v>
      </c>
      <c r="D29" s="80">
        <v>11323</v>
      </c>
    </row>
    <row r="30" spans="2:4">
      <c r="B30"/>
      <c r="C30" s="75"/>
    </row>
    <row r="31" spans="2:4">
      <c r="B31" s="77" t="s">
        <v>254</v>
      </c>
      <c r="C31" s="79">
        <f>SUM(C32:C42)</f>
        <v>126937.16112314998</v>
      </c>
    </row>
    <row r="32" spans="2:4">
      <c r="B32" t="s">
        <v>3539</v>
      </c>
      <c r="C32" s="81">
        <v>2105.9760899999997</v>
      </c>
      <c r="D32" s="80">
        <v>45503</v>
      </c>
    </row>
    <row r="33" spans="2:4">
      <c r="B33" t="s">
        <v>3540</v>
      </c>
      <c r="C33" s="81">
        <v>8314.5</v>
      </c>
      <c r="D33" s="80">
        <v>46126</v>
      </c>
    </row>
    <row r="34" spans="2:4">
      <c r="B34" t="s">
        <v>3541</v>
      </c>
      <c r="C34" s="81">
        <v>6691.7481900000039</v>
      </c>
      <c r="D34" s="80">
        <v>46248</v>
      </c>
    </row>
    <row r="35" spans="2:4">
      <c r="B35" t="s">
        <v>3542</v>
      </c>
      <c r="C35" s="81">
        <v>17124.236925000001</v>
      </c>
      <c r="D35" s="80">
        <v>46347</v>
      </c>
    </row>
    <row r="36" spans="2:4">
      <c r="B36" t="s">
        <v>3543</v>
      </c>
      <c r="C36" s="81">
        <v>7230.0036150000014</v>
      </c>
      <c r="D36" s="80">
        <v>46414</v>
      </c>
    </row>
    <row r="37" spans="2:4">
      <c r="B37" t="s">
        <v>3544</v>
      </c>
      <c r="C37" s="81">
        <v>16966.948166550002</v>
      </c>
      <c r="D37" s="80">
        <v>45748</v>
      </c>
    </row>
    <row r="38" spans="2:4">
      <c r="B38" t="s">
        <v>3545</v>
      </c>
      <c r="C38" s="81">
        <v>4157.2499999999982</v>
      </c>
      <c r="D38" s="80">
        <v>47269</v>
      </c>
    </row>
    <row r="39" spans="2:4">
      <c r="B39" t="s">
        <v>3546</v>
      </c>
      <c r="C39" s="81">
        <v>5470.9172992000013</v>
      </c>
      <c r="D39" s="80">
        <v>45261</v>
      </c>
    </row>
    <row r="40" spans="2:4">
      <c r="B40" t="s">
        <v>3547</v>
      </c>
      <c r="C40" s="81">
        <v>18461.7667124</v>
      </c>
      <c r="D40" s="80">
        <v>45844</v>
      </c>
    </row>
    <row r="41" spans="2:4">
      <c r="B41" t="s">
        <v>3548</v>
      </c>
      <c r="C41" s="81">
        <v>11265.334124999996</v>
      </c>
      <c r="D41" s="80">
        <v>45977</v>
      </c>
    </row>
    <row r="42" spans="2:4">
      <c r="B42" t="s">
        <v>3549</v>
      </c>
      <c r="C42" s="81">
        <v>29148.48</v>
      </c>
      <c r="D42" s="80">
        <v>46752</v>
      </c>
    </row>
  </sheetData>
  <mergeCells count="1">
    <mergeCell ref="B7:D7"/>
  </mergeCells>
  <dataValidations count="1">
    <dataValidation allowBlank="1" showInputMessage="1" showErrorMessage="1" sqref="B43:C1048576 B1:C12 B31 D1:D40 D42:D1048576 C13:C42 E1:XFD1048576 A1:A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4" customWidth="1"/>
    <col min="2" max="2" width="48.28515625" style="13" bestFit="1" customWidth="1"/>
    <col min="3" max="4" width="10.7109375" style="13" customWidth="1"/>
    <col min="5" max="11" width="10.7109375" style="14" customWidth="1"/>
    <col min="12" max="12" width="14.7109375" style="14" customWidth="1"/>
    <col min="13" max="13" width="12.7109375" style="14" customWidth="1"/>
    <col min="14" max="16" width="10.7109375" style="14" customWidth="1"/>
    <col min="17" max="17" width="7.5703125" style="14" customWidth="1"/>
    <col min="18" max="18" width="6.7109375" style="14" customWidth="1"/>
    <col min="19" max="19" width="7.7109375" style="14" customWidth="1"/>
    <col min="20" max="20" width="7.140625" style="14" customWidth="1"/>
    <col min="21" max="21" width="6" style="14" customWidth="1"/>
    <col min="22" max="22" width="7.85546875" style="14" customWidth="1"/>
    <col min="23" max="23" width="8.140625" style="14" customWidth="1"/>
    <col min="24" max="24" width="6.28515625" style="14" customWidth="1"/>
    <col min="25" max="25" width="8" style="14" customWidth="1"/>
    <col min="26" max="26" width="8.7109375" style="14" customWidth="1"/>
    <col min="27" max="27" width="10" style="14" customWidth="1"/>
    <col min="28" max="28" width="9.5703125" style="14" customWidth="1"/>
    <col min="29" max="29" width="6.140625" style="14" customWidth="1"/>
    <col min="30" max="31" width="5.7109375" style="14" customWidth="1"/>
    <col min="32" max="32" width="6.85546875" style="14" customWidth="1"/>
    <col min="33" max="33" width="6.42578125" style="14" customWidth="1"/>
    <col min="34" max="34" width="6.7109375" style="14" customWidth="1"/>
    <col min="35" max="35" width="7.28515625" style="14" customWidth="1"/>
    <col min="36" max="47" width="5.7109375" style="14" customWidth="1"/>
    <col min="48" max="16384" width="9.140625" style="14"/>
  </cols>
  <sheetData>
    <row r="1" spans="2:18">
      <c r="B1" s="2" t="s">
        <v>0</v>
      </c>
      <c r="C1" t="s">
        <v>195</v>
      </c>
    </row>
    <row r="2" spans="2:18">
      <c r="B2" s="2" t="s">
        <v>1</v>
      </c>
    </row>
    <row r="3" spans="2:18">
      <c r="B3" s="2" t="s">
        <v>2</v>
      </c>
      <c r="C3" t="s">
        <v>196</v>
      </c>
    </row>
    <row r="4" spans="2:18">
      <c r="B4" s="2" t="s">
        <v>3</v>
      </c>
    </row>
    <row r="5" spans="2:18">
      <c r="B5" s="2"/>
    </row>
    <row r="7" spans="2:18" ht="26.25" customHeight="1">
      <c r="B7" s="109" t="s">
        <v>171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1"/>
    </row>
    <row r="8" spans="2:18" s="17" customFormat="1" ht="63">
      <c r="B8" s="4" t="s">
        <v>94</v>
      </c>
      <c r="C8" s="26" t="s">
        <v>47</v>
      </c>
      <c r="D8" s="26" t="s">
        <v>82</v>
      </c>
      <c r="E8" s="26" t="s">
        <v>49</v>
      </c>
      <c r="F8" s="26" t="s">
        <v>50</v>
      </c>
      <c r="G8" s="26" t="s">
        <v>69</v>
      </c>
      <c r="H8" s="26" t="s">
        <v>70</v>
      </c>
      <c r="I8" s="26" t="s">
        <v>51</v>
      </c>
      <c r="J8" s="26" t="s">
        <v>52</v>
      </c>
      <c r="K8" s="26" t="s">
        <v>172</v>
      </c>
      <c r="L8" s="26" t="s">
        <v>188</v>
      </c>
      <c r="M8" s="26" t="s">
        <v>173</v>
      </c>
      <c r="N8" s="26" t="s">
        <v>71</v>
      </c>
      <c r="O8" s="26" t="s">
        <v>55</v>
      </c>
      <c r="P8" s="34" t="s">
        <v>181</v>
      </c>
      <c r="R8" s="14"/>
    </row>
    <row r="9" spans="2:18" s="17" customFormat="1" ht="17.25" customHeight="1">
      <c r="B9" s="18"/>
      <c r="C9" s="29"/>
      <c r="D9" s="29"/>
      <c r="E9" s="29"/>
      <c r="F9" s="29"/>
      <c r="G9" s="29" t="s">
        <v>72</v>
      </c>
      <c r="H9" s="29" t="s">
        <v>73</v>
      </c>
      <c r="I9" s="29"/>
      <c r="J9" s="29" t="s">
        <v>7</v>
      </c>
      <c r="K9" s="29" t="s">
        <v>7</v>
      </c>
      <c r="L9" s="29" t="s">
        <v>182</v>
      </c>
      <c r="M9" s="29" t="s">
        <v>6</v>
      </c>
      <c r="N9" s="29" t="s">
        <v>7</v>
      </c>
      <c r="O9" s="29" t="s">
        <v>7</v>
      </c>
      <c r="P9" s="30" t="s">
        <v>7</v>
      </c>
    </row>
    <row r="10" spans="2:18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32" t="s">
        <v>61</v>
      </c>
      <c r="J10" s="32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32" t="s">
        <v>76</v>
      </c>
      <c r="P10" s="32" t="s">
        <v>77</v>
      </c>
      <c r="Q10" s="33"/>
    </row>
    <row r="11" spans="2:18" s="21" customFormat="1" ht="18" customHeight="1">
      <c r="B11" s="22" t="s">
        <v>174</v>
      </c>
      <c r="C11" s="6"/>
      <c r="D11" s="6"/>
      <c r="E11" s="6"/>
      <c r="F11" s="6"/>
      <c r="G11" s="6"/>
      <c r="H11" s="6"/>
      <c r="I11" s="6"/>
      <c r="J11" s="6"/>
      <c r="K11" s="6"/>
      <c r="L11" s="73">
        <v>0</v>
      </c>
      <c r="M11" s="73">
        <v>0</v>
      </c>
      <c r="N11" s="6"/>
      <c r="O11" s="74">
        <v>0</v>
      </c>
      <c r="P11" s="74">
        <v>0</v>
      </c>
      <c r="Q11" s="33"/>
    </row>
    <row r="12" spans="2:18">
      <c r="B12" s="77" t="s">
        <v>203</v>
      </c>
      <c r="D12" s="14"/>
      <c r="H12" s="79">
        <v>0</v>
      </c>
      <c r="L12" s="79">
        <v>0</v>
      </c>
      <c r="M12" s="79">
        <v>0</v>
      </c>
      <c r="O12" s="78">
        <v>0</v>
      </c>
      <c r="P12" s="78">
        <v>0</v>
      </c>
    </row>
    <row r="13" spans="2:18">
      <c r="B13" s="77" t="s">
        <v>397</v>
      </c>
      <c r="D13" s="14"/>
      <c r="H13" s="79">
        <v>0</v>
      </c>
      <c r="L13" s="79">
        <v>0</v>
      </c>
      <c r="M13" s="79">
        <v>0</v>
      </c>
      <c r="O13" s="78">
        <v>0</v>
      </c>
      <c r="P13" s="78">
        <v>0</v>
      </c>
    </row>
    <row r="14" spans="2:18">
      <c r="B14" t="s">
        <v>251</v>
      </c>
      <c r="C14" t="s">
        <v>251</v>
      </c>
      <c r="D14" t="s">
        <v>251</v>
      </c>
      <c r="E14" t="s">
        <v>251</v>
      </c>
      <c r="H14" s="75">
        <v>0</v>
      </c>
      <c r="I14" t="s">
        <v>251</v>
      </c>
      <c r="J14" s="76">
        <v>0</v>
      </c>
      <c r="K14" s="76">
        <v>0</v>
      </c>
      <c r="L14" s="75">
        <v>0</v>
      </c>
      <c r="M14" s="75">
        <v>0</v>
      </c>
      <c r="N14" s="76">
        <v>0</v>
      </c>
      <c r="O14" s="76">
        <v>0</v>
      </c>
      <c r="P14" s="76">
        <v>0</v>
      </c>
    </row>
    <row r="15" spans="2:18">
      <c r="B15" s="77" t="s">
        <v>284</v>
      </c>
      <c r="D15" s="14"/>
      <c r="H15" s="79">
        <v>0</v>
      </c>
      <c r="L15" s="79">
        <v>0</v>
      </c>
      <c r="M15" s="79">
        <v>0</v>
      </c>
      <c r="O15" s="78">
        <v>0</v>
      </c>
      <c r="P15" s="78">
        <v>0</v>
      </c>
    </row>
    <row r="16" spans="2:18">
      <c r="B16" t="s">
        <v>251</v>
      </c>
      <c r="C16" t="s">
        <v>251</v>
      </c>
      <c r="D16" t="s">
        <v>251</v>
      </c>
      <c r="E16" t="s">
        <v>251</v>
      </c>
      <c r="H16" s="75">
        <v>0</v>
      </c>
      <c r="I16" t="s">
        <v>251</v>
      </c>
      <c r="J16" s="76">
        <v>0</v>
      </c>
      <c r="K16" s="76">
        <v>0</v>
      </c>
      <c r="L16" s="75">
        <v>0</v>
      </c>
      <c r="M16" s="75">
        <v>0</v>
      </c>
      <c r="N16" s="76">
        <v>0</v>
      </c>
      <c r="O16" s="76">
        <v>0</v>
      </c>
      <c r="P16" s="76">
        <v>0</v>
      </c>
    </row>
    <row r="17" spans="2:16">
      <c r="B17" s="77" t="s">
        <v>398</v>
      </c>
      <c r="D17" s="14"/>
      <c r="H17" s="79">
        <v>0</v>
      </c>
      <c r="L17" s="79">
        <v>0</v>
      </c>
      <c r="M17" s="79">
        <v>0</v>
      </c>
      <c r="O17" s="78">
        <v>0</v>
      </c>
      <c r="P17" s="78">
        <v>0</v>
      </c>
    </row>
    <row r="18" spans="2:16">
      <c r="B18" t="s">
        <v>251</v>
      </c>
      <c r="C18" t="s">
        <v>251</v>
      </c>
      <c r="D18" t="s">
        <v>251</v>
      </c>
      <c r="E18" t="s">
        <v>251</v>
      </c>
      <c r="H18" s="75">
        <v>0</v>
      </c>
      <c r="I18" t="s">
        <v>251</v>
      </c>
      <c r="J18" s="76">
        <v>0</v>
      </c>
      <c r="K18" s="76">
        <v>0</v>
      </c>
      <c r="L18" s="75">
        <v>0</v>
      </c>
      <c r="M18" s="75">
        <v>0</v>
      </c>
      <c r="N18" s="76">
        <v>0</v>
      </c>
      <c r="O18" s="76">
        <v>0</v>
      </c>
      <c r="P18" s="76">
        <v>0</v>
      </c>
    </row>
    <row r="19" spans="2:16">
      <c r="B19" s="77" t="s">
        <v>1650</v>
      </c>
      <c r="D19" s="14"/>
      <c r="H19" s="79">
        <v>0</v>
      </c>
      <c r="L19" s="79">
        <v>0</v>
      </c>
      <c r="M19" s="79">
        <v>0</v>
      </c>
      <c r="O19" s="78">
        <v>0</v>
      </c>
      <c r="P19" s="78">
        <v>0</v>
      </c>
    </row>
    <row r="20" spans="2:16">
      <c r="B20" t="s">
        <v>251</v>
      </c>
      <c r="C20" t="s">
        <v>251</v>
      </c>
      <c r="D20" t="s">
        <v>251</v>
      </c>
      <c r="E20" t="s">
        <v>251</v>
      </c>
      <c r="H20" s="75">
        <v>0</v>
      </c>
      <c r="I20" t="s">
        <v>251</v>
      </c>
      <c r="J20" s="76">
        <v>0</v>
      </c>
      <c r="K20" s="76">
        <v>0</v>
      </c>
      <c r="L20" s="75">
        <v>0</v>
      </c>
      <c r="M20" s="75">
        <v>0</v>
      </c>
      <c r="N20" s="76">
        <v>0</v>
      </c>
      <c r="O20" s="76">
        <v>0</v>
      </c>
      <c r="P20" s="76">
        <v>0</v>
      </c>
    </row>
    <row r="21" spans="2:16">
      <c r="B21" s="77" t="s">
        <v>254</v>
      </c>
      <c r="D21" s="14"/>
      <c r="H21" s="79">
        <v>0</v>
      </c>
      <c r="L21" s="79">
        <v>0</v>
      </c>
      <c r="M21" s="79">
        <v>0</v>
      </c>
      <c r="O21" s="78">
        <v>0</v>
      </c>
      <c r="P21" s="78">
        <v>0</v>
      </c>
    </row>
    <row r="22" spans="2:16">
      <c r="B22" s="77" t="s">
        <v>399</v>
      </c>
      <c r="D22" s="14"/>
      <c r="H22" s="79">
        <v>0</v>
      </c>
      <c r="L22" s="79">
        <v>0</v>
      </c>
      <c r="M22" s="79">
        <v>0</v>
      </c>
      <c r="O22" s="78">
        <v>0</v>
      </c>
      <c r="P22" s="78">
        <v>0</v>
      </c>
    </row>
    <row r="23" spans="2:16">
      <c r="B23" t="s">
        <v>251</v>
      </c>
      <c r="C23" t="s">
        <v>251</v>
      </c>
      <c r="D23" t="s">
        <v>251</v>
      </c>
      <c r="E23" t="s">
        <v>251</v>
      </c>
      <c r="H23" s="75">
        <v>0</v>
      </c>
      <c r="I23" t="s">
        <v>251</v>
      </c>
      <c r="J23" s="76">
        <v>0</v>
      </c>
      <c r="K23" s="76">
        <v>0</v>
      </c>
      <c r="L23" s="75">
        <v>0</v>
      </c>
      <c r="M23" s="75">
        <v>0</v>
      </c>
      <c r="N23" s="76">
        <v>0</v>
      </c>
      <c r="O23" s="76">
        <v>0</v>
      </c>
      <c r="P23" s="76">
        <v>0</v>
      </c>
    </row>
    <row r="24" spans="2:16">
      <c r="B24" s="77" t="s">
        <v>400</v>
      </c>
      <c r="D24" s="14"/>
      <c r="H24" s="79">
        <v>0</v>
      </c>
      <c r="L24" s="79">
        <v>0</v>
      </c>
      <c r="M24" s="79">
        <v>0</v>
      </c>
      <c r="O24" s="78">
        <v>0</v>
      </c>
      <c r="P24" s="78">
        <v>0</v>
      </c>
    </row>
    <row r="25" spans="2:16">
      <c r="B25" t="s">
        <v>251</v>
      </c>
      <c r="C25" t="s">
        <v>251</v>
      </c>
      <c r="D25" t="s">
        <v>251</v>
      </c>
      <c r="E25" t="s">
        <v>251</v>
      </c>
      <c r="H25" s="75">
        <v>0</v>
      </c>
      <c r="I25" t="s">
        <v>251</v>
      </c>
      <c r="J25" s="76">
        <v>0</v>
      </c>
      <c r="K25" s="76">
        <v>0</v>
      </c>
      <c r="L25" s="75">
        <v>0</v>
      </c>
      <c r="M25" s="75">
        <v>0</v>
      </c>
      <c r="N25" s="76">
        <v>0</v>
      </c>
      <c r="O25" s="76">
        <v>0</v>
      </c>
      <c r="P25" s="76">
        <v>0</v>
      </c>
    </row>
    <row r="26" spans="2:16">
      <c r="B26" t="s">
        <v>256</v>
      </c>
      <c r="D26" s="14"/>
    </row>
    <row r="27" spans="2:16">
      <c r="B27" t="s">
        <v>393</v>
      </c>
      <c r="D27" s="14"/>
    </row>
    <row r="28" spans="2:16">
      <c r="B28" t="s">
        <v>395</v>
      </c>
      <c r="D28" s="14"/>
    </row>
    <row r="29" spans="2:16">
      <c r="D29" s="14"/>
    </row>
    <row r="30" spans="2:16">
      <c r="D30" s="14"/>
    </row>
    <row r="31" spans="2:16">
      <c r="D31" s="14"/>
    </row>
    <row r="32" spans="2:16">
      <c r="D32" s="14"/>
    </row>
    <row r="33" spans="4:4">
      <c r="D33" s="14"/>
    </row>
    <row r="34" spans="4:4">
      <c r="D34" s="14"/>
    </row>
    <row r="35" spans="4:4">
      <c r="D35" s="14"/>
    </row>
    <row r="36" spans="4:4">
      <c r="D36" s="14"/>
    </row>
    <row r="37" spans="4:4">
      <c r="D37" s="14"/>
    </row>
    <row r="38" spans="4:4">
      <c r="D38" s="14"/>
    </row>
    <row r="39" spans="4:4">
      <c r="D39" s="14"/>
    </row>
    <row r="40" spans="4:4">
      <c r="D40" s="14"/>
    </row>
    <row r="41" spans="4:4">
      <c r="D41" s="14"/>
    </row>
    <row r="42" spans="4:4">
      <c r="D42" s="14"/>
    </row>
    <row r="43" spans="4:4">
      <c r="D43" s="14"/>
    </row>
    <row r="44" spans="4:4">
      <c r="D44" s="14"/>
    </row>
    <row r="45" spans="4:4">
      <c r="D45" s="14"/>
    </row>
    <row r="46" spans="4:4">
      <c r="D46" s="14"/>
    </row>
    <row r="47" spans="4:4">
      <c r="D47" s="14"/>
    </row>
    <row r="48" spans="4:4">
      <c r="D48" s="14"/>
    </row>
    <row r="49" spans="4:4">
      <c r="D49" s="14"/>
    </row>
    <row r="50" spans="4:4">
      <c r="D50" s="14"/>
    </row>
    <row r="51" spans="4:4">
      <c r="D51" s="14"/>
    </row>
    <row r="52" spans="4:4">
      <c r="D52" s="14"/>
    </row>
    <row r="53" spans="4:4">
      <c r="D53" s="14"/>
    </row>
    <row r="54" spans="4:4">
      <c r="D54" s="14"/>
    </row>
    <row r="55" spans="4:4">
      <c r="D55" s="14"/>
    </row>
    <row r="56" spans="4:4">
      <c r="D56" s="14"/>
    </row>
    <row r="57" spans="4:4">
      <c r="D57" s="14"/>
    </row>
    <row r="58" spans="4:4">
      <c r="D58" s="14"/>
    </row>
    <row r="59" spans="4:4">
      <c r="D59" s="14"/>
    </row>
    <row r="60" spans="4:4">
      <c r="D60" s="14"/>
    </row>
    <row r="61" spans="4:4">
      <c r="D61" s="14"/>
    </row>
    <row r="62" spans="4:4">
      <c r="D62" s="14"/>
    </row>
    <row r="63" spans="4:4">
      <c r="D63" s="14"/>
    </row>
    <row r="64" spans="4:4">
      <c r="D64" s="14"/>
    </row>
    <row r="65" spans="4:4">
      <c r="D65" s="14"/>
    </row>
    <row r="66" spans="4:4">
      <c r="D66" s="14"/>
    </row>
    <row r="67" spans="4:4">
      <c r="D67" s="14"/>
    </row>
    <row r="68" spans="4:4">
      <c r="D68" s="14"/>
    </row>
    <row r="69" spans="4:4">
      <c r="D69" s="14"/>
    </row>
    <row r="70" spans="4:4">
      <c r="D70" s="14"/>
    </row>
    <row r="71" spans="4:4">
      <c r="D71" s="14"/>
    </row>
    <row r="72" spans="4:4">
      <c r="D72" s="14"/>
    </row>
    <row r="73" spans="4:4">
      <c r="D73" s="14"/>
    </row>
    <row r="74" spans="4:4">
      <c r="D74" s="14"/>
    </row>
    <row r="75" spans="4:4">
      <c r="D75" s="14"/>
    </row>
    <row r="76" spans="4:4">
      <c r="D76" s="14"/>
    </row>
    <row r="77" spans="4:4">
      <c r="D77" s="14"/>
    </row>
    <row r="78" spans="4:4">
      <c r="D78" s="14"/>
    </row>
    <row r="79" spans="4:4">
      <c r="D79" s="14"/>
    </row>
    <row r="80" spans="4:4">
      <c r="D80" s="14"/>
    </row>
    <row r="81" spans="4:4">
      <c r="D81" s="14"/>
    </row>
    <row r="82" spans="4:4">
      <c r="D82" s="14"/>
    </row>
    <row r="83" spans="4:4">
      <c r="D83" s="14"/>
    </row>
    <row r="84" spans="4:4">
      <c r="D84" s="14"/>
    </row>
    <row r="85" spans="4:4">
      <c r="D85" s="14"/>
    </row>
    <row r="86" spans="4:4">
      <c r="D86" s="14"/>
    </row>
    <row r="87" spans="4:4">
      <c r="D87" s="14"/>
    </row>
    <row r="88" spans="4:4">
      <c r="D88" s="14"/>
    </row>
    <row r="89" spans="4:4">
      <c r="D89" s="14"/>
    </row>
    <row r="90" spans="4:4">
      <c r="D90" s="14"/>
    </row>
    <row r="91" spans="4:4">
      <c r="D91" s="14"/>
    </row>
    <row r="92" spans="4:4">
      <c r="D92" s="14"/>
    </row>
    <row r="93" spans="4:4">
      <c r="D93" s="14"/>
    </row>
    <row r="94" spans="4:4">
      <c r="D94" s="14"/>
    </row>
    <row r="95" spans="4:4">
      <c r="D95" s="14"/>
    </row>
    <row r="96" spans="4:4">
      <c r="D96" s="14"/>
    </row>
    <row r="97" spans="4:4">
      <c r="D97" s="14"/>
    </row>
    <row r="98" spans="4:4">
      <c r="D98" s="14"/>
    </row>
    <row r="99" spans="4:4">
      <c r="D99" s="14"/>
    </row>
    <row r="100" spans="4:4">
      <c r="D100" s="14"/>
    </row>
    <row r="101" spans="4:4">
      <c r="D101" s="14"/>
    </row>
    <row r="102" spans="4:4">
      <c r="D102" s="14"/>
    </row>
    <row r="103" spans="4:4">
      <c r="D103" s="14"/>
    </row>
    <row r="104" spans="4:4">
      <c r="D104" s="14"/>
    </row>
    <row r="105" spans="4:4">
      <c r="D105" s="14"/>
    </row>
    <row r="106" spans="4:4">
      <c r="D106" s="14"/>
    </row>
    <row r="107" spans="4:4">
      <c r="D107" s="14"/>
    </row>
    <row r="108" spans="4:4">
      <c r="D108" s="14"/>
    </row>
    <row r="109" spans="4:4">
      <c r="D109" s="14"/>
    </row>
    <row r="110" spans="4:4">
      <c r="D110" s="14"/>
    </row>
    <row r="111" spans="4:4">
      <c r="D111" s="14"/>
    </row>
    <row r="112" spans="4:4">
      <c r="D112" s="14"/>
    </row>
    <row r="113" spans="4:4">
      <c r="D113" s="14"/>
    </row>
    <row r="114" spans="4:4">
      <c r="D114" s="14"/>
    </row>
    <row r="115" spans="4:4">
      <c r="D115" s="14"/>
    </row>
    <row r="116" spans="4:4">
      <c r="D116" s="14"/>
    </row>
    <row r="117" spans="4:4">
      <c r="D117" s="14"/>
    </row>
    <row r="118" spans="4:4">
      <c r="D118" s="14"/>
    </row>
    <row r="119" spans="4:4">
      <c r="D119" s="14"/>
    </row>
    <row r="120" spans="4:4">
      <c r="D120" s="14"/>
    </row>
    <row r="121" spans="4:4">
      <c r="D121" s="14"/>
    </row>
    <row r="122" spans="4:4">
      <c r="D122" s="14"/>
    </row>
    <row r="123" spans="4:4">
      <c r="D123" s="14"/>
    </row>
    <row r="124" spans="4:4">
      <c r="D124" s="14"/>
    </row>
    <row r="125" spans="4:4">
      <c r="D125" s="14"/>
    </row>
    <row r="126" spans="4:4">
      <c r="D126" s="14"/>
    </row>
    <row r="127" spans="4:4">
      <c r="D127" s="14"/>
    </row>
    <row r="128" spans="4:4">
      <c r="D128" s="14"/>
    </row>
    <row r="129" spans="4:4">
      <c r="D129" s="14"/>
    </row>
    <row r="130" spans="4:4">
      <c r="D130" s="14"/>
    </row>
    <row r="131" spans="4:4">
      <c r="D131" s="14"/>
    </row>
    <row r="132" spans="4:4">
      <c r="D132" s="14"/>
    </row>
    <row r="133" spans="4:4">
      <c r="D133" s="14"/>
    </row>
    <row r="134" spans="4:4">
      <c r="D134" s="14"/>
    </row>
    <row r="135" spans="4:4">
      <c r="D135" s="14"/>
    </row>
    <row r="136" spans="4:4">
      <c r="D136" s="14"/>
    </row>
    <row r="137" spans="4:4">
      <c r="D137" s="14"/>
    </row>
    <row r="138" spans="4:4">
      <c r="D138" s="14"/>
    </row>
    <row r="139" spans="4:4">
      <c r="D139" s="14"/>
    </row>
    <row r="140" spans="4:4">
      <c r="D140" s="14"/>
    </row>
    <row r="141" spans="4:4">
      <c r="D141" s="14"/>
    </row>
    <row r="142" spans="4:4">
      <c r="D142" s="14"/>
    </row>
    <row r="143" spans="4:4">
      <c r="D143" s="14"/>
    </row>
    <row r="144" spans="4:4">
      <c r="D144" s="14"/>
    </row>
    <row r="145" spans="4:4">
      <c r="D145" s="14"/>
    </row>
    <row r="146" spans="4:4">
      <c r="D146" s="14"/>
    </row>
    <row r="147" spans="4:4">
      <c r="D147" s="14"/>
    </row>
    <row r="148" spans="4:4">
      <c r="D148" s="14"/>
    </row>
    <row r="149" spans="4:4">
      <c r="D149" s="14"/>
    </row>
    <row r="150" spans="4:4">
      <c r="D150" s="14"/>
    </row>
    <row r="151" spans="4:4">
      <c r="D151" s="14"/>
    </row>
    <row r="152" spans="4:4">
      <c r="D152" s="14"/>
    </row>
    <row r="153" spans="4:4">
      <c r="D153" s="14"/>
    </row>
    <row r="154" spans="4:4">
      <c r="D154" s="14"/>
    </row>
    <row r="155" spans="4:4">
      <c r="D155" s="14"/>
    </row>
    <row r="156" spans="4:4">
      <c r="D156" s="14"/>
    </row>
    <row r="157" spans="4:4">
      <c r="D157" s="14"/>
    </row>
    <row r="158" spans="4:4">
      <c r="D158" s="14"/>
    </row>
    <row r="159" spans="4:4">
      <c r="D159" s="14"/>
    </row>
    <row r="160" spans="4:4">
      <c r="D160" s="14"/>
    </row>
    <row r="161" spans="4:4">
      <c r="D161" s="14"/>
    </row>
    <row r="162" spans="4:4">
      <c r="D162" s="14"/>
    </row>
    <row r="163" spans="4:4">
      <c r="D163" s="14"/>
    </row>
    <row r="164" spans="4:4">
      <c r="D164" s="14"/>
    </row>
    <row r="165" spans="4:4">
      <c r="D165" s="14"/>
    </row>
    <row r="166" spans="4:4">
      <c r="D166" s="14"/>
    </row>
    <row r="167" spans="4:4">
      <c r="D167" s="14"/>
    </row>
    <row r="168" spans="4:4">
      <c r="D168" s="14"/>
    </row>
    <row r="169" spans="4:4">
      <c r="D169" s="14"/>
    </row>
    <row r="170" spans="4:4">
      <c r="D170" s="14"/>
    </row>
    <row r="171" spans="4:4">
      <c r="D171" s="14"/>
    </row>
    <row r="172" spans="4:4">
      <c r="D172" s="14"/>
    </row>
    <row r="173" spans="4:4">
      <c r="D173" s="14"/>
    </row>
    <row r="174" spans="4:4">
      <c r="D174" s="14"/>
    </row>
    <row r="175" spans="4:4">
      <c r="D175" s="14"/>
    </row>
    <row r="176" spans="4:4">
      <c r="D176" s="14"/>
    </row>
    <row r="177" spans="4:4">
      <c r="D177" s="14"/>
    </row>
    <row r="178" spans="4:4">
      <c r="D178" s="14"/>
    </row>
    <row r="179" spans="4:4">
      <c r="D179" s="14"/>
    </row>
    <row r="180" spans="4:4">
      <c r="D180" s="14"/>
    </row>
    <row r="181" spans="4:4">
      <c r="D181" s="14"/>
    </row>
    <row r="182" spans="4:4">
      <c r="D182" s="14"/>
    </row>
    <row r="183" spans="4:4">
      <c r="D183" s="14"/>
    </row>
    <row r="184" spans="4:4">
      <c r="D184" s="14"/>
    </row>
    <row r="185" spans="4:4">
      <c r="D185" s="14"/>
    </row>
    <row r="186" spans="4:4">
      <c r="D186" s="14"/>
    </row>
    <row r="187" spans="4:4">
      <c r="D187" s="14"/>
    </row>
    <row r="188" spans="4:4">
      <c r="D188" s="14"/>
    </row>
    <row r="189" spans="4:4">
      <c r="D189" s="14"/>
    </row>
    <row r="190" spans="4:4">
      <c r="D190" s="14"/>
    </row>
    <row r="191" spans="4:4">
      <c r="D191" s="14"/>
    </row>
    <row r="192" spans="4:4">
      <c r="D192" s="14"/>
    </row>
    <row r="193" spans="4:4">
      <c r="D193" s="14"/>
    </row>
    <row r="194" spans="4:4">
      <c r="D194" s="14"/>
    </row>
    <row r="195" spans="4:4">
      <c r="D195" s="14"/>
    </row>
    <row r="196" spans="4:4">
      <c r="D196" s="14"/>
    </row>
    <row r="197" spans="4:4">
      <c r="D197" s="14"/>
    </row>
    <row r="198" spans="4:4">
      <c r="D198" s="14"/>
    </row>
    <row r="199" spans="4:4">
      <c r="D199" s="14"/>
    </row>
    <row r="200" spans="4:4">
      <c r="D200" s="14"/>
    </row>
    <row r="201" spans="4:4">
      <c r="D201" s="14"/>
    </row>
    <row r="202" spans="4:4">
      <c r="D202" s="14"/>
    </row>
    <row r="203" spans="4:4">
      <c r="D203" s="14"/>
    </row>
    <row r="204" spans="4:4">
      <c r="D204" s="14"/>
    </row>
    <row r="205" spans="4:4">
      <c r="D205" s="14"/>
    </row>
    <row r="206" spans="4:4">
      <c r="D206" s="14"/>
    </row>
    <row r="207" spans="4:4">
      <c r="D207" s="14"/>
    </row>
    <row r="208" spans="4:4">
      <c r="D208" s="14"/>
    </row>
    <row r="209" spans="4:4">
      <c r="D209" s="14"/>
    </row>
    <row r="210" spans="4:4">
      <c r="D210" s="14"/>
    </row>
    <row r="211" spans="4:4">
      <c r="D211" s="14"/>
    </row>
    <row r="212" spans="4:4">
      <c r="D212" s="14"/>
    </row>
    <row r="213" spans="4:4">
      <c r="D213" s="14"/>
    </row>
    <row r="214" spans="4:4">
      <c r="D214" s="14"/>
    </row>
    <row r="215" spans="4:4">
      <c r="D215" s="14"/>
    </row>
    <row r="216" spans="4:4">
      <c r="D216" s="14"/>
    </row>
    <row r="217" spans="4:4">
      <c r="D217" s="14"/>
    </row>
    <row r="218" spans="4:4">
      <c r="D218" s="14"/>
    </row>
    <row r="219" spans="4:4">
      <c r="D219" s="14"/>
    </row>
    <row r="220" spans="4:4">
      <c r="D220" s="14"/>
    </row>
    <row r="221" spans="4:4">
      <c r="D221" s="14"/>
    </row>
    <row r="222" spans="4:4">
      <c r="D222" s="14"/>
    </row>
    <row r="223" spans="4:4">
      <c r="D223" s="14"/>
    </row>
    <row r="224" spans="4:4">
      <c r="D224" s="14"/>
    </row>
    <row r="225" spans="4:4">
      <c r="D225" s="14"/>
    </row>
    <row r="226" spans="4:4">
      <c r="D226" s="14"/>
    </row>
    <row r="227" spans="4:4">
      <c r="D227" s="14"/>
    </row>
    <row r="228" spans="4:4">
      <c r="D228" s="14"/>
    </row>
    <row r="229" spans="4:4">
      <c r="D229" s="14"/>
    </row>
    <row r="230" spans="4:4">
      <c r="D230" s="14"/>
    </row>
    <row r="231" spans="4:4">
      <c r="D231" s="14"/>
    </row>
    <row r="232" spans="4:4">
      <c r="D232" s="14"/>
    </row>
    <row r="233" spans="4:4">
      <c r="D233" s="14"/>
    </row>
    <row r="234" spans="4:4">
      <c r="D234" s="14"/>
    </row>
    <row r="235" spans="4:4">
      <c r="D235" s="14"/>
    </row>
    <row r="236" spans="4:4">
      <c r="D236" s="14"/>
    </row>
    <row r="237" spans="4:4">
      <c r="D237" s="14"/>
    </row>
    <row r="238" spans="4:4">
      <c r="D238" s="14"/>
    </row>
    <row r="239" spans="4:4">
      <c r="D239" s="14"/>
    </row>
    <row r="240" spans="4:4">
      <c r="D240" s="14"/>
    </row>
    <row r="241" spans="4:4">
      <c r="D241" s="14"/>
    </row>
    <row r="242" spans="4:4">
      <c r="D242" s="14"/>
    </row>
    <row r="243" spans="4:4">
      <c r="D243" s="14"/>
    </row>
    <row r="244" spans="4:4">
      <c r="D244" s="14"/>
    </row>
    <row r="245" spans="4:4">
      <c r="D245" s="14"/>
    </row>
    <row r="246" spans="4:4">
      <c r="D246" s="14"/>
    </row>
    <row r="247" spans="4:4">
      <c r="D247" s="14"/>
    </row>
    <row r="248" spans="4:4">
      <c r="D248" s="14"/>
    </row>
    <row r="249" spans="4:4">
      <c r="D249" s="14"/>
    </row>
    <row r="250" spans="4:4">
      <c r="D250" s="14"/>
    </row>
    <row r="251" spans="4:4">
      <c r="D251" s="14"/>
    </row>
    <row r="252" spans="4:4">
      <c r="D252" s="14"/>
    </row>
    <row r="253" spans="4:4">
      <c r="D253" s="14"/>
    </row>
    <row r="254" spans="4:4">
      <c r="D254" s="14"/>
    </row>
    <row r="255" spans="4:4">
      <c r="D255" s="14"/>
    </row>
    <row r="256" spans="4:4">
      <c r="D256" s="14"/>
    </row>
    <row r="257" spans="4:4">
      <c r="D257" s="14"/>
    </row>
    <row r="258" spans="4:4">
      <c r="D258" s="14"/>
    </row>
    <row r="259" spans="4:4">
      <c r="D259" s="14"/>
    </row>
    <row r="260" spans="4:4">
      <c r="D260" s="14"/>
    </row>
    <row r="261" spans="4:4">
      <c r="D261" s="14"/>
    </row>
    <row r="262" spans="4:4">
      <c r="D262" s="14"/>
    </row>
    <row r="263" spans="4:4">
      <c r="D263" s="14"/>
    </row>
    <row r="264" spans="4:4">
      <c r="D264" s="14"/>
    </row>
    <row r="265" spans="4:4">
      <c r="D265" s="14"/>
    </row>
    <row r="266" spans="4:4">
      <c r="D266" s="14"/>
    </row>
    <row r="267" spans="4:4">
      <c r="D267" s="14"/>
    </row>
    <row r="268" spans="4:4">
      <c r="D268" s="14"/>
    </row>
    <row r="269" spans="4:4">
      <c r="D269" s="14"/>
    </row>
    <row r="270" spans="4:4">
      <c r="D270" s="14"/>
    </row>
    <row r="271" spans="4:4">
      <c r="D271" s="14"/>
    </row>
    <row r="272" spans="4:4">
      <c r="D272" s="14"/>
    </row>
    <row r="273" spans="4:4">
      <c r="D273" s="14"/>
    </row>
    <row r="274" spans="4:4">
      <c r="D274" s="14"/>
    </row>
    <row r="275" spans="4:4">
      <c r="D275" s="14"/>
    </row>
    <row r="276" spans="4:4">
      <c r="D276" s="14"/>
    </row>
    <row r="277" spans="4:4">
      <c r="D277" s="14"/>
    </row>
    <row r="278" spans="4:4">
      <c r="D278" s="14"/>
    </row>
    <row r="279" spans="4:4">
      <c r="D279" s="14"/>
    </row>
    <row r="280" spans="4:4">
      <c r="D280" s="14"/>
    </row>
    <row r="281" spans="4:4">
      <c r="D281" s="14"/>
    </row>
    <row r="282" spans="4:4">
      <c r="D282" s="14"/>
    </row>
    <row r="283" spans="4:4">
      <c r="D283" s="14"/>
    </row>
    <row r="284" spans="4:4">
      <c r="D284" s="14"/>
    </row>
    <row r="285" spans="4:4">
      <c r="D285" s="14"/>
    </row>
    <row r="286" spans="4:4">
      <c r="D286" s="14"/>
    </row>
    <row r="287" spans="4:4">
      <c r="D287" s="14"/>
    </row>
    <row r="288" spans="4:4">
      <c r="D288" s="14"/>
    </row>
    <row r="289" spans="4:4">
      <c r="D289" s="14"/>
    </row>
    <row r="290" spans="4:4">
      <c r="D290" s="14"/>
    </row>
    <row r="291" spans="4:4">
      <c r="D291" s="14"/>
    </row>
    <row r="292" spans="4:4">
      <c r="D292" s="14"/>
    </row>
    <row r="293" spans="4:4">
      <c r="D293" s="14"/>
    </row>
    <row r="294" spans="4:4">
      <c r="D294" s="14"/>
    </row>
    <row r="295" spans="4:4">
      <c r="D295" s="14"/>
    </row>
    <row r="296" spans="4:4">
      <c r="D296" s="14"/>
    </row>
    <row r="297" spans="4:4">
      <c r="D297" s="14"/>
    </row>
    <row r="298" spans="4:4">
      <c r="D298" s="14"/>
    </row>
    <row r="299" spans="4:4">
      <c r="D299" s="14"/>
    </row>
    <row r="300" spans="4:4">
      <c r="D300" s="14"/>
    </row>
    <row r="301" spans="4:4">
      <c r="D301" s="14"/>
    </row>
    <row r="302" spans="4:4">
      <c r="D302" s="14"/>
    </row>
    <row r="303" spans="4:4">
      <c r="D303" s="14"/>
    </row>
    <row r="304" spans="4:4">
      <c r="D304" s="14"/>
    </row>
    <row r="305" spans="4:4">
      <c r="D305" s="14"/>
    </row>
    <row r="306" spans="4:4">
      <c r="D306" s="14"/>
    </row>
    <row r="307" spans="4:4">
      <c r="D307" s="14"/>
    </row>
    <row r="308" spans="4:4">
      <c r="D308" s="14"/>
    </row>
    <row r="309" spans="4:4">
      <c r="D309" s="14"/>
    </row>
    <row r="310" spans="4:4">
      <c r="D310" s="14"/>
    </row>
    <row r="311" spans="4:4">
      <c r="D311" s="14"/>
    </row>
    <row r="312" spans="4:4">
      <c r="D312" s="14"/>
    </row>
    <row r="313" spans="4:4">
      <c r="D313" s="14"/>
    </row>
    <row r="314" spans="4:4">
      <c r="D314" s="14"/>
    </row>
    <row r="315" spans="4:4">
      <c r="D315" s="14"/>
    </row>
    <row r="316" spans="4:4">
      <c r="D316" s="14"/>
    </row>
    <row r="317" spans="4:4">
      <c r="D317" s="14"/>
    </row>
    <row r="318" spans="4:4">
      <c r="D318" s="14"/>
    </row>
    <row r="319" spans="4:4">
      <c r="D319" s="14"/>
    </row>
    <row r="320" spans="4:4">
      <c r="D320" s="14"/>
    </row>
    <row r="321" spans="4:4">
      <c r="D321" s="14"/>
    </row>
    <row r="322" spans="4:4">
      <c r="D322" s="14"/>
    </row>
    <row r="323" spans="4:4">
      <c r="D323" s="14"/>
    </row>
    <row r="324" spans="4:4">
      <c r="D324" s="14"/>
    </row>
    <row r="325" spans="4:4">
      <c r="D325" s="14"/>
    </row>
    <row r="326" spans="4:4">
      <c r="D326" s="14"/>
    </row>
    <row r="327" spans="4:4">
      <c r="D327" s="14"/>
    </row>
    <row r="328" spans="4:4">
      <c r="D328" s="14"/>
    </row>
    <row r="329" spans="4:4">
      <c r="D329" s="14"/>
    </row>
    <row r="330" spans="4:4">
      <c r="D330" s="14"/>
    </row>
    <row r="331" spans="4:4">
      <c r="D331" s="14"/>
    </row>
    <row r="332" spans="4:4">
      <c r="D332" s="14"/>
    </row>
    <row r="333" spans="4:4">
      <c r="D333" s="14"/>
    </row>
    <row r="334" spans="4:4">
      <c r="D334" s="14"/>
    </row>
    <row r="335" spans="4:4">
      <c r="D335" s="14"/>
    </row>
    <row r="336" spans="4:4">
      <c r="D336" s="14"/>
    </row>
    <row r="337" spans="4:4">
      <c r="D337" s="14"/>
    </row>
    <row r="338" spans="4:4">
      <c r="D338" s="14"/>
    </row>
    <row r="339" spans="4:4">
      <c r="D339" s="14"/>
    </row>
    <row r="340" spans="4:4">
      <c r="D340" s="14"/>
    </row>
    <row r="341" spans="4:4">
      <c r="D341" s="14"/>
    </row>
    <row r="342" spans="4:4">
      <c r="D342" s="14"/>
    </row>
    <row r="343" spans="4:4">
      <c r="D343" s="14"/>
    </row>
    <row r="344" spans="4:4">
      <c r="D344" s="14"/>
    </row>
    <row r="345" spans="4:4">
      <c r="D345" s="14"/>
    </row>
    <row r="346" spans="4:4">
      <c r="D346" s="14"/>
    </row>
    <row r="347" spans="4:4">
      <c r="D347" s="14"/>
    </row>
    <row r="348" spans="4:4">
      <c r="D348" s="14"/>
    </row>
    <row r="349" spans="4:4">
      <c r="D349" s="14"/>
    </row>
    <row r="350" spans="4:4">
      <c r="D350" s="14"/>
    </row>
    <row r="351" spans="4:4">
      <c r="D351" s="14"/>
    </row>
    <row r="352" spans="4:4">
      <c r="D352" s="14"/>
    </row>
    <row r="353" spans="4:4">
      <c r="D353" s="14"/>
    </row>
    <row r="354" spans="4:4">
      <c r="D354" s="14"/>
    </row>
    <row r="355" spans="4:4">
      <c r="D355" s="14"/>
    </row>
    <row r="356" spans="4:4">
      <c r="D356" s="14"/>
    </row>
    <row r="357" spans="4:4">
      <c r="D357" s="14"/>
    </row>
    <row r="358" spans="4:4">
      <c r="D358" s="14"/>
    </row>
    <row r="359" spans="4:4">
      <c r="D359" s="14"/>
    </row>
    <row r="360" spans="4:4">
      <c r="D360" s="14"/>
    </row>
    <row r="361" spans="4:4">
      <c r="D361" s="14"/>
    </row>
    <row r="362" spans="4:4">
      <c r="D362" s="14"/>
    </row>
    <row r="363" spans="4:4">
      <c r="D363" s="14"/>
    </row>
    <row r="364" spans="4:4">
      <c r="D364" s="14"/>
    </row>
    <row r="365" spans="4:4">
      <c r="D365" s="14"/>
    </row>
    <row r="366" spans="4:4">
      <c r="D366" s="14"/>
    </row>
    <row r="367" spans="4:4">
      <c r="D367" s="14"/>
    </row>
    <row r="368" spans="4:4">
      <c r="D368" s="14"/>
    </row>
    <row r="369" spans="2:4">
      <c r="D369" s="14"/>
    </row>
    <row r="370" spans="2:4">
      <c r="D370" s="14"/>
    </row>
    <row r="371" spans="2:4">
      <c r="D371" s="14"/>
    </row>
    <row r="372" spans="2:4">
      <c r="B372" s="14"/>
      <c r="D372" s="14"/>
    </row>
    <row r="373" spans="2:4">
      <c r="B373" s="14"/>
      <c r="D373" s="14"/>
    </row>
    <row r="374" spans="2:4">
      <c r="B374" s="17"/>
      <c r="D374" s="14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4" customWidth="1"/>
    <col min="2" max="2" width="48.28515625" style="13" bestFit="1" customWidth="1"/>
    <col min="3" max="4" width="10.7109375" style="13" customWidth="1"/>
    <col min="5" max="11" width="10.7109375" style="14" customWidth="1"/>
    <col min="12" max="12" width="14.7109375" style="14" customWidth="1"/>
    <col min="13" max="13" width="12.7109375" style="14" customWidth="1"/>
    <col min="14" max="16" width="10.7109375" style="14" customWidth="1"/>
    <col min="17" max="17" width="7.5703125" style="14" customWidth="1"/>
    <col min="18" max="18" width="6.7109375" style="14" customWidth="1"/>
    <col min="19" max="19" width="7.7109375" style="14" customWidth="1"/>
    <col min="20" max="20" width="7.140625" style="14" customWidth="1"/>
    <col min="21" max="21" width="6" style="14" customWidth="1"/>
    <col min="22" max="22" width="7.85546875" style="14" customWidth="1"/>
    <col min="23" max="23" width="8.140625" style="14" customWidth="1"/>
    <col min="24" max="24" width="6.28515625" style="14" customWidth="1"/>
    <col min="25" max="25" width="8" style="14" customWidth="1"/>
    <col min="26" max="26" width="8.7109375" style="14" customWidth="1"/>
    <col min="27" max="27" width="10" style="14" customWidth="1"/>
    <col min="28" max="28" width="9.5703125" style="14" customWidth="1"/>
    <col min="29" max="29" width="6.140625" style="14" customWidth="1"/>
    <col min="30" max="31" width="5.7109375" style="14" customWidth="1"/>
    <col min="32" max="32" width="6.85546875" style="14" customWidth="1"/>
    <col min="33" max="33" width="6.42578125" style="14" customWidth="1"/>
    <col min="34" max="34" width="6.7109375" style="14" customWidth="1"/>
    <col min="35" max="35" width="7.28515625" style="14" customWidth="1"/>
    <col min="36" max="47" width="5.7109375" style="14" customWidth="1"/>
    <col min="48" max="16384" width="9.140625" style="14"/>
  </cols>
  <sheetData>
    <row r="1" spans="2:18">
      <c r="B1" s="2" t="s">
        <v>0</v>
      </c>
      <c r="C1" t="s">
        <v>195</v>
      </c>
    </row>
    <row r="2" spans="2:18">
      <c r="B2" s="2" t="s">
        <v>1</v>
      </c>
    </row>
    <row r="3" spans="2:18">
      <c r="B3" s="2" t="s">
        <v>2</v>
      </c>
      <c r="C3" t="s">
        <v>196</v>
      </c>
    </row>
    <row r="4" spans="2:18">
      <c r="B4" s="2" t="s">
        <v>3</v>
      </c>
    </row>
    <row r="5" spans="2:18">
      <c r="B5" s="2"/>
    </row>
    <row r="7" spans="2:18" ht="26.25" customHeight="1">
      <c r="B7" s="109" t="s">
        <v>175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1"/>
    </row>
    <row r="8" spans="2:18" s="17" customFormat="1" ht="63">
      <c r="B8" s="4" t="s">
        <v>94</v>
      </c>
      <c r="C8" s="26" t="s">
        <v>47</v>
      </c>
      <c r="D8" s="26" t="s">
        <v>82</v>
      </c>
      <c r="E8" s="26" t="s">
        <v>49</v>
      </c>
      <c r="F8" s="26" t="s">
        <v>50</v>
      </c>
      <c r="G8" s="26" t="s">
        <v>69</v>
      </c>
      <c r="H8" s="26" t="s">
        <v>70</v>
      </c>
      <c r="I8" s="26" t="s">
        <v>51</v>
      </c>
      <c r="J8" s="26" t="s">
        <v>52</v>
      </c>
      <c r="K8" s="26" t="s">
        <v>172</v>
      </c>
      <c r="L8" s="26" t="s">
        <v>185</v>
      </c>
      <c r="M8" s="26" t="s">
        <v>173</v>
      </c>
      <c r="N8" s="26" t="s">
        <v>71</v>
      </c>
      <c r="O8" s="26" t="s">
        <v>55</v>
      </c>
      <c r="P8" s="34" t="s">
        <v>181</v>
      </c>
      <c r="R8" s="14"/>
    </row>
    <row r="9" spans="2:18" s="17" customFormat="1" ht="17.25" customHeight="1">
      <c r="B9" s="18"/>
      <c r="C9" s="29"/>
      <c r="D9" s="29"/>
      <c r="E9" s="29"/>
      <c r="F9" s="29"/>
      <c r="G9" s="29" t="s">
        <v>72</v>
      </c>
      <c r="H9" s="29" t="s">
        <v>73</v>
      </c>
      <c r="I9" s="29"/>
      <c r="J9" s="29" t="s">
        <v>7</v>
      </c>
      <c r="K9" s="29" t="s">
        <v>7</v>
      </c>
      <c r="L9" s="29" t="s">
        <v>182</v>
      </c>
      <c r="M9" s="29" t="s">
        <v>6</v>
      </c>
      <c r="N9" s="29" t="s">
        <v>7</v>
      </c>
      <c r="O9" s="29" t="s">
        <v>7</v>
      </c>
      <c r="P9" s="30" t="s">
        <v>7</v>
      </c>
    </row>
    <row r="10" spans="2:18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32" t="s">
        <v>77</v>
      </c>
      <c r="Q10" s="33"/>
    </row>
    <row r="11" spans="2:18" s="21" customFormat="1" ht="18" customHeight="1">
      <c r="B11" s="22" t="s">
        <v>176</v>
      </c>
      <c r="C11" s="6"/>
      <c r="D11" s="6"/>
      <c r="E11" s="6"/>
      <c r="F11" s="6"/>
      <c r="G11" s="6"/>
      <c r="H11" s="6"/>
      <c r="I11" s="32"/>
      <c r="J11" s="32"/>
      <c r="K11" s="6"/>
      <c r="L11" s="73">
        <v>0</v>
      </c>
      <c r="M11" s="73">
        <v>0</v>
      </c>
      <c r="N11" s="6"/>
      <c r="O11" s="74">
        <v>0</v>
      </c>
      <c r="P11" s="74">
        <v>0</v>
      </c>
      <c r="Q11" s="33"/>
    </row>
    <row r="12" spans="2:18">
      <c r="B12" s="77" t="s">
        <v>203</v>
      </c>
      <c r="C12" s="14"/>
      <c r="D12" s="14"/>
      <c r="H12" s="79">
        <v>0</v>
      </c>
      <c r="L12" s="79">
        <v>0</v>
      </c>
      <c r="M12" s="79">
        <v>0</v>
      </c>
      <c r="O12" s="78">
        <v>0</v>
      </c>
      <c r="P12" s="78">
        <v>0</v>
      </c>
    </row>
    <row r="13" spans="2:18">
      <c r="B13" s="77" t="s">
        <v>3106</v>
      </c>
      <c r="C13" s="14"/>
      <c r="D13" s="14"/>
      <c r="H13" s="79">
        <v>0</v>
      </c>
      <c r="L13" s="79">
        <v>0</v>
      </c>
      <c r="M13" s="79">
        <v>0</v>
      </c>
      <c r="O13" s="78">
        <v>0</v>
      </c>
      <c r="P13" s="78">
        <v>0</v>
      </c>
    </row>
    <row r="14" spans="2:18">
      <c r="B14" t="s">
        <v>251</v>
      </c>
      <c r="C14" t="s">
        <v>251</v>
      </c>
      <c r="D14" t="s">
        <v>251</v>
      </c>
      <c r="E14" t="s">
        <v>251</v>
      </c>
      <c r="H14" s="75">
        <v>0</v>
      </c>
      <c r="I14" t="s">
        <v>251</v>
      </c>
      <c r="J14" s="76">
        <v>0</v>
      </c>
      <c r="K14" s="76">
        <v>0</v>
      </c>
      <c r="L14" s="75">
        <v>0</v>
      </c>
      <c r="M14" s="75">
        <v>0</v>
      </c>
      <c r="N14" s="76">
        <v>0</v>
      </c>
      <c r="O14" s="76">
        <v>0</v>
      </c>
      <c r="P14" s="76">
        <v>0</v>
      </c>
    </row>
    <row r="15" spans="2:18">
      <c r="B15" s="77" t="s">
        <v>3107</v>
      </c>
      <c r="C15" s="14"/>
      <c r="D15" s="14"/>
      <c r="H15" s="79">
        <v>0</v>
      </c>
      <c r="L15" s="79">
        <v>0</v>
      </c>
      <c r="M15" s="79">
        <v>0</v>
      </c>
      <c r="O15" s="78">
        <v>0</v>
      </c>
      <c r="P15" s="78">
        <v>0</v>
      </c>
    </row>
    <row r="16" spans="2:18">
      <c r="B16" t="s">
        <v>251</v>
      </c>
      <c r="C16" t="s">
        <v>251</v>
      </c>
      <c r="D16" t="s">
        <v>251</v>
      </c>
      <c r="E16" t="s">
        <v>251</v>
      </c>
      <c r="H16" s="75">
        <v>0</v>
      </c>
      <c r="I16" t="s">
        <v>251</v>
      </c>
      <c r="J16" s="76">
        <v>0</v>
      </c>
      <c r="K16" s="76">
        <v>0</v>
      </c>
      <c r="L16" s="75">
        <v>0</v>
      </c>
      <c r="M16" s="75">
        <v>0</v>
      </c>
      <c r="N16" s="76">
        <v>0</v>
      </c>
      <c r="O16" s="76">
        <v>0</v>
      </c>
      <c r="P16" s="76">
        <v>0</v>
      </c>
    </row>
    <row r="17" spans="2:16">
      <c r="B17" s="77" t="s">
        <v>398</v>
      </c>
      <c r="D17" s="14"/>
      <c r="H17" s="79">
        <v>0</v>
      </c>
      <c r="L17" s="79">
        <v>0</v>
      </c>
      <c r="M17" s="79">
        <v>0</v>
      </c>
      <c r="O17" s="78">
        <v>0</v>
      </c>
      <c r="P17" s="78">
        <v>0</v>
      </c>
    </row>
    <row r="18" spans="2:16">
      <c r="B18" t="s">
        <v>251</v>
      </c>
      <c r="C18" t="s">
        <v>251</v>
      </c>
      <c r="D18" t="s">
        <v>251</v>
      </c>
      <c r="E18" t="s">
        <v>251</v>
      </c>
      <c r="H18" s="75">
        <v>0</v>
      </c>
      <c r="I18" t="s">
        <v>251</v>
      </c>
      <c r="J18" s="76">
        <v>0</v>
      </c>
      <c r="K18" s="76">
        <v>0</v>
      </c>
      <c r="L18" s="75">
        <v>0</v>
      </c>
      <c r="M18" s="75">
        <v>0</v>
      </c>
      <c r="N18" s="76">
        <v>0</v>
      </c>
      <c r="O18" s="76">
        <v>0</v>
      </c>
      <c r="P18" s="76">
        <v>0</v>
      </c>
    </row>
    <row r="19" spans="2:16">
      <c r="B19" s="77" t="s">
        <v>1650</v>
      </c>
      <c r="D19" s="14"/>
      <c r="H19" s="79">
        <v>0</v>
      </c>
      <c r="L19" s="79">
        <v>0</v>
      </c>
      <c r="M19" s="79">
        <v>0</v>
      </c>
      <c r="O19" s="78">
        <v>0</v>
      </c>
      <c r="P19" s="78">
        <v>0</v>
      </c>
    </row>
    <row r="20" spans="2:16">
      <c r="B20" t="s">
        <v>251</v>
      </c>
      <c r="C20" t="s">
        <v>251</v>
      </c>
      <c r="D20" t="s">
        <v>251</v>
      </c>
      <c r="E20" t="s">
        <v>251</v>
      </c>
      <c r="H20" s="75">
        <v>0</v>
      </c>
      <c r="I20" t="s">
        <v>251</v>
      </c>
      <c r="J20" s="76">
        <v>0</v>
      </c>
      <c r="K20" s="76">
        <v>0</v>
      </c>
      <c r="L20" s="75">
        <v>0</v>
      </c>
      <c r="M20" s="75">
        <v>0</v>
      </c>
      <c r="N20" s="76">
        <v>0</v>
      </c>
      <c r="O20" s="76">
        <v>0</v>
      </c>
      <c r="P20" s="76">
        <v>0</v>
      </c>
    </row>
    <row r="21" spans="2:16">
      <c r="B21" s="77" t="s">
        <v>254</v>
      </c>
      <c r="D21" s="14"/>
      <c r="H21" s="79">
        <v>0</v>
      </c>
      <c r="L21" s="79">
        <v>0</v>
      </c>
      <c r="M21" s="79">
        <v>0</v>
      </c>
      <c r="O21" s="78">
        <v>0</v>
      </c>
      <c r="P21" s="78">
        <v>0</v>
      </c>
    </row>
    <row r="22" spans="2:16">
      <c r="B22" s="77" t="s">
        <v>399</v>
      </c>
      <c r="D22" s="14"/>
      <c r="H22" s="79">
        <v>0</v>
      </c>
      <c r="L22" s="79">
        <v>0</v>
      </c>
      <c r="M22" s="79">
        <v>0</v>
      </c>
      <c r="O22" s="78">
        <v>0</v>
      </c>
      <c r="P22" s="78">
        <v>0</v>
      </c>
    </row>
    <row r="23" spans="2:16">
      <c r="B23" t="s">
        <v>251</v>
      </c>
      <c r="C23" t="s">
        <v>251</v>
      </c>
      <c r="D23" t="s">
        <v>251</v>
      </c>
      <c r="E23" t="s">
        <v>251</v>
      </c>
      <c r="H23" s="75">
        <v>0</v>
      </c>
      <c r="I23" t="s">
        <v>251</v>
      </c>
      <c r="J23" s="76">
        <v>0</v>
      </c>
      <c r="K23" s="76">
        <v>0</v>
      </c>
      <c r="L23" s="75">
        <v>0</v>
      </c>
      <c r="M23" s="75">
        <v>0</v>
      </c>
      <c r="N23" s="76">
        <v>0</v>
      </c>
      <c r="O23" s="76">
        <v>0</v>
      </c>
      <c r="P23" s="76">
        <v>0</v>
      </c>
    </row>
    <row r="24" spans="2:16">
      <c r="B24" s="77" t="s">
        <v>400</v>
      </c>
      <c r="D24" s="14"/>
      <c r="H24" s="79">
        <v>0</v>
      </c>
      <c r="L24" s="79">
        <v>0</v>
      </c>
      <c r="M24" s="79">
        <v>0</v>
      </c>
      <c r="O24" s="78">
        <v>0</v>
      </c>
      <c r="P24" s="78">
        <v>0</v>
      </c>
    </row>
    <row r="25" spans="2:16">
      <c r="B25" t="s">
        <v>251</v>
      </c>
      <c r="C25" t="s">
        <v>251</v>
      </c>
      <c r="D25" t="s">
        <v>251</v>
      </c>
      <c r="E25" t="s">
        <v>251</v>
      </c>
      <c r="H25" s="75">
        <v>0</v>
      </c>
      <c r="I25" t="s">
        <v>251</v>
      </c>
      <c r="J25" s="76">
        <v>0</v>
      </c>
      <c r="K25" s="76">
        <v>0</v>
      </c>
      <c r="L25" s="75">
        <v>0</v>
      </c>
      <c r="M25" s="75">
        <v>0</v>
      </c>
      <c r="N25" s="76">
        <v>0</v>
      </c>
      <c r="O25" s="76">
        <v>0</v>
      </c>
      <c r="P25" s="76">
        <v>0</v>
      </c>
    </row>
    <row r="26" spans="2:16">
      <c r="B26" t="s">
        <v>256</v>
      </c>
      <c r="D26" s="14"/>
    </row>
    <row r="27" spans="2:16">
      <c r="B27" t="s">
        <v>393</v>
      </c>
      <c r="D27" s="14"/>
    </row>
    <row r="28" spans="2:16">
      <c r="B28" t="s">
        <v>395</v>
      </c>
      <c r="D28" s="14"/>
    </row>
    <row r="29" spans="2:16">
      <c r="D29" s="14"/>
    </row>
    <row r="30" spans="2:16">
      <c r="D30" s="14"/>
    </row>
    <row r="31" spans="2:16">
      <c r="D31" s="14"/>
    </row>
    <row r="32" spans="2:16">
      <c r="D32" s="14"/>
    </row>
    <row r="33" spans="4:4">
      <c r="D33" s="14"/>
    </row>
    <row r="34" spans="4:4">
      <c r="D34" s="14"/>
    </row>
    <row r="35" spans="4:4">
      <c r="D35" s="14"/>
    </row>
    <row r="36" spans="4:4">
      <c r="D36" s="14"/>
    </row>
    <row r="37" spans="4:4">
      <c r="D37" s="14"/>
    </row>
    <row r="38" spans="4:4">
      <c r="D38" s="14"/>
    </row>
    <row r="39" spans="4:4">
      <c r="D39" s="14"/>
    </row>
    <row r="40" spans="4:4">
      <c r="D40" s="14"/>
    </row>
    <row r="41" spans="4:4">
      <c r="D41" s="14"/>
    </row>
    <row r="42" spans="4:4">
      <c r="D42" s="14"/>
    </row>
    <row r="43" spans="4:4">
      <c r="D43" s="14"/>
    </row>
    <row r="44" spans="4:4">
      <c r="D44" s="14"/>
    </row>
    <row r="45" spans="4:4">
      <c r="D45" s="14"/>
    </row>
    <row r="46" spans="4:4">
      <c r="D46" s="14"/>
    </row>
    <row r="47" spans="4:4">
      <c r="D47" s="14"/>
    </row>
    <row r="48" spans="4:4">
      <c r="D48" s="14"/>
    </row>
    <row r="49" spans="4:4">
      <c r="D49" s="14"/>
    </row>
    <row r="50" spans="4:4">
      <c r="D50" s="14"/>
    </row>
    <row r="51" spans="4:4">
      <c r="D51" s="14"/>
    </row>
    <row r="52" spans="4:4">
      <c r="D52" s="14"/>
    </row>
    <row r="53" spans="4:4">
      <c r="D53" s="14"/>
    </row>
    <row r="54" spans="4:4">
      <c r="D54" s="14"/>
    </row>
    <row r="55" spans="4:4">
      <c r="D55" s="14"/>
    </row>
    <row r="56" spans="4:4">
      <c r="D56" s="14"/>
    </row>
    <row r="57" spans="4:4">
      <c r="D57" s="14"/>
    </row>
    <row r="58" spans="4:4">
      <c r="D58" s="14"/>
    </row>
    <row r="59" spans="4:4">
      <c r="D59" s="14"/>
    </row>
    <row r="60" spans="4:4">
      <c r="D60" s="14"/>
    </row>
    <row r="61" spans="4:4">
      <c r="D61" s="14"/>
    </row>
    <row r="62" spans="4:4">
      <c r="D62" s="14"/>
    </row>
    <row r="63" spans="4:4">
      <c r="D63" s="14"/>
    </row>
    <row r="64" spans="4:4">
      <c r="D64" s="14"/>
    </row>
    <row r="65" spans="4:4">
      <c r="D65" s="14"/>
    </row>
    <row r="66" spans="4:4">
      <c r="D66" s="14"/>
    </row>
    <row r="67" spans="4:4">
      <c r="D67" s="14"/>
    </row>
    <row r="68" spans="4:4">
      <c r="D68" s="14"/>
    </row>
    <row r="69" spans="4:4">
      <c r="D69" s="14"/>
    </row>
    <row r="70" spans="4:4">
      <c r="D70" s="14"/>
    </row>
    <row r="71" spans="4:4">
      <c r="D71" s="14"/>
    </row>
    <row r="72" spans="4:4">
      <c r="D72" s="14"/>
    </row>
    <row r="73" spans="4:4">
      <c r="D73" s="14"/>
    </row>
    <row r="74" spans="4:4">
      <c r="D74" s="14"/>
    </row>
    <row r="75" spans="4:4">
      <c r="D75" s="14"/>
    </row>
    <row r="76" spans="4:4">
      <c r="D76" s="14"/>
    </row>
    <row r="77" spans="4:4">
      <c r="D77" s="14"/>
    </row>
    <row r="78" spans="4:4">
      <c r="D78" s="14"/>
    </row>
    <row r="79" spans="4:4">
      <c r="D79" s="14"/>
    </row>
    <row r="80" spans="4:4">
      <c r="D80" s="14"/>
    </row>
    <row r="81" spans="4:4">
      <c r="D81" s="14"/>
    </row>
    <row r="82" spans="4:4">
      <c r="D82" s="14"/>
    </row>
    <row r="83" spans="4:4">
      <c r="D83" s="14"/>
    </row>
    <row r="84" spans="4:4">
      <c r="D84" s="14"/>
    </row>
    <row r="85" spans="4:4">
      <c r="D85" s="14"/>
    </row>
    <row r="86" spans="4:4">
      <c r="D86" s="14"/>
    </row>
    <row r="87" spans="4:4">
      <c r="D87" s="14"/>
    </row>
    <row r="88" spans="4:4">
      <c r="D88" s="14"/>
    </row>
    <row r="89" spans="4:4">
      <c r="D89" s="14"/>
    </row>
    <row r="90" spans="4:4">
      <c r="D90" s="14"/>
    </row>
    <row r="91" spans="4:4">
      <c r="D91" s="14"/>
    </row>
    <row r="92" spans="4:4">
      <c r="D92" s="14"/>
    </row>
    <row r="93" spans="4:4">
      <c r="D93" s="14"/>
    </row>
    <row r="94" spans="4:4">
      <c r="D94" s="14"/>
    </row>
    <row r="95" spans="4:4">
      <c r="D95" s="14"/>
    </row>
    <row r="96" spans="4:4">
      <c r="D96" s="14"/>
    </row>
    <row r="97" spans="4:4">
      <c r="D97" s="14"/>
    </row>
    <row r="98" spans="4:4">
      <c r="D98" s="14"/>
    </row>
    <row r="99" spans="4:4">
      <c r="D99" s="14"/>
    </row>
    <row r="100" spans="4:4">
      <c r="D100" s="14"/>
    </row>
    <row r="101" spans="4:4">
      <c r="D101" s="14"/>
    </row>
    <row r="102" spans="4:4">
      <c r="D102" s="14"/>
    </row>
    <row r="103" spans="4:4">
      <c r="D103" s="14"/>
    </row>
    <row r="104" spans="4:4">
      <c r="D104" s="14"/>
    </row>
    <row r="105" spans="4:4">
      <c r="D105" s="14"/>
    </row>
    <row r="106" spans="4:4">
      <c r="D106" s="14"/>
    </row>
    <row r="107" spans="4:4">
      <c r="D107" s="14"/>
    </row>
    <row r="108" spans="4:4">
      <c r="D108" s="14"/>
    </row>
    <row r="109" spans="4:4">
      <c r="D109" s="14"/>
    </row>
    <row r="110" spans="4:4">
      <c r="D110" s="14"/>
    </row>
    <row r="111" spans="4:4">
      <c r="D111" s="14"/>
    </row>
    <row r="112" spans="4:4">
      <c r="D112" s="14"/>
    </row>
    <row r="113" spans="4:4">
      <c r="D113" s="14"/>
    </row>
    <row r="114" spans="4:4">
      <c r="D114" s="14"/>
    </row>
    <row r="115" spans="4:4">
      <c r="D115" s="14"/>
    </row>
    <row r="116" spans="4:4">
      <c r="D116" s="14"/>
    </row>
    <row r="117" spans="4:4">
      <c r="D117" s="14"/>
    </row>
    <row r="118" spans="4:4">
      <c r="D118" s="14"/>
    </row>
    <row r="119" spans="4:4">
      <c r="D119" s="14"/>
    </row>
    <row r="120" spans="4:4">
      <c r="D120" s="14"/>
    </row>
    <row r="121" spans="4:4">
      <c r="D121" s="14"/>
    </row>
    <row r="122" spans="4:4">
      <c r="D122" s="14"/>
    </row>
    <row r="123" spans="4:4">
      <c r="D123" s="14"/>
    </row>
    <row r="124" spans="4:4">
      <c r="D124" s="14"/>
    </row>
    <row r="125" spans="4:4">
      <c r="D125" s="14"/>
    </row>
    <row r="126" spans="4:4">
      <c r="D126" s="14"/>
    </row>
    <row r="127" spans="4:4">
      <c r="D127" s="14"/>
    </row>
    <row r="128" spans="4:4">
      <c r="D128" s="14"/>
    </row>
    <row r="129" spans="4:4">
      <c r="D129" s="14"/>
    </row>
    <row r="130" spans="4:4">
      <c r="D130" s="14"/>
    </row>
    <row r="131" spans="4:4">
      <c r="D131" s="14"/>
    </row>
    <row r="132" spans="4:4">
      <c r="D132" s="14"/>
    </row>
    <row r="133" spans="4:4">
      <c r="D133" s="14"/>
    </row>
    <row r="134" spans="4:4">
      <c r="D134" s="14"/>
    </row>
    <row r="135" spans="4:4">
      <c r="D135" s="14"/>
    </row>
    <row r="136" spans="4:4">
      <c r="D136" s="14"/>
    </row>
    <row r="137" spans="4:4">
      <c r="D137" s="14"/>
    </row>
    <row r="138" spans="4:4">
      <c r="D138" s="14"/>
    </row>
    <row r="139" spans="4:4">
      <c r="D139" s="14"/>
    </row>
    <row r="140" spans="4:4">
      <c r="D140" s="14"/>
    </row>
    <row r="141" spans="4:4">
      <c r="D141" s="14"/>
    </row>
    <row r="142" spans="4:4">
      <c r="D142" s="14"/>
    </row>
    <row r="143" spans="4:4">
      <c r="D143" s="14"/>
    </row>
    <row r="144" spans="4:4">
      <c r="D144" s="14"/>
    </row>
    <row r="145" spans="4:4">
      <c r="D145" s="14"/>
    </row>
    <row r="146" spans="4:4">
      <c r="D146" s="14"/>
    </row>
    <row r="147" spans="4:4">
      <c r="D147" s="14"/>
    </row>
    <row r="148" spans="4:4">
      <c r="D148" s="14"/>
    </row>
    <row r="149" spans="4:4">
      <c r="D149" s="14"/>
    </row>
    <row r="150" spans="4:4">
      <c r="D150" s="14"/>
    </row>
    <row r="151" spans="4:4">
      <c r="D151" s="14"/>
    </row>
    <row r="152" spans="4:4">
      <c r="D152" s="14"/>
    </row>
    <row r="153" spans="4:4">
      <c r="D153" s="14"/>
    </row>
    <row r="154" spans="4:4">
      <c r="D154" s="14"/>
    </row>
    <row r="155" spans="4:4">
      <c r="D155" s="14"/>
    </row>
    <row r="156" spans="4:4">
      <c r="D156" s="14"/>
    </row>
    <row r="157" spans="4:4">
      <c r="D157" s="14"/>
    </row>
    <row r="158" spans="4:4">
      <c r="D158" s="14"/>
    </row>
    <row r="159" spans="4:4">
      <c r="D159" s="14"/>
    </row>
    <row r="160" spans="4:4">
      <c r="D160" s="14"/>
    </row>
    <row r="161" spans="4:4">
      <c r="D161" s="14"/>
    </row>
    <row r="162" spans="4:4">
      <c r="D162" s="14"/>
    </row>
    <row r="163" spans="4:4">
      <c r="D163" s="14"/>
    </row>
    <row r="164" spans="4:4">
      <c r="D164" s="14"/>
    </row>
    <row r="165" spans="4:4">
      <c r="D165" s="14"/>
    </row>
    <row r="166" spans="4:4">
      <c r="D166" s="14"/>
    </row>
    <row r="167" spans="4:4">
      <c r="D167" s="14"/>
    </row>
    <row r="168" spans="4:4">
      <c r="D168" s="14"/>
    </row>
    <row r="169" spans="4:4">
      <c r="D169" s="14"/>
    </row>
    <row r="170" spans="4:4">
      <c r="D170" s="14"/>
    </row>
    <row r="171" spans="4:4">
      <c r="D171" s="14"/>
    </row>
    <row r="172" spans="4:4">
      <c r="D172" s="14"/>
    </row>
    <row r="173" spans="4:4">
      <c r="D173" s="14"/>
    </row>
    <row r="174" spans="4:4">
      <c r="D174" s="14"/>
    </row>
    <row r="175" spans="4:4">
      <c r="D175" s="14"/>
    </row>
    <row r="176" spans="4:4">
      <c r="D176" s="14"/>
    </row>
    <row r="177" spans="4:4">
      <c r="D177" s="14"/>
    </row>
    <row r="178" spans="4:4">
      <c r="D178" s="14"/>
    </row>
    <row r="179" spans="4:4">
      <c r="D179" s="14"/>
    </row>
    <row r="180" spans="4:4">
      <c r="D180" s="14"/>
    </row>
    <row r="181" spans="4:4">
      <c r="D181" s="14"/>
    </row>
    <row r="182" spans="4:4">
      <c r="D182" s="14"/>
    </row>
    <row r="183" spans="4:4">
      <c r="D183" s="14"/>
    </row>
    <row r="184" spans="4:4">
      <c r="D184" s="14"/>
    </row>
    <row r="185" spans="4:4">
      <c r="D185" s="14"/>
    </row>
    <row r="186" spans="4:4">
      <c r="D186" s="14"/>
    </row>
    <row r="187" spans="4:4">
      <c r="D187" s="14"/>
    </row>
    <row r="188" spans="4:4">
      <c r="D188" s="14"/>
    </row>
    <row r="189" spans="4:4">
      <c r="D189" s="14"/>
    </row>
    <row r="190" spans="4:4">
      <c r="D190" s="14"/>
    </row>
    <row r="191" spans="4:4">
      <c r="D191" s="14"/>
    </row>
    <row r="192" spans="4:4">
      <c r="D192" s="14"/>
    </row>
    <row r="193" spans="4:4">
      <c r="D193" s="14"/>
    </row>
    <row r="194" spans="4:4">
      <c r="D194" s="14"/>
    </row>
    <row r="195" spans="4:4">
      <c r="D195" s="14"/>
    </row>
    <row r="196" spans="4:4">
      <c r="D196" s="14"/>
    </row>
    <row r="197" spans="4:4">
      <c r="D197" s="14"/>
    </row>
    <row r="198" spans="4:4">
      <c r="D198" s="14"/>
    </row>
    <row r="199" spans="4:4">
      <c r="D199" s="14"/>
    </row>
    <row r="200" spans="4:4">
      <c r="D200" s="14"/>
    </row>
    <row r="201" spans="4:4">
      <c r="D201" s="14"/>
    </row>
    <row r="202" spans="4:4">
      <c r="D202" s="14"/>
    </row>
    <row r="203" spans="4:4">
      <c r="D203" s="14"/>
    </row>
    <row r="204" spans="4:4">
      <c r="D204" s="14"/>
    </row>
    <row r="205" spans="4:4">
      <c r="D205" s="14"/>
    </row>
    <row r="206" spans="4:4">
      <c r="D206" s="14"/>
    </row>
    <row r="207" spans="4:4">
      <c r="D207" s="14"/>
    </row>
    <row r="208" spans="4:4">
      <c r="D208" s="14"/>
    </row>
    <row r="209" spans="4:4">
      <c r="D209" s="14"/>
    </row>
    <row r="210" spans="4:4">
      <c r="D210" s="14"/>
    </row>
    <row r="211" spans="4:4">
      <c r="D211" s="14"/>
    </row>
    <row r="212" spans="4:4">
      <c r="D212" s="14"/>
    </row>
    <row r="213" spans="4:4">
      <c r="D213" s="14"/>
    </row>
    <row r="214" spans="4:4">
      <c r="D214" s="14"/>
    </row>
    <row r="215" spans="4:4">
      <c r="D215" s="14"/>
    </row>
    <row r="216" spans="4:4">
      <c r="D216" s="14"/>
    </row>
    <row r="217" spans="4:4">
      <c r="D217" s="14"/>
    </row>
    <row r="218" spans="4:4">
      <c r="D218" s="14"/>
    </row>
    <row r="219" spans="4:4">
      <c r="D219" s="14"/>
    </row>
    <row r="220" spans="4:4">
      <c r="D220" s="14"/>
    </row>
    <row r="221" spans="4:4">
      <c r="D221" s="14"/>
    </row>
    <row r="222" spans="4:4">
      <c r="D222" s="14"/>
    </row>
    <row r="223" spans="4:4">
      <c r="D223" s="14"/>
    </row>
    <row r="224" spans="4:4">
      <c r="D224" s="14"/>
    </row>
    <row r="225" spans="4:4">
      <c r="D225" s="14"/>
    </row>
    <row r="226" spans="4:4">
      <c r="D226" s="14"/>
    </row>
    <row r="227" spans="4:4">
      <c r="D227" s="14"/>
    </row>
    <row r="228" spans="4:4">
      <c r="D228" s="14"/>
    </row>
    <row r="229" spans="4:4">
      <c r="D229" s="14"/>
    </row>
    <row r="230" spans="4:4">
      <c r="D230" s="14"/>
    </row>
    <row r="231" spans="4:4">
      <c r="D231" s="14"/>
    </row>
    <row r="232" spans="4:4">
      <c r="D232" s="14"/>
    </row>
    <row r="233" spans="4:4">
      <c r="D233" s="14"/>
    </row>
    <row r="234" spans="4:4">
      <c r="D234" s="14"/>
    </row>
    <row r="235" spans="4:4">
      <c r="D235" s="14"/>
    </row>
    <row r="236" spans="4:4">
      <c r="D236" s="14"/>
    </row>
    <row r="237" spans="4:4">
      <c r="D237" s="14"/>
    </row>
    <row r="238" spans="4:4">
      <c r="D238" s="14"/>
    </row>
    <row r="239" spans="4:4">
      <c r="D239" s="14"/>
    </row>
    <row r="240" spans="4:4">
      <c r="D240" s="14"/>
    </row>
    <row r="241" spans="4:4">
      <c r="D241" s="14"/>
    </row>
    <row r="242" spans="4:4">
      <c r="D242" s="14"/>
    </row>
    <row r="243" spans="4:4">
      <c r="D243" s="14"/>
    </row>
    <row r="244" spans="4:4">
      <c r="D244" s="14"/>
    </row>
    <row r="245" spans="4:4">
      <c r="D245" s="14"/>
    </row>
    <row r="246" spans="4:4">
      <c r="D246" s="14"/>
    </row>
    <row r="247" spans="4:4">
      <c r="D247" s="14"/>
    </row>
    <row r="248" spans="4:4">
      <c r="D248" s="14"/>
    </row>
    <row r="249" spans="4:4">
      <c r="D249" s="14"/>
    </row>
    <row r="250" spans="4:4">
      <c r="D250" s="14"/>
    </row>
    <row r="251" spans="4:4">
      <c r="D251" s="14"/>
    </row>
    <row r="252" spans="4:4">
      <c r="D252" s="14"/>
    </row>
    <row r="253" spans="4:4">
      <c r="D253" s="14"/>
    </row>
    <row r="254" spans="4:4">
      <c r="D254" s="14"/>
    </row>
    <row r="255" spans="4:4">
      <c r="D255" s="14"/>
    </row>
    <row r="256" spans="4:4">
      <c r="D256" s="14"/>
    </row>
    <row r="257" spans="4:4">
      <c r="D257" s="14"/>
    </row>
    <row r="258" spans="4:4">
      <c r="D258" s="14"/>
    </row>
    <row r="259" spans="4:4">
      <c r="D259" s="14"/>
    </row>
    <row r="260" spans="4:4">
      <c r="D260" s="14"/>
    </row>
    <row r="261" spans="4:4">
      <c r="D261" s="14"/>
    </row>
    <row r="262" spans="4:4">
      <c r="D262" s="14"/>
    </row>
    <row r="263" spans="4:4">
      <c r="D263" s="14"/>
    </row>
    <row r="264" spans="4:4">
      <c r="D264" s="14"/>
    </row>
    <row r="265" spans="4:4">
      <c r="D265" s="14"/>
    </row>
    <row r="266" spans="4:4">
      <c r="D266" s="14"/>
    </row>
    <row r="267" spans="4:4">
      <c r="D267" s="14"/>
    </row>
    <row r="268" spans="4:4">
      <c r="D268" s="14"/>
    </row>
    <row r="269" spans="4:4">
      <c r="D269" s="14"/>
    </row>
    <row r="270" spans="4:4">
      <c r="D270" s="14"/>
    </row>
    <row r="271" spans="4:4">
      <c r="D271" s="14"/>
    </row>
    <row r="272" spans="4:4">
      <c r="D272" s="14"/>
    </row>
    <row r="273" spans="4:4">
      <c r="D273" s="14"/>
    </row>
    <row r="274" spans="4:4">
      <c r="D274" s="14"/>
    </row>
    <row r="275" spans="4:4">
      <c r="D275" s="14"/>
    </row>
    <row r="276" spans="4:4">
      <c r="D276" s="14"/>
    </row>
    <row r="277" spans="4:4">
      <c r="D277" s="14"/>
    </row>
    <row r="278" spans="4:4">
      <c r="D278" s="14"/>
    </row>
    <row r="279" spans="4:4">
      <c r="D279" s="14"/>
    </row>
    <row r="280" spans="4:4">
      <c r="D280" s="14"/>
    </row>
    <row r="281" spans="4:4">
      <c r="D281" s="14"/>
    </row>
    <row r="282" spans="4:4">
      <c r="D282" s="14"/>
    </row>
    <row r="283" spans="4:4">
      <c r="D283" s="14"/>
    </row>
    <row r="284" spans="4:4">
      <c r="D284" s="14"/>
    </row>
    <row r="285" spans="4:4">
      <c r="D285" s="14"/>
    </row>
    <row r="286" spans="4:4">
      <c r="D286" s="14"/>
    </row>
    <row r="287" spans="4:4">
      <c r="D287" s="14"/>
    </row>
    <row r="288" spans="4:4">
      <c r="D288" s="14"/>
    </row>
    <row r="289" spans="4:4">
      <c r="D289" s="14"/>
    </row>
    <row r="290" spans="4:4">
      <c r="D290" s="14"/>
    </row>
    <row r="291" spans="4:4">
      <c r="D291" s="14"/>
    </row>
    <row r="292" spans="4:4">
      <c r="D292" s="14"/>
    </row>
    <row r="293" spans="4:4">
      <c r="D293" s="14"/>
    </row>
    <row r="294" spans="4:4">
      <c r="D294" s="14"/>
    </row>
    <row r="295" spans="4:4">
      <c r="D295" s="14"/>
    </row>
    <row r="296" spans="4:4">
      <c r="D296" s="14"/>
    </row>
    <row r="297" spans="4:4">
      <c r="D297" s="14"/>
    </row>
    <row r="298" spans="4:4">
      <c r="D298" s="14"/>
    </row>
    <row r="299" spans="4:4">
      <c r="D299" s="14"/>
    </row>
    <row r="300" spans="4:4">
      <c r="D300" s="14"/>
    </row>
    <row r="301" spans="4:4">
      <c r="D301" s="14"/>
    </row>
    <row r="302" spans="4:4">
      <c r="D302" s="14"/>
    </row>
    <row r="303" spans="4:4">
      <c r="D303" s="14"/>
    </row>
    <row r="304" spans="4:4">
      <c r="D304" s="14"/>
    </row>
    <row r="305" spans="4:4">
      <c r="D305" s="14"/>
    </row>
    <row r="306" spans="4:4">
      <c r="D306" s="14"/>
    </row>
    <row r="307" spans="4:4">
      <c r="D307" s="14"/>
    </row>
    <row r="308" spans="4:4">
      <c r="D308" s="14"/>
    </row>
    <row r="309" spans="4:4">
      <c r="D309" s="14"/>
    </row>
    <row r="310" spans="4:4">
      <c r="D310" s="14"/>
    </row>
    <row r="311" spans="4:4">
      <c r="D311" s="14"/>
    </row>
    <row r="312" spans="4:4">
      <c r="D312" s="14"/>
    </row>
    <row r="313" spans="4:4">
      <c r="D313" s="14"/>
    </row>
    <row r="314" spans="4:4">
      <c r="D314" s="14"/>
    </row>
    <row r="315" spans="4:4">
      <c r="D315" s="14"/>
    </row>
    <row r="316" spans="4:4">
      <c r="D316" s="14"/>
    </row>
    <row r="317" spans="4:4">
      <c r="D317" s="14"/>
    </row>
    <row r="318" spans="4:4">
      <c r="D318" s="14"/>
    </row>
    <row r="319" spans="4:4">
      <c r="D319" s="14"/>
    </row>
    <row r="320" spans="4:4">
      <c r="D320" s="14"/>
    </row>
    <row r="321" spans="4:4">
      <c r="D321" s="14"/>
    </row>
    <row r="322" spans="4:4">
      <c r="D322" s="14"/>
    </row>
    <row r="323" spans="4:4">
      <c r="D323" s="14"/>
    </row>
    <row r="324" spans="4:4">
      <c r="D324" s="14"/>
    </row>
    <row r="325" spans="4:4">
      <c r="D325" s="14"/>
    </row>
    <row r="326" spans="4:4">
      <c r="D326" s="14"/>
    </row>
    <row r="327" spans="4:4">
      <c r="D327" s="14"/>
    </row>
    <row r="328" spans="4:4">
      <c r="D328" s="14"/>
    </row>
    <row r="329" spans="4:4">
      <c r="D329" s="14"/>
    </row>
    <row r="330" spans="4:4">
      <c r="D330" s="14"/>
    </row>
    <row r="331" spans="4:4">
      <c r="D331" s="14"/>
    </row>
    <row r="332" spans="4:4">
      <c r="D332" s="14"/>
    </row>
    <row r="333" spans="4:4">
      <c r="D333" s="14"/>
    </row>
    <row r="334" spans="4:4">
      <c r="D334" s="14"/>
    </row>
    <row r="335" spans="4:4">
      <c r="D335" s="14"/>
    </row>
    <row r="336" spans="4:4">
      <c r="D336" s="14"/>
    </row>
    <row r="337" spans="4:4">
      <c r="D337" s="14"/>
    </row>
    <row r="338" spans="4:4">
      <c r="D338" s="14"/>
    </row>
    <row r="339" spans="4:4">
      <c r="D339" s="14"/>
    </row>
    <row r="340" spans="4:4">
      <c r="D340" s="14"/>
    </row>
    <row r="341" spans="4:4">
      <c r="D341" s="14"/>
    </row>
    <row r="342" spans="4:4">
      <c r="D342" s="14"/>
    </row>
    <row r="343" spans="4:4">
      <c r="D343" s="14"/>
    </row>
    <row r="344" spans="4:4">
      <c r="D344" s="14"/>
    </row>
    <row r="345" spans="4:4">
      <c r="D345" s="14"/>
    </row>
    <row r="346" spans="4:4">
      <c r="D346" s="14"/>
    </row>
    <row r="347" spans="4:4">
      <c r="D347" s="14"/>
    </row>
    <row r="348" spans="4:4">
      <c r="D348" s="14"/>
    </row>
    <row r="349" spans="4:4">
      <c r="D349" s="14"/>
    </row>
    <row r="350" spans="4:4">
      <c r="D350" s="14"/>
    </row>
    <row r="351" spans="4:4">
      <c r="D351" s="14"/>
    </row>
    <row r="352" spans="4:4">
      <c r="D352" s="14"/>
    </row>
    <row r="353" spans="4:4">
      <c r="D353" s="14"/>
    </row>
    <row r="354" spans="4:4">
      <c r="D354" s="14"/>
    </row>
    <row r="355" spans="4:4">
      <c r="D355" s="14"/>
    </row>
    <row r="356" spans="4:4">
      <c r="D356" s="14"/>
    </row>
    <row r="357" spans="4:4">
      <c r="D357" s="14"/>
    </row>
    <row r="358" spans="4:4">
      <c r="D358" s="14"/>
    </row>
    <row r="359" spans="4:4">
      <c r="D359" s="14"/>
    </row>
    <row r="360" spans="4:4">
      <c r="D360" s="14"/>
    </row>
    <row r="361" spans="4:4">
      <c r="D361" s="14"/>
    </row>
    <row r="362" spans="4:4">
      <c r="D362" s="14"/>
    </row>
    <row r="363" spans="4:4">
      <c r="D363" s="14"/>
    </row>
    <row r="364" spans="4:4">
      <c r="D364" s="14"/>
    </row>
    <row r="365" spans="4:4">
      <c r="D365" s="14"/>
    </row>
    <row r="366" spans="4:4">
      <c r="D366" s="14"/>
    </row>
    <row r="367" spans="4:4">
      <c r="D367" s="14"/>
    </row>
    <row r="368" spans="4:4">
      <c r="D368" s="14"/>
    </row>
    <row r="369" spans="2:4">
      <c r="D369" s="14"/>
    </row>
    <row r="370" spans="2:4">
      <c r="D370" s="14"/>
    </row>
    <row r="371" spans="2:4">
      <c r="D371" s="14"/>
    </row>
    <row r="372" spans="2:4">
      <c r="B372" s="14"/>
      <c r="D372" s="14"/>
    </row>
    <row r="373" spans="2:4">
      <c r="B373" s="14"/>
      <c r="D373" s="14"/>
    </row>
    <row r="374" spans="2:4">
      <c r="B374" s="17"/>
      <c r="D374" s="14"/>
    </row>
    <row r="375" spans="2:4">
      <c r="D375" s="14"/>
    </row>
    <row r="376" spans="2:4">
      <c r="D376" s="14"/>
    </row>
    <row r="377" spans="2:4">
      <c r="D377" s="14"/>
    </row>
    <row r="378" spans="2:4">
      <c r="D378" s="14"/>
    </row>
    <row r="379" spans="2:4">
      <c r="D379" s="14"/>
    </row>
    <row r="380" spans="2:4">
      <c r="D380" s="14"/>
    </row>
    <row r="381" spans="2:4">
      <c r="D381" s="14"/>
    </row>
    <row r="382" spans="2:4">
      <c r="D382" s="14"/>
    </row>
    <row r="383" spans="2:4">
      <c r="D383" s="14"/>
    </row>
    <row r="384" spans="2:4">
      <c r="D384" s="14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4" width="10.7109375" style="13" customWidth="1"/>
    <col min="5" max="11" width="10.7109375" style="14" customWidth="1"/>
    <col min="12" max="12" width="14.7109375" style="14" customWidth="1"/>
    <col min="13" max="14" width="11.7109375" style="14" customWidth="1"/>
    <col min="15" max="15" width="14.7109375" style="14" customWidth="1"/>
    <col min="16" max="18" width="10.7109375" style="14" customWidth="1"/>
    <col min="19" max="38" width="7.5703125" style="14" customWidth="1"/>
    <col min="39" max="39" width="6.7109375" style="14" customWidth="1"/>
    <col min="40" max="40" width="7.7109375" style="14" customWidth="1"/>
    <col min="41" max="41" width="7.140625" style="14" customWidth="1"/>
    <col min="42" max="42" width="6" style="14" customWidth="1"/>
    <col min="43" max="43" width="7.85546875" style="14" customWidth="1"/>
    <col min="44" max="44" width="8.140625" style="14" customWidth="1"/>
    <col min="45" max="45" width="1.7109375" style="14" customWidth="1"/>
    <col min="46" max="46" width="15" style="14" customWidth="1"/>
    <col min="47" max="47" width="8.7109375" style="14" customWidth="1"/>
    <col min="48" max="48" width="10" style="14" customWidth="1"/>
    <col min="49" max="49" width="9.5703125" style="14" customWidth="1"/>
    <col min="50" max="50" width="6.140625" style="14" customWidth="1"/>
    <col min="51" max="52" width="5.7109375" style="14" customWidth="1"/>
    <col min="53" max="53" width="6.85546875" style="14" customWidth="1"/>
    <col min="54" max="54" width="6.42578125" style="14" customWidth="1"/>
    <col min="55" max="55" width="6.7109375" style="14" customWidth="1"/>
    <col min="56" max="56" width="7.28515625" style="14" customWidth="1"/>
    <col min="57" max="68" width="5.7109375" style="14" customWidth="1"/>
    <col min="69" max="16384" width="9.140625" style="14"/>
  </cols>
  <sheetData>
    <row r="1" spans="2:53">
      <c r="B1" s="2" t="s">
        <v>0</v>
      </c>
      <c r="C1" t="s">
        <v>195</v>
      </c>
    </row>
    <row r="2" spans="2:53">
      <c r="B2" s="2" t="s">
        <v>1</v>
      </c>
    </row>
    <row r="3" spans="2:53">
      <c r="B3" s="2" t="s">
        <v>2</v>
      </c>
      <c r="C3" t="s">
        <v>196</v>
      </c>
    </row>
    <row r="4" spans="2:53">
      <c r="B4" s="2" t="s">
        <v>3</v>
      </c>
    </row>
    <row r="6" spans="2:53" ht="21.75" customHeight="1">
      <c r="B6" s="101" t="s">
        <v>66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3"/>
    </row>
    <row r="7" spans="2:53" ht="27.75" customHeight="1">
      <c r="B7" s="104" t="s">
        <v>67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6"/>
      <c r="AU7" s="17"/>
      <c r="AV7" s="17"/>
    </row>
    <row r="8" spans="2:53" s="17" customFormat="1" ht="76.5" customHeight="1">
      <c r="B8" s="4" t="s">
        <v>46</v>
      </c>
      <c r="C8" s="26" t="s">
        <v>47</v>
      </c>
      <c r="D8" s="26" t="s">
        <v>68</v>
      </c>
      <c r="E8" s="26" t="s">
        <v>49</v>
      </c>
      <c r="F8" s="26" t="s">
        <v>50</v>
      </c>
      <c r="G8" s="26" t="s">
        <v>69</v>
      </c>
      <c r="H8" s="26" t="s">
        <v>70</v>
      </c>
      <c r="I8" s="26" t="s">
        <v>51</v>
      </c>
      <c r="J8" s="26" t="s">
        <v>52</v>
      </c>
      <c r="K8" s="26" t="s">
        <v>53</v>
      </c>
      <c r="L8" s="26" t="s">
        <v>185</v>
      </c>
      <c r="M8" s="26" t="s">
        <v>186</v>
      </c>
      <c r="N8" s="36" t="s">
        <v>190</v>
      </c>
      <c r="O8" s="26" t="s">
        <v>54</v>
      </c>
      <c r="P8" s="26" t="s">
        <v>187</v>
      </c>
      <c r="Q8" s="26" t="s">
        <v>55</v>
      </c>
      <c r="R8" s="28" t="s">
        <v>181</v>
      </c>
      <c r="AM8" s="14"/>
      <c r="AU8" s="14"/>
      <c r="AV8" s="14"/>
      <c r="AW8" s="14"/>
    </row>
    <row r="9" spans="2:53" s="17" customFormat="1" ht="21.75" customHeight="1">
      <c r="B9" s="18"/>
      <c r="C9" s="29"/>
      <c r="D9" s="29"/>
      <c r="E9" s="29"/>
      <c r="F9" s="29"/>
      <c r="G9" s="29" t="s">
        <v>72</v>
      </c>
      <c r="H9" s="29" t="s">
        <v>73</v>
      </c>
      <c r="I9" s="29"/>
      <c r="J9" s="29" t="s">
        <v>7</v>
      </c>
      <c r="K9" s="29" t="s">
        <v>7</v>
      </c>
      <c r="L9" s="29" t="s">
        <v>182</v>
      </c>
      <c r="M9" s="29"/>
      <c r="N9" s="19" t="s">
        <v>183</v>
      </c>
      <c r="O9" s="29" t="s">
        <v>6</v>
      </c>
      <c r="P9" s="29" t="s">
        <v>7</v>
      </c>
      <c r="Q9" s="29" t="s">
        <v>7</v>
      </c>
      <c r="R9" s="30" t="s">
        <v>7</v>
      </c>
      <c r="AU9" s="14"/>
      <c r="AV9" s="14"/>
    </row>
    <row r="10" spans="2:53" s="21" customFormat="1" ht="18" customHeight="1">
      <c r="B10" s="20"/>
      <c r="C10" s="31" t="s">
        <v>8</v>
      </c>
      <c r="D10" s="31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6" t="s">
        <v>77</v>
      </c>
      <c r="Q10" s="6" t="s">
        <v>78</v>
      </c>
      <c r="R10" s="32" t="s">
        <v>83</v>
      </c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U10" s="14"/>
      <c r="AV10" s="14"/>
      <c r="AW10" s="17"/>
    </row>
    <row r="11" spans="2:53" s="21" customFormat="1" ht="18" customHeight="1">
      <c r="B11" s="22" t="s">
        <v>79</v>
      </c>
      <c r="C11" s="31"/>
      <c r="D11" s="31"/>
      <c r="E11" s="6"/>
      <c r="F11" s="6"/>
      <c r="G11" s="6"/>
      <c r="H11" s="73">
        <v>2.7</v>
      </c>
      <c r="I11" s="6"/>
      <c r="J11" s="6"/>
      <c r="K11" s="74">
        <v>2.9000000000000001E-2</v>
      </c>
      <c r="L11" s="73">
        <v>6374719453</v>
      </c>
      <c r="M11" s="6"/>
      <c r="N11" s="73">
        <v>0</v>
      </c>
      <c r="O11" s="73">
        <v>6677892.7247008746</v>
      </c>
      <c r="P11" s="6"/>
      <c r="Q11" s="74">
        <v>1</v>
      </c>
      <c r="R11" s="74">
        <v>0.33350000000000002</v>
      </c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U11" s="14"/>
      <c r="AV11" s="14"/>
      <c r="AW11" s="17"/>
      <c r="BA11" s="14"/>
    </row>
    <row r="12" spans="2:53">
      <c r="B12" s="77" t="s">
        <v>203</v>
      </c>
      <c r="C12" s="14"/>
      <c r="D12" s="14"/>
      <c r="H12" s="79">
        <v>2.64</v>
      </c>
      <c r="K12" s="78">
        <v>2.8899999999999999E-2</v>
      </c>
      <c r="L12" s="79">
        <v>6315410453</v>
      </c>
      <c r="N12" s="79">
        <v>0</v>
      </c>
      <c r="O12" s="79">
        <v>6466996.6881074999</v>
      </c>
      <c r="Q12" s="78">
        <v>0.96840000000000004</v>
      </c>
      <c r="R12" s="78">
        <v>0.32300000000000001</v>
      </c>
    </row>
    <row r="13" spans="2:53">
      <c r="B13" s="77" t="s">
        <v>257</v>
      </c>
      <c r="C13" s="14"/>
      <c r="D13" s="14"/>
      <c r="H13" s="79">
        <v>3.23</v>
      </c>
      <c r="K13" s="78">
        <v>5.5999999999999999E-3</v>
      </c>
      <c r="L13" s="79">
        <v>2038729023</v>
      </c>
      <c r="N13" s="79">
        <v>0</v>
      </c>
      <c r="O13" s="79">
        <v>2324434.2684971001</v>
      </c>
      <c r="Q13" s="78">
        <v>0.34810000000000002</v>
      </c>
      <c r="R13" s="78">
        <v>0.11609999999999999</v>
      </c>
    </row>
    <row r="14" spans="2:53">
      <c r="B14" s="77" t="s">
        <v>258</v>
      </c>
      <c r="C14" s="14"/>
      <c r="D14" s="14"/>
      <c r="H14" s="79">
        <v>3.23</v>
      </c>
      <c r="K14" s="78">
        <v>5.5999999999999999E-3</v>
      </c>
      <c r="L14" s="79">
        <v>2038729023</v>
      </c>
      <c r="N14" s="79">
        <v>0</v>
      </c>
      <c r="O14" s="79">
        <v>2324434.2684971001</v>
      </c>
      <c r="Q14" s="78">
        <v>0.34810000000000002</v>
      </c>
      <c r="R14" s="78">
        <v>0.11609999999999999</v>
      </c>
    </row>
    <row r="15" spans="2:53">
      <c r="B15" t="s">
        <v>259</v>
      </c>
      <c r="C15" t="s">
        <v>260</v>
      </c>
      <c r="D15" t="s">
        <v>98</v>
      </c>
      <c r="E15" t="s">
        <v>261</v>
      </c>
      <c r="G15" t="s">
        <v>262</v>
      </c>
      <c r="H15" s="75">
        <v>1.3</v>
      </c>
      <c r="I15" t="s">
        <v>100</v>
      </c>
      <c r="J15" s="76">
        <v>0.04</v>
      </c>
      <c r="K15" s="76">
        <v>1.0800000000000001E-2</v>
      </c>
      <c r="L15" s="75">
        <v>298521482</v>
      </c>
      <c r="M15" s="75">
        <v>143.41999999999999</v>
      </c>
      <c r="N15" s="75">
        <v>0</v>
      </c>
      <c r="O15" s="75">
        <v>428139.50948439998</v>
      </c>
      <c r="P15" s="76">
        <v>2.12E-2</v>
      </c>
      <c r="Q15" s="76">
        <v>6.4100000000000004E-2</v>
      </c>
      <c r="R15" s="76">
        <v>2.1399999999999999E-2</v>
      </c>
    </row>
    <row r="16" spans="2:53">
      <c r="B16" t="s">
        <v>263</v>
      </c>
      <c r="C16" t="s">
        <v>264</v>
      </c>
      <c r="D16" t="s">
        <v>98</v>
      </c>
      <c r="E16" t="s">
        <v>261</v>
      </c>
      <c r="G16" t="s">
        <v>265</v>
      </c>
      <c r="H16" s="75">
        <v>10.68</v>
      </c>
      <c r="I16" t="s">
        <v>100</v>
      </c>
      <c r="J16" s="76">
        <v>0.04</v>
      </c>
      <c r="K16" s="76">
        <v>1.04E-2</v>
      </c>
      <c r="L16" s="75">
        <v>1286431</v>
      </c>
      <c r="M16" s="75">
        <v>181.01</v>
      </c>
      <c r="N16" s="75">
        <v>0</v>
      </c>
      <c r="O16" s="75">
        <v>2328.5687530999999</v>
      </c>
      <c r="P16" s="76">
        <v>1E-4</v>
      </c>
      <c r="Q16" s="76">
        <v>2.9999999999999997E-4</v>
      </c>
      <c r="R16" s="76">
        <v>1E-4</v>
      </c>
    </row>
    <row r="17" spans="2:18">
      <c r="B17" t="s">
        <v>266</v>
      </c>
      <c r="C17" t="s">
        <v>267</v>
      </c>
      <c r="D17" t="s">
        <v>98</v>
      </c>
      <c r="E17" t="s">
        <v>261</v>
      </c>
      <c r="G17" t="s">
        <v>268</v>
      </c>
      <c r="H17" s="75">
        <v>15.02</v>
      </c>
      <c r="I17" t="s">
        <v>100</v>
      </c>
      <c r="J17" s="76">
        <v>2.75E-2</v>
      </c>
      <c r="K17" s="76">
        <v>1.0699999999999999E-2</v>
      </c>
      <c r="L17" s="75">
        <v>1273805</v>
      </c>
      <c r="M17" s="75">
        <v>151.12</v>
      </c>
      <c r="N17" s="75">
        <v>0</v>
      </c>
      <c r="O17" s="75">
        <v>1924.9741160000001</v>
      </c>
      <c r="P17" s="76">
        <v>1E-4</v>
      </c>
      <c r="Q17" s="76">
        <v>2.9999999999999997E-4</v>
      </c>
      <c r="R17" s="76">
        <v>1E-4</v>
      </c>
    </row>
    <row r="18" spans="2:18">
      <c r="B18" t="s">
        <v>269</v>
      </c>
      <c r="C18" t="s">
        <v>270</v>
      </c>
      <c r="D18" t="s">
        <v>98</v>
      </c>
      <c r="E18" t="s">
        <v>261</v>
      </c>
      <c r="G18" t="s">
        <v>268</v>
      </c>
      <c r="H18" s="75">
        <v>0.5</v>
      </c>
      <c r="I18" t="s">
        <v>100</v>
      </c>
      <c r="J18" s="76">
        <v>1.7500000000000002E-2</v>
      </c>
      <c r="K18" s="76">
        <v>3.8E-3</v>
      </c>
      <c r="L18" s="75">
        <v>314689494</v>
      </c>
      <c r="M18" s="75">
        <v>112.65</v>
      </c>
      <c r="N18" s="75">
        <v>0</v>
      </c>
      <c r="O18" s="75">
        <v>354497.71499100002</v>
      </c>
      <c r="P18" s="76">
        <v>2.0400000000000001E-2</v>
      </c>
      <c r="Q18" s="76">
        <v>5.3100000000000001E-2</v>
      </c>
      <c r="R18" s="76">
        <v>1.77E-2</v>
      </c>
    </row>
    <row r="19" spans="2:18">
      <c r="B19" t="s">
        <v>271</v>
      </c>
      <c r="C19" t="s">
        <v>272</v>
      </c>
      <c r="D19" t="s">
        <v>98</v>
      </c>
      <c r="E19" t="s">
        <v>261</v>
      </c>
      <c r="G19" t="s">
        <v>265</v>
      </c>
      <c r="H19" s="75">
        <v>6.07</v>
      </c>
      <c r="I19" t="s">
        <v>100</v>
      </c>
      <c r="J19" s="76">
        <v>5.0000000000000001E-3</v>
      </c>
      <c r="K19" s="76">
        <v>9.4000000000000004E-3</v>
      </c>
      <c r="L19" s="75">
        <v>459708696</v>
      </c>
      <c r="M19" s="75">
        <v>106.67</v>
      </c>
      <c r="N19" s="75">
        <v>0</v>
      </c>
      <c r="O19" s="75">
        <v>490371.26602320001</v>
      </c>
      <c r="P19" s="76">
        <v>2.2700000000000001E-2</v>
      </c>
      <c r="Q19" s="76">
        <v>7.3400000000000007E-2</v>
      </c>
      <c r="R19" s="76">
        <v>2.4500000000000001E-2</v>
      </c>
    </row>
    <row r="20" spans="2:18">
      <c r="B20" t="s">
        <v>273</v>
      </c>
      <c r="C20" t="s">
        <v>274</v>
      </c>
      <c r="D20" t="s">
        <v>98</v>
      </c>
      <c r="E20" t="s">
        <v>261</v>
      </c>
      <c r="G20" t="s">
        <v>268</v>
      </c>
      <c r="H20" s="75">
        <v>3.33</v>
      </c>
      <c r="I20" t="s">
        <v>100</v>
      </c>
      <c r="J20" s="76">
        <v>1E-3</v>
      </c>
      <c r="K20" s="76">
        <v>1.01E-2</v>
      </c>
      <c r="L20" s="75">
        <v>62588841</v>
      </c>
      <c r="M20" s="75">
        <v>105.93</v>
      </c>
      <c r="N20" s="75">
        <v>0</v>
      </c>
      <c r="O20" s="75">
        <v>66300.359271299996</v>
      </c>
      <c r="P20" s="76">
        <v>3.8999999999999998E-3</v>
      </c>
      <c r="Q20" s="76">
        <v>9.9000000000000008E-3</v>
      </c>
      <c r="R20" s="76">
        <v>3.3E-3</v>
      </c>
    </row>
    <row r="21" spans="2:18">
      <c r="B21" t="s">
        <v>275</v>
      </c>
      <c r="C21" t="s">
        <v>276</v>
      </c>
      <c r="D21" t="s">
        <v>98</v>
      </c>
      <c r="E21" t="s">
        <v>261</v>
      </c>
      <c r="G21" t="s">
        <v>277</v>
      </c>
      <c r="H21" s="75">
        <v>2.57</v>
      </c>
      <c r="I21" t="s">
        <v>100</v>
      </c>
      <c r="J21" s="76">
        <v>7.4999999999999997E-3</v>
      </c>
      <c r="K21" s="76">
        <v>1.09E-2</v>
      </c>
      <c r="L21" s="75">
        <v>526554246</v>
      </c>
      <c r="M21" s="75">
        <v>108.91</v>
      </c>
      <c r="N21" s="75">
        <v>0</v>
      </c>
      <c r="O21" s="75">
        <v>573470.22931860003</v>
      </c>
      <c r="P21" s="76">
        <v>2.4E-2</v>
      </c>
      <c r="Q21" s="76">
        <v>8.5900000000000004E-2</v>
      </c>
      <c r="R21" s="76">
        <v>2.86E-2</v>
      </c>
    </row>
    <row r="22" spans="2:18">
      <c r="B22" t="s">
        <v>278</v>
      </c>
      <c r="C22" t="s">
        <v>279</v>
      </c>
      <c r="D22" t="s">
        <v>98</v>
      </c>
      <c r="E22" t="s">
        <v>261</v>
      </c>
      <c r="G22" t="s">
        <v>265</v>
      </c>
      <c r="H22" s="75">
        <v>8.64</v>
      </c>
      <c r="I22" t="s">
        <v>100</v>
      </c>
      <c r="J22" s="76">
        <v>1E-3</v>
      </c>
      <c r="K22" s="76">
        <v>9.9000000000000008E-3</v>
      </c>
      <c r="L22" s="75">
        <v>40584378</v>
      </c>
      <c r="M22" s="75">
        <v>101.05</v>
      </c>
      <c r="N22" s="75">
        <v>0</v>
      </c>
      <c r="O22" s="75">
        <v>41010.513969</v>
      </c>
      <c r="P22" s="76">
        <v>2.5000000000000001E-3</v>
      </c>
      <c r="Q22" s="76">
        <v>6.1000000000000004E-3</v>
      </c>
      <c r="R22" s="76">
        <v>2E-3</v>
      </c>
    </row>
    <row r="23" spans="2:18">
      <c r="B23" t="s">
        <v>280</v>
      </c>
      <c r="C23" t="s">
        <v>281</v>
      </c>
      <c r="D23" t="s">
        <v>98</v>
      </c>
      <c r="E23" t="s">
        <v>261</v>
      </c>
      <c r="G23" t="s">
        <v>268</v>
      </c>
      <c r="H23" s="75">
        <v>4.0999999999999996</v>
      </c>
      <c r="I23" t="s">
        <v>100</v>
      </c>
      <c r="J23" s="76">
        <v>7.4999999999999997E-3</v>
      </c>
      <c r="K23" s="76">
        <v>-1.3899999999999999E-2</v>
      </c>
      <c r="L23" s="75">
        <v>322698415</v>
      </c>
      <c r="M23" s="75">
        <v>109.89</v>
      </c>
      <c r="N23" s="75">
        <v>0</v>
      </c>
      <c r="O23" s="75">
        <v>354613.28824349999</v>
      </c>
      <c r="P23" s="76">
        <v>1.61E-2</v>
      </c>
      <c r="Q23" s="76">
        <v>5.3100000000000001E-2</v>
      </c>
      <c r="R23" s="76">
        <v>1.77E-2</v>
      </c>
    </row>
    <row r="24" spans="2:18">
      <c r="B24" t="s">
        <v>282</v>
      </c>
      <c r="C24" t="s">
        <v>283</v>
      </c>
      <c r="D24" t="s">
        <v>98</v>
      </c>
      <c r="E24" t="s">
        <v>261</v>
      </c>
      <c r="G24" t="s">
        <v>268</v>
      </c>
      <c r="H24" s="75">
        <v>19.809999999999999</v>
      </c>
      <c r="I24" t="s">
        <v>100</v>
      </c>
      <c r="J24" s="76">
        <v>0.01</v>
      </c>
      <c r="K24" s="76">
        <v>1.09E-2</v>
      </c>
      <c r="L24" s="75">
        <v>10823235</v>
      </c>
      <c r="M24" s="75">
        <v>108.82</v>
      </c>
      <c r="N24" s="75">
        <v>0</v>
      </c>
      <c r="O24" s="75">
        <v>11777.844327000001</v>
      </c>
      <c r="P24" s="76">
        <v>5.9999999999999995E-4</v>
      </c>
      <c r="Q24" s="76">
        <v>1.8E-3</v>
      </c>
      <c r="R24" s="76">
        <v>5.9999999999999995E-4</v>
      </c>
    </row>
    <row r="25" spans="2:18">
      <c r="B25" s="77" t="s">
        <v>284</v>
      </c>
      <c r="C25" s="14"/>
      <c r="D25" s="14"/>
      <c r="H25" s="79">
        <v>2.2999999999999998</v>
      </c>
      <c r="K25" s="78">
        <v>4.19E-2</v>
      </c>
      <c r="L25" s="79">
        <v>4276681430</v>
      </c>
      <c r="N25" s="79">
        <v>0</v>
      </c>
      <c r="O25" s="79">
        <v>4142562.4196104002</v>
      </c>
      <c r="Q25" s="78">
        <v>0.62029999999999996</v>
      </c>
      <c r="R25" s="78">
        <v>0.2069</v>
      </c>
    </row>
    <row r="26" spans="2:18">
      <c r="B26" s="77" t="s">
        <v>285</v>
      </c>
      <c r="C26" s="14"/>
      <c r="D26" s="14"/>
      <c r="H26" s="79">
        <v>0.59</v>
      </c>
      <c r="K26" s="78">
        <v>4.5199999999999997E-2</v>
      </c>
      <c r="L26" s="79">
        <v>2353456114</v>
      </c>
      <c r="N26" s="79">
        <v>0</v>
      </c>
      <c r="O26" s="79">
        <v>2292076.1483311001</v>
      </c>
      <c r="Q26" s="78">
        <v>0.34320000000000001</v>
      </c>
      <c r="R26" s="78">
        <v>0.1145</v>
      </c>
    </row>
    <row r="27" spans="2:18">
      <c r="B27" t="s">
        <v>286</v>
      </c>
      <c r="C27" t="s">
        <v>287</v>
      </c>
      <c r="D27" t="s">
        <v>98</v>
      </c>
      <c r="E27" t="s">
        <v>261</v>
      </c>
      <c r="G27" t="s">
        <v>288</v>
      </c>
      <c r="H27" s="75">
        <v>0.44</v>
      </c>
      <c r="I27" t="s">
        <v>100</v>
      </c>
      <c r="J27" s="76">
        <v>0</v>
      </c>
      <c r="K27" s="76">
        <v>4.4999999999999998E-2</v>
      </c>
      <c r="L27" s="75">
        <v>322908538</v>
      </c>
      <c r="M27" s="75">
        <v>98.1</v>
      </c>
      <c r="N27" s="75">
        <v>0</v>
      </c>
      <c r="O27" s="75">
        <v>316773.27577800001</v>
      </c>
      <c r="P27" s="76">
        <v>2.4799999999999999E-2</v>
      </c>
      <c r="Q27" s="76">
        <v>4.7399999999999998E-2</v>
      </c>
      <c r="R27" s="76">
        <v>1.5800000000000002E-2</v>
      </c>
    </row>
    <row r="28" spans="2:18">
      <c r="B28" t="s">
        <v>289</v>
      </c>
      <c r="C28" t="s">
        <v>290</v>
      </c>
      <c r="D28" t="s">
        <v>98</v>
      </c>
      <c r="E28" t="s">
        <v>261</v>
      </c>
      <c r="G28" t="s">
        <v>262</v>
      </c>
      <c r="H28" s="75">
        <v>0.53</v>
      </c>
      <c r="I28" t="s">
        <v>100</v>
      </c>
      <c r="J28" s="76">
        <v>0</v>
      </c>
      <c r="K28" s="76">
        <v>4.5400000000000003E-2</v>
      </c>
      <c r="L28" s="75">
        <v>179884892</v>
      </c>
      <c r="M28" s="75">
        <v>97.67</v>
      </c>
      <c r="N28" s="75">
        <v>0</v>
      </c>
      <c r="O28" s="75">
        <v>175693.5740164</v>
      </c>
      <c r="P28" s="76">
        <v>1.2E-2</v>
      </c>
      <c r="Q28" s="76">
        <v>2.63E-2</v>
      </c>
      <c r="R28" s="76">
        <v>8.8000000000000005E-3</v>
      </c>
    </row>
    <row r="29" spans="2:18">
      <c r="B29" t="s">
        <v>291</v>
      </c>
      <c r="C29" t="s">
        <v>292</v>
      </c>
      <c r="D29" t="s">
        <v>98</v>
      </c>
      <c r="E29" t="s">
        <v>261</v>
      </c>
      <c r="G29" t="s">
        <v>277</v>
      </c>
      <c r="H29" s="75">
        <v>0.68</v>
      </c>
      <c r="I29" t="s">
        <v>100</v>
      </c>
      <c r="J29" s="76">
        <v>0</v>
      </c>
      <c r="K29" s="76">
        <v>4.5900000000000003E-2</v>
      </c>
      <c r="L29" s="75">
        <v>423752109</v>
      </c>
      <c r="M29" s="75">
        <v>96.97</v>
      </c>
      <c r="N29" s="75">
        <v>0</v>
      </c>
      <c r="O29" s="75">
        <v>410912.42009730003</v>
      </c>
      <c r="P29" s="76">
        <v>1.2500000000000001E-2</v>
      </c>
      <c r="Q29" s="76">
        <v>6.1499999999999999E-2</v>
      </c>
      <c r="R29" s="76">
        <v>2.0500000000000001E-2</v>
      </c>
    </row>
    <row r="30" spans="2:18">
      <c r="B30" t="s">
        <v>293</v>
      </c>
      <c r="C30" t="s">
        <v>294</v>
      </c>
      <c r="D30" t="s">
        <v>98</v>
      </c>
      <c r="E30" t="s">
        <v>261</v>
      </c>
      <c r="G30" t="s">
        <v>295</v>
      </c>
      <c r="H30" s="75">
        <v>0.01</v>
      </c>
      <c r="I30" t="s">
        <v>100</v>
      </c>
      <c r="J30" s="76">
        <v>0</v>
      </c>
      <c r="K30" s="76">
        <v>3.7199999999999997E-2</v>
      </c>
      <c r="L30" s="75">
        <v>11250000</v>
      </c>
      <c r="M30" s="75">
        <v>99.95</v>
      </c>
      <c r="N30" s="75">
        <v>0</v>
      </c>
      <c r="O30" s="75">
        <v>11244.375</v>
      </c>
      <c r="P30" s="76">
        <v>5.9999999999999995E-4</v>
      </c>
      <c r="Q30" s="76">
        <v>1.6999999999999999E-3</v>
      </c>
      <c r="R30" s="76">
        <v>5.9999999999999995E-4</v>
      </c>
    </row>
    <row r="31" spans="2:18">
      <c r="B31" t="s">
        <v>296</v>
      </c>
      <c r="C31" t="s">
        <v>297</v>
      </c>
      <c r="D31" t="s">
        <v>98</v>
      </c>
      <c r="E31" t="s">
        <v>261</v>
      </c>
      <c r="G31" t="s">
        <v>277</v>
      </c>
      <c r="H31" s="75">
        <v>0.86</v>
      </c>
      <c r="I31" t="s">
        <v>100</v>
      </c>
      <c r="J31" s="76">
        <v>0</v>
      </c>
      <c r="K31" s="76">
        <v>4.5600000000000002E-2</v>
      </c>
      <c r="L31" s="75">
        <v>200254161</v>
      </c>
      <c r="M31" s="75">
        <v>96.25</v>
      </c>
      <c r="N31" s="75">
        <v>0</v>
      </c>
      <c r="O31" s="75">
        <v>192744.62996250001</v>
      </c>
      <c r="P31" s="76">
        <v>6.3E-3</v>
      </c>
      <c r="Q31" s="76">
        <v>2.8899999999999999E-2</v>
      </c>
      <c r="R31" s="76">
        <v>9.5999999999999992E-3</v>
      </c>
    </row>
    <row r="32" spans="2:18">
      <c r="B32" t="s">
        <v>298</v>
      </c>
      <c r="C32" t="s">
        <v>299</v>
      </c>
      <c r="D32" t="s">
        <v>98</v>
      </c>
      <c r="E32" t="s">
        <v>261</v>
      </c>
      <c r="G32" t="s">
        <v>300</v>
      </c>
      <c r="H32" s="75">
        <v>0.19</v>
      </c>
      <c r="I32" t="s">
        <v>100</v>
      </c>
      <c r="J32" s="76">
        <v>0</v>
      </c>
      <c r="K32" s="76">
        <v>4.2900000000000001E-2</v>
      </c>
      <c r="L32" s="75">
        <v>5139000</v>
      </c>
      <c r="M32" s="75">
        <v>99.22</v>
      </c>
      <c r="N32" s="75">
        <v>0</v>
      </c>
      <c r="O32" s="75">
        <v>5098.9157999999998</v>
      </c>
      <c r="P32" s="76">
        <v>2.0000000000000001E-4</v>
      </c>
      <c r="Q32" s="76">
        <v>8.0000000000000004E-4</v>
      </c>
      <c r="R32" s="76">
        <v>2.9999999999999997E-4</v>
      </c>
    </row>
    <row r="33" spans="2:18">
      <c r="B33" t="s">
        <v>301</v>
      </c>
      <c r="C33" t="s">
        <v>302</v>
      </c>
      <c r="D33" t="s">
        <v>98</v>
      </c>
      <c r="E33" t="s">
        <v>261</v>
      </c>
      <c r="G33" t="s">
        <v>303</v>
      </c>
      <c r="H33" s="75">
        <v>0.26</v>
      </c>
      <c r="I33" t="s">
        <v>100</v>
      </c>
      <c r="J33" s="76">
        <v>0</v>
      </c>
      <c r="K33" s="76">
        <v>4.3799999999999999E-2</v>
      </c>
      <c r="L33" s="75">
        <v>197508642</v>
      </c>
      <c r="M33" s="75">
        <v>98.88</v>
      </c>
      <c r="N33" s="75">
        <v>0</v>
      </c>
      <c r="O33" s="75">
        <v>195296.54520960001</v>
      </c>
      <c r="P33" s="76">
        <v>1.52E-2</v>
      </c>
      <c r="Q33" s="76">
        <v>2.92E-2</v>
      </c>
      <c r="R33" s="76">
        <v>9.7999999999999997E-3</v>
      </c>
    </row>
    <row r="34" spans="2:18">
      <c r="B34" t="s">
        <v>304</v>
      </c>
      <c r="C34" t="s">
        <v>305</v>
      </c>
      <c r="D34" t="s">
        <v>98</v>
      </c>
      <c r="E34" t="s">
        <v>261</v>
      </c>
      <c r="G34" t="s">
        <v>306</v>
      </c>
      <c r="H34" s="75">
        <v>0.61</v>
      </c>
      <c r="I34" t="s">
        <v>100</v>
      </c>
      <c r="J34" s="76">
        <v>0</v>
      </c>
      <c r="K34" s="76">
        <v>4.5900000000000003E-2</v>
      </c>
      <c r="L34" s="75">
        <v>352243030</v>
      </c>
      <c r="M34" s="75">
        <v>97.31</v>
      </c>
      <c r="N34" s="75">
        <v>0</v>
      </c>
      <c r="O34" s="75">
        <v>342767.69249300001</v>
      </c>
      <c r="P34" s="76">
        <v>1.6E-2</v>
      </c>
      <c r="Q34" s="76">
        <v>5.1299999999999998E-2</v>
      </c>
      <c r="R34" s="76">
        <v>1.7100000000000001E-2</v>
      </c>
    </row>
    <row r="35" spans="2:18">
      <c r="B35" t="s">
        <v>307</v>
      </c>
      <c r="C35" t="s">
        <v>308</v>
      </c>
      <c r="D35" t="s">
        <v>98</v>
      </c>
      <c r="E35" t="s">
        <v>261</v>
      </c>
      <c r="G35" t="s">
        <v>277</v>
      </c>
      <c r="H35" s="75">
        <v>0.76</v>
      </c>
      <c r="I35" t="s">
        <v>100</v>
      </c>
      <c r="J35" s="76">
        <v>0</v>
      </c>
      <c r="K35" s="76">
        <v>4.5600000000000002E-2</v>
      </c>
      <c r="L35" s="75">
        <v>222250143</v>
      </c>
      <c r="M35" s="75">
        <v>96.66</v>
      </c>
      <c r="N35" s="75">
        <v>0</v>
      </c>
      <c r="O35" s="75">
        <v>214826.9882238</v>
      </c>
      <c r="P35" s="76">
        <v>6.4999999999999997E-3</v>
      </c>
      <c r="Q35" s="76">
        <v>3.2199999999999999E-2</v>
      </c>
      <c r="R35" s="76">
        <v>1.0699999999999999E-2</v>
      </c>
    </row>
    <row r="36" spans="2:18">
      <c r="B36" t="s">
        <v>309</v>
      </c>
      <c r="C36" t="s">
        <v>310</v>
      </c>
      <c r="D36" t="s">
        <v>98</v>
      </c>
      <c r="E36" t="s">
        <v>261</v>
      </c>
      <c r="G36" t="s">
        <v>311</v>
      </c>
      <c r="H36" s="75">
        <v>0.93</v>
      </c>
      <c r="I36" t="s">
        <v>100</v>
      </c>
      <c r="J36" s="76">
        <v>0</v>
      </c>
      <c r="K36" s="76">
        <v>4.5499999999999999E-2</v>
      </c>
      <c r="L36" s="75">
        <v>205399981</v>
      </c>
      <c r="M36" s="75">
        <v>95.93</v>
      </c>
      <c r="N36" s="75">
        <v>0</v>
      </c>
      <c r="O36" s="75">
        <v>197040.20177330001</v>
      </c>
      <c r="P36" s="76">
        <v>6.6E-3</v>
      </c>
      <c r="Q36" s="76">
        <v>2.9499999999999998E-2</v>
      </c>
      <c r="R36" s="76">
        <v>9.7999999999999997E-3</v>
      </c>
    </row>
    <row r="37" spans="2:18">
      <c r="B37" t="s">
        <v>312</v>
      </c>
      <c r="C37" t="s">
        <v>313</v>
      </c>
      <c r="D37" t="s">
        <v>98</v>
      </c>
      <c r="E37" t="s">
        <v>261</v>
      </c>
      <c r="G37" t="s">
        <v>295</v>
      </c>
      <c r="H37" s="75">
        <v>0.09</v>
      </c>
      <c r="I37" t="s">
        <v>100</v>
      </c>
      <c r="J37" s="76">
        <v>0</v>
      </c>
      <c r="K37" s="76">
        <v>4.07E-2</v>
      </c>
      <c r="L37" s="75">
        <v>19250000</v>
      </c>
      <c r="M37" s="75">
        <v>99.64</v>
      </c>
      <c r="N37" s="75">
        <v>0</v>
      </c>
      <c r="O37" s="75">
        <v>19180.7</v>
      </c>
      <c r="P37" s="76">
        <v>8.0000000000000004E-4</v>
      </c>
      <c r="Q37" s="76">
        <v>2.8999999999999998E-3</v>
      </c>
      <c r="R37" s="76">
        <v>1E-3</v>
      </c>
    </row>
    <row r="38" spans="2:18">
      <c r="B38" t="s">
        <v>314</v>
      </c>
      <c r="C38" t="s">
        <v>315</v>
      </c>
      <c r="D38" t="s">
        <v>98</v>
      </c>
      <c r="E38" t="s">
        <v>261</v>
      </c>
      <c r="G38" t="s">
        <v>316</v>
      </c>
      <c r="H38" s="75">
        <v>0.34</v>
      </c>
      <c r="I38" t="s">
        <v>100</v>
      </c>
      <c r="J38" s="76">
        <v>0</v>
      </c>
      <c r="K38" s="76">
        <v>4.4200000000000003E-2</v>
      </c>
      <c r="L38" s="75">
        <v>213615618</v>
      </c>
      <c r="M38" s="75">
        <v>98.54</v>
      </c>
      <c r="N38" s="75">
        <v>0</v>
      </c>
      <c r="O38" s="75">
        <v>210496.82997719999</v>
      </c>
      <c r="P38" s="76">
        <v>1.78E-2</v>
      </c>
      <c r="Q38" s="76">
        <v>3.15E-2</v>
      </c>
      <c r="R38" s="76">
        <v>1.0500000000000001E-2</v>
      </c>
    </row>
    <row r="39" spans="2:18">
      <c r="B39" s="77" t="s">
        <v>317</v>
      </c>
      <c r="C39" s="14"/>
      <c r="D39" s="14"/>
      <c r="H39" s="79">
        <v>4.38</v>
      </c>
      <c r="K39" s="78">
        <v>4.1099999999999998E-2</v>
      </c>
      <c r="L39" s="79">
        <v>1767318420</v>
      </c>
      <c r="N39" s="79">
        <v>0</v>
      </c>
      <c r="O39" s="79">
        <v>1695663.8632089</v>
      </c>
      <c r="Q39" s="78">
        <v>0.25390000000000001</v>
      </c>
      <c r="R39" s="78">
        <v>8.4699999999999998E-2</v>
      </c>
    </row>
    <row r="40" spans="2:18">
      <c r="B40" t="s">
        <v>318</v>
      </c>
      <c r="C40" t="s">
        <v>319</v>
      </c>
      <c r="D40" t="s">
        <v>98</v>
      </c>
      <c r="E40" t="s">
        <v>261</v>
      </c>
      <c r="G40" t="s">
        <v>268</v>
      </c>
      <c r="H40" s="75">
        <v>2.9</v>
      </c>
      <c r="I40" t="s">
        <v>100</v>
      </c>
      <c r="J40" s="76">
        <v>5.0000000000000001E-3</v>
      </c>
      <c r="K40" s="76">
        <v>3.95E-2</v>
      </c>
      <c r="L40" s="75">
        <v>76548896</v>
      </c>
      <c r="M40" s="75">
        <v>90.72</v>
      </c>
      <c r="N40" s="75">
        <v>0</v>
      </c>
      <c r="O40" s="75">
        <v>69445.158451199997</v>
      </c>
      <c r="P40" s="76">
        <v>4.7999999999999996E-3</v>
      </c>
      <c r="Q40" s="76">
        <v>1.04E-2</v>
      </c>
      <c r="R40" s="76">
        <v>3.5000000000000001E-3</v>
      </c>
    </row>
    <row r="41" spans="2:18">
      <c r="B41" t="s">
        <v>320</v>
      </c>
      <c r="C41" t="s">
        <v>321</v>
      </c>
      <c r="D41" t="s">
        <v>98</v>
      </c>
      <c r="E41" t="s">
        <v>261</v>
      </c>
      <c r="G41" t="s">
        <v>268</v>
      </c>
      <c r="H41" s="75">
        <v>1.58</v>
      </c>
      <c r="I41" t="s">
        <v>100</v>
      </c>
      <c r="J41" s="76">
        <v>4.0000000000000001E-3</v>
      </c>
      <c r="K41" s="76">
        <v>4.2299999999999997E-2</v>
      </c>
      <c r="L41" s="75">
        <v>295806535</v>
      </c>
      <c r="M41" s="75">
        <v>94.4</v>
      </c>
      <c r="N41" s="75">
        <v>0</v>
      </c>
      <c r="O41" s="75">
        <v>279241.36904000002</v>
      </c>
      <c r="P41" s="76">
        <v>1.7399999999999999E-2</v>
      </c>
      <c r="Q41" s="76">
        <v>4.1799999999999997E-2</v>
      </c>
      <c r="R41" s="76">
        <v>1.3899999999999999E-2</v>
      </c>
    </row>
    <row r="42" spans="2:18">
      <c r="B42" t="s">
        <v>322</v>
      </c>
      <c r="C42" t="s">
        <v>323</v>
      </c>
      <c r="D42" t="s">
        <v>98</v>
      </c>
      <c r="E42" t="s">
        <v>261</v>
      </c>
      <c r="G42" t="s">
        <v>268</v>
      </c>
      <c r="H42" s="75">
        <v>3.88</v>
      </c>
      <c r="I42" t="s">
        <v>100</v>
      </c>
      <c r="J42" s="76">
        <v>0.02</v>
      </c>
      <c r="K42" s="76">
        <v>3.8100000000000002E-2</v>
      </c>
      <c r="L42" s="75">
        <v>68740517</v>
      </c>
      <c r="M42" s="75">
        <v>93.4</v>
      </c>
      <c r="N42" s="75">
        <v>0</v>
      </c>
      <c r="O42" s="75">
        <v>64203.642877999999</v>
      </c>
      <c r="P42" s="76">
        <v>3.3999999999999998E-3</v>
      </c>
      <c r="Q42" s="76">
        <v>9.5999999999999992E-3</v>
      </c>
      <c r="R42" s="76">
        <v>3.2000000000000002E-3</v>
      </c>
    </row>
    <row r="43" spans="2:18">
      <c r="B43" t="s">
        <v>324</v>
      </c>
      <c r="C43" t="s">
        <v>325</v>
      </c>
      <c r="D43" t="s">
        <v>98</v>
      </c>
      <c r="E43" t="s">
        <v>261</v>
      </c>
      <c r="G43" t="s">
        <v>306</v>
      </c>
      <c r="H43" s="75">
        <v>6.77</v>
      </c>
      <c r="I43" t="s">
        <v>100</v>
      </c>
      <c r="J43" s="76">
        <v>0.01</v>
      </c>
      <c r="K43" s="76">
        <v>3.7499999999999999E-2</v>
      </c>
      <c r="L43" s="75">
        <v>141189225</v>
      </c>
      <c r="M43" s="75">
        <v>83.41</v>
      </c>
      <c r="N43" s="75">
        <v>0</v>
      </c>
      <c r="O43" s="75">
        <v>117765.93257249999</v>
      </c>
      <c r="P43" s="76">
        <v>5.5999999999999999E-3</v>
      </c>
      <c r="Q43" s="76">
        <v>1.7600000000000001E-2</v>
      </c>
      <c r="R43" s="76">
        <v>5.8999999999999999E-3</v>
      </c>
    </row>
    <row r="44" spans="2:18">
      <c r="B44" t="s">
        <v>326</v>
      </c>
      <c r="C44" t="s">
        <v>327</v>
      </c>
      <c r="D44" t="s">
        <v>98</v>
      </c>
      <c r="E44" t="s">
        <v>261</v>
      </c>
      <c r="G44" t="s">
        <v>268</v>
      </c>
      <c r="H44" s="75">
        <v>16.059999999999999</v>
      </c>
      <c r="I44" t="s">
        <v>100</v>
      </c>
      <c r="J44" s="76">
        <v>3.7499999999999999E-2</v>
      </c>
      <c r="K44" s="76">
        <v>4.0300000000000002E-2</v>
      </c>
      <c r="L44" s="75">
        <v>140374122</v>
      </c>
      <c r="M44" s="75">
        <v>95.77</v>
      </c>
      <c r="N44" s="75">
        <v>0</v>
      </c>
      <c r="O44" s="75">
        <v>134436.29663940001</v>
      </c>
      <c r="P44" s="76">
        <v>5.5999999999999999E-3</v>
      </c>
      <c r="Q44" s="76">
        <v>2.01E-2</v>
      </c>
      <c r="R44" s="76">
        <v>6.7000000000000002E-3</v>
      </c>
    </row>
    <row r="45" spans="2:18">
      <c r="B45" t="s">
        <v>328</v>
      </c>
      <c r="C45" t="s">
        <v>329</v>
      </c>
      <c r="D45" t="s">
        <v>98</v>
      </c>
      <c r="E45" t="s">
        <v>261</v>
      </c>
      <c r="G45" t="s">
        <v>330</v>
      </c>
      <c r="H45" s="75">
        <v>8.4499999999999993</v>
      </c>
      <c r="I45" t="s">
        <v>100</v>
      </c>
      <c r="J45" s="76">
        <v>1.2999999999999999E-2</v>
      </c>
      <c r="K45" s="76">
        <v>3.7499999999999999E-2</v>
      </c>
      <c r="L45" s="75">
        <v>8683012</v>
      </c>
      <c r="M45" s="75">
        <v>82.62</v>
      </c>
      <c r="N45" s="75">
        <v>0</v>
      </c>
      <c r="O45" s="75">
        <v>7173.9045144000002</v>
      </c>
      <c r="P45" s="76">
        <v>8.0000000000000004E-4</v>
      </c>
      <c r="Q45" s="76">
        <v>1.1000000000000001E-3</v>
      </c>
      <c r="R45" s="76">
        <v>4.0000000000000002E-4</v>
      </c>
    </row>
    <row r="46" spans="2:18">
      <c r="B46" t="s">
        <v>331</v>
      </c>
      <c r="C46" t="s">
        <v>332</v>
      </c>
      <c r="D46" t="s">
        <v>98</v>
      </c>
      <c r="E46" t="s">
        <v>261</v>
      </c>
      <c r="G46" t="s">
        <v>333</v>
      </c>
      <c r="H46" s="75">
        <v>12.4</v>
      </c>
      <c r="I46" t="s">
        <v>100</v>
      </c>
      <c r="J46" s="76">
        <v>1.4999999999999999E-2</v>
      </c>
      <c r="K46" s="76">
        <v>3.9100000000000003E-2</v>
      </c>
      <c r="L46" s="75">
        <v>23646048</v>
      </c>
      <c r="M46" s="75">
        <v>75.400000000000006</v>
      </c>
      <c r="N46" s="75">
        <v>0</v>
      </c>
      <c r="O46" s="75">
        <v>17829.120191999998</v>
      </c>
      <c r="P46" s="76">
        <v>1.2999999999999999E-3</v>
      </c>
      <c r="Q46" s="76">
        <v>2.7000000000000001E-3</v>
      </c>
      <c r="R46" s="76">
        <v>8.9999999999999998E-4</v>
      </c>
    </row>
    <row r="47" spans="2:18">
      <c r="B47" t="s">
        <v>334</v>
      </c>
      <c r="C47" t="s">
        <v>335</v>
      </c>
      <c r="D47" t="s">
        <v>98</v>
      </c>
      <c r="E47" t="s">
        <v>261</v>
      </c>
      <c r="G47" t="s">
        <v>268</v>
      </c>
      <c r="H47" s="75">
        <v>5.17</v>
      </c>
      <c r="I47" t="s">
        <v>100</v>
      </c>
      <c r="J47" s="76">
        <v>2.2499999999999999E-2</v>
      </c>
      <c r="K47" s="76">
        <v>3.7400000000000003E-2</v>
      </c>
      <c r="L47" s="75">
        <v>74561118</v>
      </c>
      <c r="M47" s="75">
        <v>93.8</v>
      </c>
      <c r="N47" s="75">
        <v>0</v>
      </c>
      <c r="O47" s="75">
        <v>69938.328683999993</v>
      </c>
      <c r="P47" s="76">
        <v>3.0999999999999999E-3</v>
      </c>
      <c r="Q47" s="76">
        <v>1.0500000000000001E-2</v>
      </c>
      <c r="R47" s="76">
        <v>3.5000000000000001E-3</v>
      </c>
    </row>
    <row r="48" spans="2:18">
      <c r="B48" t="s">
        <v>336</v>
      </c>
      <c r="C48" t="s">
        <v>337</v>
      </c>
      <c r="D48" t="s">
        <v>98</v>
      </c>
      <c r="E48" t="s">
        <v>261</v>
      </c>
      <c r="G48" t="s">
        <v>268</v>
      </c>
      <c r="H48" s="75">
        <v>0.67</v>
      </c>
      <c r="I48" t="s">
        <v>100</v>
      </c>
      <c r="J48" s="76">
        <v>1.4999999999999999E-2</v>
      </c>
      <c r="K48" s="76">
        <v>4.3200000000000002E-2</v>
      </c>
      <c r="L48" s="75">
        <v>110587514</v>
      </c>
      <c r="M48" s="75">
        <v>98.67</v>
      </c>
      <c r="N48" s="75">
        <v>0</v>
      </c>
      <c r="O48" s="75">
        <v>109116.7000638</v>
      </c>
      <c r="P48" s="76">
        <v>8.0000000000000002E-3</v>
      </c>
      <c r="Q48" s="76">
        <v>1.6299999999999999E-2</v>
      </c>
      <c r="R48" s="76">
        <v>5.4999999999999997E-3</v>
      </c>
    </row>
    <row r="49" spans="2:18">
      <c r="B49" t="s">
        <v>338</v>
      </c>
      <c r="C49" t="s">
        <v>339</v>
      </c>
      <c r="D49" t="s">
        <v>98</v>
      </c>
      <c r="E49" t="s">
        <v>261</v>
      </c>
      <c r="G49" t="s">
        <v>268</v>
      </c>
      <c r="H49" s="75">
        <v>18.97</v>
      </c>
      <c r="I49" t="s">
        <v>100</v>
      </c>
      <c r="J49" s="76">
        <v>2.8000000000000001E-2</v>
      </c>
      <c r="K49" s="76">
        <v>4.0899999999999999E-2</v>
      </c>
      <c r="L49" s="75">
        <v>35821433</v>
      </c>
      <c r="M49" s="75">
        <v>79</v>
      </c>
      <c r="N49" s="75">
        <v>0</v>
      </c>
      <c r="O49" s="75">
        <v>28298.932069999999</v>
      </c>
      <c r="P49" s="76">
        <v>6.0000000000000001E-3</v>
      </c>
      <c r="Q49" s="76">
        <v>4.1999999999999997E-3</v>
      </c>
      <c r="R49" s="76">
        <v>1.4E-3</v>
      </c>
    </row>
    <row r="50" spans="2:18">
      <c r="B50" t="s">
        <v>340</v>
      </c>
      <c r="C50" t="s">
        <v>341</v>
      </c>
      <c r="D50" t="s">
        <v>98</v>
      </c>
      <c r="E50" t="s">
        <v>261</v>
      </c>
      <c r="G50" t="s">
        <v>268</v>
      </c>
      <c r="H50" s="75">
        <v>1</v>
      </c>
      <c r="I50" t="s">
        <v>100</v>
      </c>
      <c r="J50" s="76">
        <v>3.7499999999999999E-2</v>
      </c>
      <c r="K50" s="76">
        <v>4.2599999999999999E-2</v>
      </c>
      <c r="L50" s="75">
        <v>267532306</v>
      </c>
      <c r="M50" s="75">
        <v>99.5</v>
      </c>
      <c r="N50" s="75">
        <v>0</v>
      </c>
      <c r="O50" s="75">
        <v>266194.64447</v>
      </c>
      <c r="P50" s="76">
        <v>1.24E-2</v>
      </c>
      <c r="Q50" s="76">
        <v>3.9899999999999998E-2</v>
      </c>
      <c r="R50" s="76">
        <v>1.3299999999999999E-2</v>
      </c>
    </row>
    <row r="51" spans="2:18">
      <c r="B51" t="s">
        <v>342</v>
      </c>
      <c r="C51" t="s">
        <v>343</v>
      </c>
      <c r="D51" t="s">
        <v>98</v>
      </c>
      <c r="E51" t="s">
        <v>261</v>
      </c>
      <c r="G51" t="s">
        <v>311</v>
      </c>
      <c r="H51" s="75">
        <v>2.37</v>
      </c>
      <c r="I51" t="s">
        <v>100</v>
      </c>
      <c r="J51" s="76">
        <v>1.7500000000000002E-2</v>
      </c>
      <c r="K51" s="76">
        <v>0.04</v>
      </c>
      <c r="L51" s="75">
        <v>97200060</v>
      </c>
      <c r="M51" s="75">
        <v>95.89</v>
      </c>
      <c r="N51" s="75">
        <v>0</v>
      </c>
      <c r="O51" s="75">
        <v>93205.137533999994</v>
      </c>
      <c r="P51" s="76">
        <v>4.4999999999999997E-3</v>
      </c>
      <c r="Q51" s="76">
        <v>1.4E-2</v>
      </c>
      <c r="R51" s="76">
        <v>4.7000000000000002E-3</v>
      </c>
    </row>
    <row r="52" spans="2:18">
      <c r="B52" t="s">
        <v>344</v>
      </c>
      <c r="C52" t="s">
        <v>345</v>
      </c>
      <c r="D52" t="s">
        <v>98</v>
      </c>
      <c r="E52" t="s">
        <v>261</v>
      </c>
      <c r="G52" t="s">
        <v>311</v>
      </c>
      <c r="H52" s="75">
        <v>2.0699999999999998</v>
      </c>
      <c r="I52" t="s">
        <v>100</v>
      </c>
      <c r="J52" s="76">
        <v>5.0000000000000001E-3</v>
      </c>
      <c r="K52" s="76">
        <v>4.07E-2</v>
      </c>
      <c r="L52" s="75">
        <v>100971803</v>
      </c>
      <c r="M52" s="75">
        <v>93.45</v>
      </c>
      <c r="N52" s="75">
        <v>0</v>
      </c>
      <c r="O52" s="75">
        <v>94358.149903500002</v>
      </c>
      <c r="P52" s="76">
        <v>4.3E-3</v>
      </c>
      <c r="Q52" s="76">
        <v>1.41E-2</v>
      </c>
      <c r="R52" s="76">
        <v>4.7000000000000002E-3</v>
      </c>
    </row>
    <row r="53" spans="2:18">
      <c r="B53" t="s">
        <v>346</v>
      </c>
      <c r="C53" t="s">
        <v>347</v>
      </c>
      <c r="D53" t="s">
        <v>98</v>
      </c>
      <c r="E53" t="s">
        <v>261</v>
      </c>
      <c r="G53" t="s">
        <v>268</v>
      </c>
      <c r="H53" s="75">
        <v>0.33</v>
      </c>
      <c r="I53" t="s">
        <v>100</v>
      </c>
      <c r="J53" s="76">
        <v>1.5E-3</v>
      </c>
      <c r="K53" s="76">
        <v>4.3999999999999997E-2</v>
      </c>
      <c r="L53" s="75">
        <v>220093191</v>
      </c>
      <c r="M53" s="75">
        <v>98.72</v>
      </c>
      <c r="N53" s="75">
        <v>0</v>
      </c>
      <c r="O53" s="75">
        <v>217275.99815520001</v>
      </c>
      <c r="P53" s="76">
        <v>1.41E-2</v>
      </c>
      <c r="Q53" s="76">
        <v>3.2500000000000001E-2</v>
      </c>
      <c r="R53" s="76">
        <v>1.09E-2</v>
      </c>
    </row>
    <row r="54" spans="2:18">
      <c r="B54" t="s">
        <v>348</v>
      </c>
      <c r="C54" t="s">
        <v>349</v>
      </c>
      <c r="D54" t="s">
        <v>98</v>
      </c>
      <c r="E54" t="s">
        <v>261</v>
      </c>
      <c r="G54" t="s">
        <v>268</v>
      </c>
      <c r="H54" s="75">
        <v>3.26</v>
      </c>
      <c r="I54" t="s">
        <v>100</v>
      </c>
      <c r="J54" s="76">
        <v>6.25E-2</v>
      </c>
      <c r="K54" s="76">
        <v>3.8399999999999997E-2</v>
      </c>
      <c r="L54" s="75">
        <v>4364717</v>
      </c>
      <c r="M54" s="75">
        <v>110.48</v>
      </c>
      <c r="N54" s="75">
        <v>0</v>
      </c>
      <c r="O54" s="75">
        <v>4822.1393416000001</v>
      </c>
      <c r="P54" s="76">
        <v>2.9999999999999997E-4</v>
      </c>
      <c r="Q54" s="76">
        <v>6.9999999999999999E-4</v>
      </c>
      <c r="R54" s="76">
        <v>2.0000000000000001E-4</v>
      </c>
    </row>
    <row r="55" spans="2:18">
      <c r="B55" t="s">
        <v>350</v>
      </c>
      <c r="C55" t="s">
        <v>351</v>
      </c>
      <c r="D55" t="s">
        <v>98</v>
      </c>
      <c r="E55" t="s">
        <v>261</v>
      </c>
      <c r="G55" t="s">
        <v>311</v>
      </c>
      <c r="H55" s="75">
        <v>12.73</v>
      </c>
      <c r="I55" t="s">
        <v>100</v>
      </c>
      <c r="J55" s="76">
        <v>5.5E-2</v>
      </c>
      <c r="K55" s="76">
        <v>3.9699999999999999E-2</v>
      </c>
      <c r="L55" s="75">
        <v>101197923</v>
      </c>
      <c r="M55" s="75">
        <v>120.91</v>
      </c>
      <c r="N55" s="75">
        <v>0</v>
      </c>
      <c r="O55" s="75">
        <v>122358.40869929999</v>
      </c>
      <c r="P55" s="76">
        <v>5.3E-3</v>
      </c>
      <c r="Q55" s="76">
        <v>1.83E-2</v>
      </c>
      <c r="R55" s="76">
        <v>6.1000000000000004E-3</v>
      </c>
    </row>
    <row r="56" spans="2:18">
      <c r="B56" s="77" t="s">
        <v>352</v>
      </c>
      <c r="C56" s="14"/>
      <c r="D56" s="14"/>
      <c r="H56" s="79">
        <v>4.8899999999999997</v>
      </c>
      <c r="K56" s="78">
        <v>1.1999999999999999E-3</v>
      </c>
      <c r="L56" s="79">
        <v>155906896</v>
      </c>
      <c r="N56" s="79">
        <v>0</v>
      </c>
      <c r="O56" s="79">
        <v>154822.40807040001</v>
      </c>
      <c r="Q56" s="78">
        <v>2.3199999999999998E-2</v>
      </c>
      <c r="R56" s="78">
        <v>7.7000000000000002E-3</v>
      </c>
    </row>
    <row r="57" spans="2:18">
      <c r="B57" t="s">
        <v>353</v>
      </c>
      <c r="C57" t="s">
        <v>354</v>
      </c>
      <c r="D57" t="s">
        <v>98</v>
      </c>
      <c r="E57" t="s">
        <v>261</v>
      </c>
      <c r="G57" t="s">
        <v>268</v>
      </c>
      <c r="H57" s="75">
        <v>3.17</v>
      </c>
      <c r="I57" t="s">
        <v>100</v>
      </c>
      <c r="J57" s="76">
        <v>0</v>
      </c>
      <c r="K57" s="76">
        <v>8.0000000000000004E-4</v>
      </c>
      <c r="L57" s="75">
        <v>95806896</v>
      </c>
      <c r="M57" s="75">
        <v>99.74</v>
      </c>
      <c r="N57" s="75">
        <v>0</v>
      </c>
      <c r="O57" s="75">
        <v>95557.798070399993</v>
      </c>
      <c r="P57" s="76">
        <v>4.4999999999999997E-3</v>
      </c>
      <c r="Q57" s="76">
        <v>1.43E-2</v>
      </c>
      <c r="R57" s="76">
        <v>4.7999999999999996E-3</v>
      </c>
    </row>
    <row r="58" spans="2:18">
      <c r="B58" t="s">
        <v>355</v>
      </c>
      <c r="C58" t="s">
        <v>356</v>
      </c>
      <c r="D58" t="s">
        <v>98</v>
      </c>
      <c r="E58" t="s">
        <v>261</v>
      </c>
      <c r="G58" t="s">
        <v>268</v>
      </c>
      <c r="H58" s="75">
        <v>7.67</v>
      </c>
      <c r="I58" t="s">
        <v>100</v>
      </c>
      <c r="J58" s="76">
        <v>0</v>
      </c>
      <c r="K58" s="76">
        <v>1.8E-3</v>
      </c>
      <c r="L58" s="75">
        <v>60100000</v>
      </c>
      <c r="M58" s="75">
        <v>98.61</v>
      </c>
      <c r="N58" s="75">
        <v>0</v>
      </c>
      <c r="O58" s="75">
        <v>59264.61</v>
      </c>
      <c r="P58" s="76">
        <v>2.8E-3</v>
      </c>
      <c r="Q58" s="76">
        <v>8.8999999999999999E-3</v>
      </c>
      <c r="R58" s="76">
        <v>3.0000000000000001E-3</v>
      </c>
    </row>
    <row r="59" spans="2:18">
      <c r="B59" s="77" t="s">
        <v>357</v>
      </c>
      <c r="C59" s="14"/>
      <c r="D59" s="14"/>
      <c r="H59" s="79">
        <v>0</v>
      </c>
      <c r="K59" s="78">
        <v>0</v>
      </c>
      <c r="L59" s="79">
        <v>0</v>
      </c>
      <c r="N59" s="79">
        <v>0</v>
      </c>
      <c r="O59" s="79">
        <v>0</v>
      </c>
      <c r="Q59" s="78">
        <v>0</v>
      </c>
      <c r="R59" s="78">
        <v>0</v>
      </c>
    </row>
    <row r="60" spans="2:18">
      <c r="B60" t="s">
        <v>251</v>
      </c>
      <c r="C60" t="s">
        <v>251</v>
      </c>
      <c r="D60" s="14"/>
      <c r="E60" t="s">
        <v>251</v>
      </c>
      <c r="H60" s="75">
        <v>0</v>
      </c>
      <c r="I60" t="s">
        <v>251</v>
      </c>
      <c r="J60" s="76">
        <v>0</v>
      </c>
      <c r="K60" s="76">
        <v>0</v>
      </c>
      <c r="L60" s="75">
        <v>0</v>
      </c>
      <c r="M60" s="75">
        <v>0</v>
      </c>
      <c r="O60" s="75">
        <v>0</v>
      </c>
      <c r="P60" s="76">
        <v>0</v>
      </c>
      <c r="Q60" s="76">
        <v>0</v>
      </c>
      <c r="R60" s="76">
        <v>0</v>
      </c>
    </row>
    <row r="61" spans="2:18">
      <c r="B61" s="77" t="s">
        <v>254</v>
      </c>
      <c r="C61" s="14"/>
      <c r="D61" s="14"/>
      <c r="H61" s="79">
        <v>4.72</v>
      </c>
      <c r="K61" s="78">
        <v>3.2099999999999997E-2</v>
      </c>
      <c r="L61" s="79">
        <v>59309000</v>
      </c>
      <c r="N61" s="79">
        <v>0</v>
      </c>
      <c r="O61" s="79">
        <v>210896.03659337451</v>
      </c>
      <c r="Q61" s="78">
        <v>3.1600000000000003E-2</v>
      </c>
      <c r="R61" s="78">
        <v>1.0500000000000001E-2</v>
      </c>
    </row>
    <row r="62" spans="2:18">
      <c r="B62" s="77" t="s">
        <v>358</v>
      </c>
      <c r="C62" s="14"/>
      <c r="D62" s="14"/>
      <c r="H62" s="79">
        <v>1.96</v>
      </c>
      <c r="K62" s="78">
        <v>7.6600000000000001E-2</v>
      </c>
      <c r="L62" s="79">
        <v>3399000</v>
      </c>
      <c r="N62" s="79">
        <v>0</v>
      </c>
      <c r="O62" s="79">
        <v>12280.892739123499</v>
      </c>
      <c r="Q62" s="78">
        <v>1.8E-3</v>
      </c>
      <c r="R62" s="78">
        <v>5.9999999999999995E-4</v>
      </c>
    </row>
    <row r="63" spans="2:18">
      <c r="B63" t="s">
        <v>359</v>
      </c>
      <c r="C63" t="s">
        <v>360</v>
      </c>
      <c r="D63" t="s">
        <v>98</v>
      </c>
      <c r="E63" t="s">
        <v>361</v>
      </c>
      <c r="F63" t="s">
        <v>209</v>
      </c>
      <c r="H63" s="75">
        <v>0.84</v>
      </c>
      <c r="I63" t="s">
        <v>100</v>
      </c>
      <c r="J63" s="76">
        <v>2.8799999999999999E-2</v>
      </c>
      <c r="K63" s="76">
        <v>9.1600000000000001E-2</v>
      </c>
      <c r="L63" s="75">
        <v>2000000</v>
      </c>
      <c r="M63" s="75">
        <v>374.66</v>
      </c>
      <c r="N63" s="75">
        <v>0</v>
      </c>
      <c r="O63" s="75">
        <v>7493.2</v>
      </c>
      <c r="P63" s="76">
        <v>5.9999999999999995E-4</v>
      </c>
      <c r="Q63" s="76">
        <v>1.1000000000000001E-3</v>
      </c>
      <c r="R63" s="76">
        <v>4.0000000000000002E-4</v>
      </c>
    </row>
    <row r="64" spans="2:18">
      <c r="B64" t="s">
        <v>362</v>
      </c>
      <c r="C64" t="s">
        <v>363</v>
      </c>
      <c r="D64" t="s">
        <v>98</v>
      </c>
      <c r="E64" t="s">
        <v>361</v>
      </c>
      <c r="F64" t="s">
        <v>209</v>
      </c>
      <c r="H64" s="75">
        <v>6.54</v>
      </c>
      <c r="I64" t="s">
        <v>100</v>
      </c>
      <c r="J64" s="76">
        <v>2.75E-2</v>
      </c>
      <c r="K64" s="76">
        <v>4.5600000000000002E-2</v>
      </c>
      <c r="L64" s="75">
        <v>250000</v>
      </c>
      <c r="M64" s="75">
        <v>323.17</v>
      </c>
      <c r="N64" s="75">
        <v>0</v>
      </c>
      <c r="O64" s="75">
        <v>807.92499999999995</v>
      </c>
      <c r="P64" s="76">
        <v>1E-4</v>
      </c>
      <c r="Q64" s="76">
        <v>1E-4</v>
      </c>
      <c r="R64" s="76">
        <v>0</v>
      </c>
    </row>
    <row r="65" spans="2:18">
      <c r="B65" t="s">
        <v>364</v>
      </c>
      <c r="C65" t="s">
        <v>365</v>
      </c>
      <c r="D65" t="s">
        <v>366</v>
      </c>
      <c r="E65" t="s">
        <v>367</v>
      </c>
      <c r="F65" t="s">
        <v>368</v>
      </c>
      <c r="G65" t="s">
        <v>369</v>
      </c>
      <c r="H65" s="75">
        <v>0.25</v>
      </c>
      <c r="I65" t="s">
        <v>104</v>
      </c>
      <c r="J65" s="76">
        <v>3.15E-2</v>
      </c>
      <c r="K65" s="76">
        <v>6.9099999999999995E-2</v>
      </c>
      <c r="L65" s="75">
        <v>419000</v>
      </c>
      <c r="M65" s="75">
        <v>99.897499999999994</v>
      </c>
      <c r="N65" s="75">
        <v>0</v>
      </c>
      <c r="O65" s="75">
        <v>1513.132447875</v>
      </c>
      <c r="P65" s="76">
        <v>4.0000000000000002E-4</v>
      </c>
      <c r="Q65" s="76">
        <v>2.0000000000000001E-4</v>
      </c>
      <c r="R65" s="76">
        <v>1E-4</v>
      </c>
    </row>
    <row r="66" spans="2:18">
      <c r="B66" t="s">
        <v>370</v>
      </c>
      <c r="C66" t="s">
        <v>371</v>
      </c>
      <c r="D66" t="s">
        <v>121</v>
      </c>
      <c r="E66" t="s">
        <v>367</v>
      </c>
      <c r="F66" t="s">
        <v>368</v>
      </c>
      <c r="G66" t="s">
        <v>372</v>
      </c>
      <c r="H66" s="75">
        <v>6.22</v>
      </c>
      <c r="I66" t="s">
        <v>104</v>
      </c>
      <c r="J66" s="76">
        <v>2.5000000000000001E-2</v>
      </c>
      <c r="K66" s="76">
        <v>4.4200000000000003E-2</v>
      </c>
      <c r="L66" s="75">
        <v>200000</v>
      </c>
      <c r="M66" s="75">
        <v>89.596833399999994</v>
      </c>
      <c r="N66" s="75">
        <v>0</v>
      </c>
      <c r="O66" s="75">
        <v>647.78510512050002</v>
      </c>
      <c r="P66" s="76">
        <v>2.0000000000000001E-4</v>
      </c>
      <c r="Q66" s="76">
        <v>1E-4</v>
      </c>
      <c r="R66" s="76">
        <v>0</v>
      </c>
    </row>
    <row r="67" spans="2:18">
      <c r="B67" t="s">
        <v>373</v>
      </c>
      <c r="C67" t="s">
        <v>374</v>
      </c>
      <c r="D67" t="s">
        <v>366</v>
      </c>
      <c r="E67" t="s">
        <v>375</v>
      </c>
      <c r="F67" t="s">
        <v>376</v>
      </c>
      <c r="G67" t="s">
        <v>377</v>
      </c>
      <c r="H67" s="75">
        <v>4.4400000000000004</v>
      </c>
      <c r="I67" t="s">
        <v>104</v>
      </c>
      <c r="J67" s="76">
        <v>3.2500000000000001E-2</v>
      </c>
      <c r="K67" s="76">
        <v>4.6399999999999997E-2</v>
      </c>
      <c r="L67" s="75">
        <v>530000</v>
      </c>
      <c r="M67" s="75">
        <v>94.9320278</v>
      </c>
      <c r="N67" s="75">
        <v>0</v>
      </c>
      <c r="O67" s="75">
        <v>1818.8501861279999</v>
      </c>
      <c r="P67" s="76">
        <v>5.0000000000000001E-4</v>
      </c>
      <c r="Q67" s="76">
        <v>2.9999999999999997E-4</v>
      </c>
      <c r="R67" s="76">
        <v>1E-4</v>
      </c>
    </row>
    <row r="68" spans="2:18">
      <c r="B68" s="77" t="s">
        <v>378</v>
      </c>
      <c r="C68" s="14"/>
      <c r="D68" s="14"/>
      <c r="H68" s="79">
        <v>4.8899999999999997</v>
      </c>
      <c r="K68" s="78">
        <v>2.93E-2</v>
      </c>
      <c r="L68" s="79">
        <v>55910000</v>
      </c>
      <c r="N68" s="79">
        <v>0</v>
      </c>
      <c r="O68" s="79">
        <v>198615.14385425099</v>
      </c>
      <c r="Q68" s="78">
        <v>2.9700000000000001E-2</v>
      </c>
      <c r="R68" s="78">
        <v>9.9000000000000008E-3</v>
      </c>
    </row>
    <row r="69" spans="2:18">
      <c r="B69" t="s">
        <v>379</v>
      </c>
      <c r="C69" t="s">
        <v>380</v>
      </c>
      <c r="D69" t="s">
        <v>121</v>
      </c>
      <c r="E69" t="s">
        <v>381</v>
      </c>
      <c r="F69" t="s">
        <v>368</v>
      </c>
      <c r="G69" t="s">
        <v>382</v>
      </c>
      <c r="H69" s="75">
        <v>0.88</v>
      </c>
      <c r="I69" t="s">
        <v>104</v>
      </c>
      <c r="J69" s="76">
        <v>1.2999999999999999E-3</v>
      </c>
      <c r="K69" s="76">
        <v>4.7800000000000002E-2</v>
      </c>
      <c r="L69" s="75">
        <v>2390000</v>
      </c>
      <c r="M69" s="75">
        <v>96.101524999999995</v>
      </c>
      <c r="N69" s="75">
        <v>0</v>
      </c>
      <c r="O69" s="75">
        <v>8303.0276077125</v>
      </c>
      <c r="P69" s="76">
        <v>0</v>
      </c>
      <c r="Q69" s="76">
        <v>1.1999999999999999E-3</v>
      </c>
      <c r="R69" s="76">
        <v>4.0000000000000002E-4</v>
      </c>
    </row>
    <row r="70" spans="2:18">
      <c r="B70" t="s">
        <v>383</v>
      </c>
      <c r="C70" t="s">
        <v>384</v>
      </c>
      <c r="D70" t="s">
        <v>121</v>
      </c>
      <c r="E70" t="s">
        <v>381</v>
      </c>
      <c r="F70" t="s">
        <v>368</v>
      </c>
      <c r="G70" t="s">
        <v>385</v>
      </c>
      <c r="H70" s="75">
        <v>9.0299999999999994</v>
      </c>
      <c r="I70" t="s">
        <v>104</v>
      </c>
      <c r="J70" s="76">
        <v>6.3E-3</v>
      </c>
      <c r="K70" s="76">
        <v>8.0999999999999996E-3</v>
      </c>
      <c r="L70" s="75">
        <v>25000000</v>
      </c>
      <c r="M70" s="75">
        <v>98.528908333157901</v>
      </c>
      <c r="N70" s="75">
        <v>0</v>
      </c>
      <c r="O70" s="75">
        <v>89045.500906129499</v>
      </c>
      <c r="P70" s="76">
        <v>5.0000000000000001E-4</v>
      </c>
      <c r="Q70" s="76">
        <v>1.3299999999999999E-2</v>
      </c>
      <c r="R70" s="76">
        <v>4.4000000000000003E-3</v>
      </c>
    </row>
    <row r="71" spans="2:18">
      <c r="B71" t="s">
        <v>386</v>
      </c>
      <c r="C71" t="s">
        <v>387</v>
      </c>
      <c r="D71" t="s">
        <v>121</v>
      </c>
      <c r="E71" t="s">
        <v>381</v>
      </c>
      <c r="F71" t="s">
        <v>368</v>
      </c>
      <c r="G71" t="s">
        <v>333</v>
      </c>
      <c r="H71" s="75">
        <v>1</v>
      </c>
      <c r="I71" t="s">
        <v>104</v>
      </c>
      <c r="J71" s="76">
        <v>2.1299999999999999E-2</v>
      </c>
      <c r="K71" s="76">
        <v>4.6800000000000001E-2</v>
      </c>
      <c r="L71" s="75">
        <v>800000</v>
      </c>
      <c r="M71" s="75">
        <v>97.566400000000002</v>
      </c>
      <c r="N71" s="75">
        <v>0</v>
      </c>
      <c r="O71" s="75">
        <v>2821.6202880000001</v>
      </c>
      <c r="P71" s="76">
        <v>0</v>
      </c>
      <c r="Q71" s="76">
        <v>4.0000000000000002E-4</v>
      </c>
      <c r="R71" s="76">
        <v>1E-4</v>
      </c>
    </row>
    <row r="72" spans="2:18">
      <c r="B72" t="s">
        <v>388</v>
      </c>
      <c r="C72" t="s">
        <v>389</v>
      </c>
      <c r="D72" t="s">
        <v>121</v>
      </c>
      <c r="E72" t="s">
        <v>381</v>
      </c>
      <c r="F72" t="s">
        <v>368</v>
      </c>
      <c r="G72" t="s">
        <v>390</v>
      </c>
      <c r="H72" s="75">
        <v>1.07</v>
      </c>
      <c r="I72" t="s">
        <v>104</v>
      </c>
      <c r="J72" s="76">
        <v>2.5000000000000001E-2</v>
      </c>
      <c r="K72" s="76">
        <v>4.6800000000000001E-2</v>
      </c>
      <c r="L72" s="75">
        <v>26500000</v>
      </c>
      <c r="M72" s="75">
        <v>98.807266666499999</v>
      </c>
      <c r="N72" s="75">
        <v>0</v>
      </c>
      <c r="O72" s="75">
        <v>94654.891284758996</v>
      </c>
      <c r="P72" s="76">
        <v>5.0000000000000001E-4</v>
      </c>
      <c r="Q72" s="76">
        <v>1.4200000000000001E-2</v>
      </c>
      <c r="R72" s="76">
        <v>4.7000000000000002E-3</v>
      </c>
    </row>
    <row r="73" spans="2:18">
      <c r="B73" t="s">
        <v>391</v>
      </c>
      <c r="C73" t="s">
        <v>392</v>
      </c>
      <c r="D73" t="s">
        <v>121</v>
      </c>
      <c r="E73" t="s">
        <v>381</v>
      </c>
      <c r="F73" t="s">
        <v>368</v>
      </c>
      <c r="G73" t="s">
        <v>333</v>
      </c>
      <c r="H73" s="75">
        <v>14.69</v>
      </c>
      <c r="I73" t="s">
        <v>104</v>
      </c>
      <c r="J73" s="76">
        <v>2.75E-2</v>
      </c>
      <c r="K73" s="76">
        <v>3.8899999999999997E-2</v>
      </c>
      <c r="L73" s="75">
        <v>1220000</v>
      </c>
      <c r="M73" s="75">
        <v>85.937550000000002</v>
      </c>
      <c r="N73" s="75">
        <v>0</v>
      </c>
      <c r="O73" s="75">
        <v>3790.10376765</v>
      </c>
      <c r="P73" s="76">
        <v>0</v>
      </c>
      <c r="Q73" s="76">
        <v>5.9999999999999995E-4</v>
      </c>
      <c r="R73" s="76">
        <v>2.0000000000000001E-4</v>
      </c>
    </row>
    <row r="74" spans="2:18">
      <c r="B74" t="s">
        <v>393</v>
      </c>
      <c r="C74" s="14"/>
      <c r="D74" s="14"/>
    </row>
    <row r="75" spans="2:18">
      <c r="B75" t="s">
        <v>394</v>
      </c>
      <c r="C75" s="14"/>
      <c r="D75" s="14"/>
    </row>
    <row r="76" spans="2:18">
      <c r="B76" t="s">
        <v>395</v>
      </c>
      <c r="C76" s="14"/>
      <c r="D76" s="14"/>
    </row>
    <row r="77" spans="2:18">
      <c r="B77" t="s">
        <v>396</v>
      </c>
      <c r="C77" s="14"/>
      <c r="D77" s="14"/>
    </row>
    <row r="78" spans="2:18">
      <c r="C78" s="14"/>
      <c r="D78" s="14"/>
    </row>
    <row r="79" spans="2:18">
      <c r="C79" s="14"/>
      <c r="D79" s="14"/>
    </row>
    <row r="80" spans="2:18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  <row r="89" spans="3:4">
      <c r="C89" s="14"/>
      <c r="D89" s="14"/>
    </row>
    <row r="90" spans="3:4">
      <c r="C90" s="14"/>
      <c r="D90" s="14"/>
    </row>
    <row r="91" spans="3:4">
      <c r="C91" s="14"/>
      <c r="D91" s="14"/>
    </row>
    <row r="92" spans="3:4">
      <c r="C92" s="14"/>
      <c r="D92" s="14"/>
    </row>
    <row r="93" spans="3:4">
      <c r="C93" s="14"/>
      <c r="D93" s="14"/>
    </row>
    <row r="94" spans="3:4">
      <c r="C94" s="14"/>
      <c r="D94" s="14"/>
    </row>
    <row r="95" spans="3:4">
      <c r="C95" s="14"/>
      <c r="D95" s="14"/>
    </row>
    <row r="96" spans="3:4">
      <c r="C96" s="14"/>
      <c r="D96" s="14"/>
    </row>
    <row r="97" spans="3:4">
      <c r="C97" s="14"/>
      <c r="D97" s="14"/>
    </row>
    <row r="98" spans="3:4">
      <c r="C98" s="14"/>
      <c r="D98" s="14"/>
    </row>
    <row r="99" spans="3:4">
      <c r="C99" s="14"/>
      <c r="D99" s="14"/>
    </row>
    <row r="100" spans="3:4">
      <c r="C100" s="14"/>
      <c r="D100" s="14"/>
    </row>
    <row r="101" spans="3:4">
      <c r="C101" s="14"/>
      <c r="D101" s="14"/>
    </row>
    <row r="102" spans="3:4">
      <c r="C102" s="14"/>
      <c r="D102" s="14"/>
    </row>
    <row r="103" spans="3:4">
      <c r="C103" s="14"/>
      <c r="D103" s="14"/>
    </row>
    <row r="104" spans="3:4">
      <c r="C104" s="14"/>
      <c r="D104" s="14"/>
    </row>
    <row r="105" spans="3:4">
      <c r="C105" s="14"/>
      <c r="D105" s="14"/>
    </row>
    <row r="106" spans="3:4">
      <c r="C106" s="14"/>
      <c r="D106" s="14"/>
    </row>
    <row r="107" spans="3:4">
      <c r="C107" s="14"/>
      <c r="D107" s="14"/>
    </row>
    <row r="108" spans="3:4">
      <c r="C108" s="14"/>
      <c r="D108" s="14"/>
    </row>
    <row r="109" spans="3:4">
      <c r="C109" s="14"/>
      <c r="D109" s="14"/>
    </row>
    <row r="110" spans="3:4">
      <c r="C110" s="14"/>
      <c r="D110" s="14"/>
    </row>
    <row r="111" spans="3:4">
      <c r="C111" s="14"/>
      <c r="D111" s="14"/>
    </row>
    <row r="112" spans="3:4">
      <c r="C112" s="14"/>
      <c r="D112" s="14"/>
    </row>
    <row r="113" spans="3:4">
      <c r="C113" s="14"/>
      <c r="D113" s="14"/>
    </row>
    <row r="114" spans="3:4">
      <c r="C114" s="14"/>
      <c r="D114" s="14"/>
    </row>
    <row r="115" spans="3:4">
      <c r="C115" s="14"/>
      <c r="D115" s="14"/>
    </row>
    <row r="116" spans="3:4">
      <c r="C116" s="14"/>
      <c r="D116" s="14"/>
    </row>
    <row r="117" spans="3:4">
      <c r="C117" s="14"/>
      <c r="D117" s="14"/>
    </row>
    <row r="118" spans="3:4">
      <c r="C118" s="14"/>
      <c r="D118" s="14"/>
    </row>
    <row r="119" spans="3:4">
      <c r="C119" s="14"/>
      <c r="D119" s="14"/>
    </row>
    <row r="120" spans="3:4">
      <c r="C120" s="14"/>
      <c r="D120" s="14"/>
    </row>
    <row r="121" spans="3:4">
      <c r="C121" s="14"/>
      <c r="D121" s="14"/>
    </row>
    <row r="122" spans="3:4">
      <c r="C122" s="14"/>
      <c r="D122" s="14"/>
    </row>
    <row r="123" spans="3:4">
      <c r="C123" s="14"/>
      <c r="D123" s="14"/>
    </row>
    <row r="124" spans="3:4">
      <c r="C124" s="14"/>
      <c r="D124" s="14"/>
    </row>
    <row r="125" spans="3:4">
      <c r="C125" s="14"/>
      <c r="D125" s="14"/>
    </row>
    <row r="126" spans="3:4">
      <c r="C126" s="14"/>
      <c r="D126" s="14"/>
    </row>
    <row r="127" spans="3:4">
      <c r="C127" s="14"/>
      <c r="D127" s="14"/>
    </row>
    <row r="128" spans="3:4">
      <c r="C128" s="14"/>
      <c r="D128" s="14"/>
    </row>
    <row r="129" spans="3:4">
      <c r="C129" s="14"/>
      <c r="D129" s="14"/>
    </row>
    <row r="130" spans="3:4">
      <c r="C130" s="14"/>
      <c r="D130" s="14"/>
    </row>
    <row r="131" spans="3:4">
      <c r="C131" s="14"/>
      <c r="D131" s="14"/>
    </row>
    <row r="132" spans="3:4">
      <c r="C132" s="14"/>
      <c r="D132" s="14"/>
    </row>
    <row r="133" spans="3:4">
      <c r="C133" s="14"/>
      <c r="D133" s="14"/>
    </row>
    <row r="134" spans="3:4">
      <c r="C134" s="14"/>
      <c r="D134" s="14"/>
    </row>
    <row r="135" spans="3:4">
      <c r="C135" s="14"/>
      <c r="D135" s="14"/>
    </row>
    <row r="136" spans="3:4">
      <c r="C136" s="14"/>
      <c r="D136" s="14"/>
    </row>
    <row r="137" spans="3:4">
      <c r="C137" s="14"/>
      <c r="D137" s="14"/>
    </row>
    <row r="138" spans="3:4">
      <c r="C138" s="14"/>
      <c r="D138" s="14"/>
    </row>
    <row r="139" spans="3:4">
      <c r="C139" s="14"/>
      <c r="D139" s="14"/>
    </row>
    <row r="140" spans="3:4">
      <c r="C140" s="14"/>
      <c r="D140" s="14"/>
    </row>
    <row r="141" spans="3:4">
      <c r="C141" s="14"/>
      <c r="D141" s="14"/>
    </row>
    <row r="142" spans="3:4">
      <c r="C142" s="14"/>
      <c r="D142" s="14"/>
    </row>
    <row r="143" spans="3:4">
      <c r="C143" s="14"/>
      <c r="D143" s="14"/>
    </row>
    <row r="144" spans="3:4">
      <c r="C144" s="14"/>
      <c r="D144" s="14"/>
    </row>
    <row r="145" spans="3:4">
      <c r="C145" s="14"/>
      <c r="D145" s="14"/>
    </row>
    <row r="146" spans="3:4">
      <c r="C146" s="14"/>
      <c r="D146" s="14"/>
    </row>
    <row r="147" spans="3:4">
      <c r="C147" s="14"/>
      <c r="D147" s="14"/>
    </row>
    <row r="148" spans="3:4">
      <c r="C148" s="14"/>
      <c r="D148" s="14"/>
    </row>
    <row r="149" spans="3:4">
      <c r="C149" s="14"/>
      <c r="D149" s="14"/>
    </row>
    <row r="150" spans="3:4">
      <c r="C150" s="14"/>
      <c r="D150" s="14"/>
    </row>
    <row r="151" spans="3:4">
      <c r="C151" s="14"/>
      <c r="D151" s="14"/>
    </row>
    <row r="152" spans="3:4">
      <c r="C152" s="14"/>
      <c r="D152" s="14"/>
    </row>
    <row r="153" spans="3:4">
      <c r="C153" s="14"/>
      <c r="D153" s="14"/>
    </row>
    <row r="154" spans="3:4">
      <c r="C154" s="14"/>
      <c r="D154" s="14"/>
    </row>
    <row r="155" spans="3:4">
      <c r="C155" s="14"/>
      <c r="D155" s="14"/>
    </row>
    <row r="156" spans="3:4">
      <c r="C156" s="14"/>
      <c r="D156" s="14"/>
    </row>
    <row r="157" spans="3:4">
      <c r="C157" s="14"/>
      <c r="D157" s="14"/>
    </row>
    <row r="158" spans="3:4">
      <c r="C158" s="14"/>
      <c r="D158" s="14"/>
    </row>
    <row r="159" spans="3:4">
      <c r="C159" s="14"/>
      <c r="D159" s="14"/>
    </row>
    <row r="160" spans="3:4">
      <c r="C160" s="14"/>
      <c r="D160" s="14"/>
    </row>
    <row r="161" spans="3:4">
      <c r="C161" s="14"/>
      <c r="D161" s="14"/>
    </row>
    <row r="162" spans="3:4">
      <c r="C162" s="14"/>
      <c r="D162" s="14"/>
    </row>
    <row r="163" spans="3:4">
      <c r="C163" s="14"/>
      <c r="D163" s="14"/>
    </row>
    <row r="164" spans="3:4">
      <c r="C164" s="14"/>
      <c r="D164" s="14"/>
    </row>
    <row r="165" spans="3:4">
      <c r="C165" s="14"/>
      <c r="D165" s="14"/>
    </row>
    <row r="166" spans="3:4">
      <c r="C166" s="14"/>
      <c r="D166" s="14"/>
    </row>
    <row r="167" spans="3:4">
      <c r="C167" s="14"/>
      <c r="D167" s="14"/>
    </row>
    <row r="168" spans="3:4">
      <c r="C168" s="14"/>
      <c r="D168" s="14"/>
    </row>
    <row r="169" spans="3:4">
      <c r="C169" s="14"/>
      <c r="D169" s="14"/>
    </row>
    <row r="170" spans="3:4">
      <c r="C170" s="14"/>
      <c r="D170" s="14"/>
    </row>
    <row r="171" spans="3:4">
      <c r="C171" s="14"/>
      <c r="D171" s="14"/>
    </row>
    <row r="172" spans="3:4">
      <c r="C172" s="14"/>
      <c r="D172" s="14"/>
    </row>
    <row r="173" spans="3:4">
      <c r="C173" s="14"/>
      <c r="D173" s="14"/>
    </row>
    <row r="174" spans="3:4">
      <c r="C174" s="14"/>
      <c r="D174" s="14"/>
    </row>
    <row r="175" spans="3:4">
      <c r="C175" s="14"/>
      <c r="D175" s="14"/>
    </row>
    <row r="176" spans="3:4">
      <c r="C176" s="14"/>
      <c r="D176" s="14"/>
    </row>
    <row r="177" spans="3:4">
      <c r="C177" s="14"/>
      <c r="D177" s="14"/>
    </row>
    <row r="178" spans="3:4">
      <c r="C178" s="14"/>
      <c r="D178" s="14"/>
    </row>
    <row r="179" spans="3:4">
      <c r="C179" s="14"/>
      <c r="D179" s="14"/>
    </row>
    <row r="180" spans="3:4">
      <c r="C180" s="14"/>
      <c r="D180" s="14"/>
    </row>
    <row r="181" spans="3:4">
      <c r="C181" s="14"/>
      <c r="D181" s="14"/>
    </row>
    <row r="182" spans="3:4">
      <c r="C182" s="14"/>
      <c r="D182" s="14"/>
    </row>
    <row r="183" spans="3:4">
      <c r="C183" s="14"/>
      <c r="D183" s="14"/>
    </row>
    <row r="184" spans="3:4">
      <c r="C184" s="14"/>
      <c r="D184" s="14"/>
    </row>
    <row r="185" spans="3:4">
      <c r="C185" s="14"/>
      <c r="D185" s="14"/>
    </row>
    <row r="186" spans="3:4">
      <c r="C186" s="14"/>
      <c r="D186" s="14"/>
    </row>
    <row r="187" spans="3:4">
      <c r="C187" s="14"/>
      <c r="D187" s="14"/>
    </row>
    <row r="188" spans="3:4">
      <c r="C188" s="14"/>
      <c r="D188" s="14"/>
    </row>
    <row r="189" spans="3:4">
      <c r="C189" s="14"/>
      <c r="D189" s="14"/>
    </row>
    <row r="190" spans="3:4">
      <c r="C190" s="14"/>
      <c r="D190" s="14"/>
    </row>
    <row r="191" spans="3:4">
      <c r="C191" s="14"/>
      <c r="D191" s="14"/>
    </row>
    <row r="192" spans="3:4">
      <c r="C192" s="14"/>
      <c r="D192" s="14"/>
    </row>
    <row r="193" spans="3:4">
      <c r="C193" s="14"/>
      <c r="D193" s="14"/>
    </row>
    <row r="194" spans="3:4">
      <c r="C194" s="14"/>
      <c r="D194" s="14"/>
    </row>
    <row r="195" spans="3:4">
      <c r="C195" s="14"/>
      <c r="D195" s="14"/>
    </row>
    <row r="196" spans="3:4">
      <c r="C196" s="14"/>
      <c r="D196" s="14"/>
    </row>
    <row r="197" spans="3:4">
      <c r="C197" s="14"/>
      <c r="D197" s="14"/>
    </row>
    <row r="198" spans="3:4">
      <c r="C198" s="14"/>
      <c r="D198" s="14"/>
    </row>
    <row r="199" spans="3:4">
      <c r="C199" s="14"/>
      <c r="D199" s="14"/>
    </row>
    <row r="200" spans="3:4">
      <c r="C200" s="14"/>
      <c r="D200" s="14"/>
    </row>
    <row r="201" spans="3:4">
      <c r="C201" s="14"/>
      <c r="D201" s="14"/>
    </row>
    <row r="202" spans="3:4">
      <c r="C202" s="14"/>
      <c r="D202" s="14"/>
    </row>
    <row r="203" spans="3:4">
      <c r="C203" s="14"/>
      <c r="D203" s="14"/>
    </row>
    <row r="204" spans="3:4">
      <c r="C204" s="14"/>
      <c r="D204" s="14"/>
    </row>
    <row r="205" spans="3:4">
      <c r="C205" s="14"/>
      <c r="D205" s="14"/>
    </row>
    <row r="206" spans="3:4">
      <c r="C206" s="14"/>
      <c r="D206" s="14"/>
    </row>
    <row r="207" spans="3:4">
      <c r="C207" s="14"/>
      <c r="D207" s="14"/>
    </row>
    <row r="208" spans="3:4">
      <c r="C208" s="14"/>
      <c r="D208" s="14"/>
    </row>
    <row r="209" spans="3:4">
      <c r="C209" s="14"/>
      <c r="D209" s="14"/>
    </row>
    <row r="210" spans="3:4">
      <c r="C210" s="14"/>
      <c r="D210" s="14"/>
    </row>
    <row r="211" spans="3:4">
      <c r="C211" s="14"/>
      <c r="D211" s="14"/>
    </row>
    <row r="212" spans="3:4">
      <c r="C212" s="14"/>
      <c r="D212" s="14"/>
    </row>
    <row r="213" spans="3:4">
      <c r="C213" s="14"/>
      <c r="D213" s="14"/>
    </row>
    <row r="214" spans="3:4">
      <c r="C214" s="14"/>
      <c r="D214" s="14"/>
    </row>
    <row r="215" spans="3:4">
      <c r="C215" s="14"/>
      <c r="D215" s="14"/>
    </row>
    <row r="216" spans="3:4">
      <c r="C216" s="14"/>
      <c r="D216" s="14"/>
    </row>
    <row r="217" spans="3:4">
      <c r="C217" s="14"/>
      <c r="D217" s="14"/>
    </row>
    <row r="218" spans="3:4">
      <c r="C218" s="14"/>
      <c r="D218" s="14"/>
    </row>
    <row r="219" spans="3:4">
      <c r="C219" s="14"/>
      <c r="D219" s="14"/>
    </row>
    <row r="220" spans="3:4">
      <c r="C220" s="14"/>
      <c r="D220" s="14"/>
    </row>
    <row r="221" spans="3:4">
      <c r="C221" s="14"/>
      <c r="D221" s="14"/>
    </row>
    <row r="222" spans="3:4">
      <c r="C222" s="14"/>
      <c r="D222" s="14"/>
    </row>
    <row r="223" spans="3:4">
      <c r="C223" s="14"/>
      <c r="D223" s="14"/>
    </row>
    <row r="224" spans="3:4">
      <c r="C224" s="14"/>
      <c r="D224" s="14"/>
    </row>
    <row r="225" spans="3:4">
      <c r="C225" s="14"/>
      <c r="D225" s="14"/>
    </row>
    <row r="226" spans="3:4">
      <c r="C226" s="14"/>
      <c r="D226" s="14"/>
    </row>
    <row r="227" spans="3:4">
      <c r="C227" s="14"/>
      <c r="D227" s="14"/>
    </row>
    <row r="228" spans="3:4">
      <c r="C228" s="14"/>
      <c r="D228" s="14"/>
    </row>
    <row r="229" spans="3:4">
      <c r="C229" s="14"/>
      <c r="D229" s="14"/>
    </row>
    <row r="230" spans="3:4">
      <c r="C230" s="14"/>
      <c r="D230" s="14"/>
    </row>
    <row r="231" spans="3:4">
      <c r="C231" s="14"/>
      <c r="D231" s="14"/>
    </row>
    <row r="232" spans="3:4">
      <c r="C232" s="14"/>
      <c r="D232" s="14"/>
    </row>
    <row r="233" spans="3:4">
      <c r="C233" s="14"/>
      <c r="D233" s="14"/>
    </row>
    <row r="234" spans="3:4">
      <c r="C234" s="14"/>
      <c r="D234" s="14"/>
    </row>
    <row r="235" spans="3:4">
      <c r="C235" s="14"/>
      <c r="D235" s="14"/>
    </row>
    <row r="236" spans="3:4">
      <c r="C236" s="14"/>
      <c r="D236" s="14"/>
    </row>
    <row r="237" spans="3:4">
      <c r="C237" s="14"/>
      <c r="D237" s="14"/>
    </row>
    <row r="238" spans="3:4">
      <c r="C238" s="14"/>
      <c r="D238" s="14"/>
    </row>
    <row r="239" spans="3:4">
      <c r="C239" s="14"/>
      <c r="D239" s="14"/>
    </row>
    <row r="240" spans="3:4">
      <c r="C240" s="14"/>
      <c r="D240" s="14"/>
    </row>
    <row r="241" spans="3:4">
      <c r="C241" s="14"/>
      <c r="D241" s="14"/>
    </row>
    <row r="242" spans="3:4">
      <c r="C242" s="14"/>
      <c r="D242" s="14"/>
    </row>
    <row r="243" spans="3:4">
      <c r="C243" s="14"/>
      <c r="D243" s="14"/>
    </row>
    <row r="244" spans="3:4">
      <c r="C244" s="14"/>
      <c r="D244" s="14"/>
    </row>
    <row r="245" spans="3:4">
      <c r="C245" s="14"/>
      <c r="D245" s="14"/>
    </row>
    <row r="246" spans="3:4">
      <c r="C246" s="14"/>
      <c r="D246" s="14"/>
    </row>
    <row r="247" spans="3:4">
      <c r="C247" s="14"/>
      <c r="D247" s="14"/>
    </row>
    <row r="248" spans="3:4">
      <c r="C248" s="14"/>
      <c r="D248" s="14"/>
    </row>
    <row r="249" spans="3:4">
      <c r="C249" s="14"/>
      <c r="D249" s="14"/>
    </row>
    <row r="250" spans="3:4">
      <c r="C250" s="14"/>
      <c r="D250" s="14"/>
    </row>
    <row r="251" spans="3:4">
      <c r="C251" s="14"/>
      <c r="D251" s="14"/>
    </row>
    <row r="252" spans="3:4">
      <c r="C252" s="14"/>
      <c r="D252" s="14"/>
    </row>
    <row r="253" spans="3:4">
      <c r="C253" s="14"/>
      <c r="D253" s="14"/>
    </row>
    <row r="254" spans="3:4">
      <c r="C254" s="14"/>
      <c r="D254" s="14"/>
    </row>
    <row r="255" spans="3:4">
      <c r="C255" s="14"/>
      <c r="D255" s="14"/>
    </row>
    <row r="256" spans="3:4">
      <c r="C256" s="14"/>
      <c r="D256" s="14"/>
    </row>
    <row r="257" spans="3:4">
      <c r="C257" s="14"/>
      <c r="D257" s="14"/>
    </row>
    <row r="258" spans="3:4">
      <c r="C258" s="14"/>
      <c r="D258" s="14"/>
    </row>
    <row r="259" spans="3:4">
      <c r="C259" s="14"/>
      <c r="D259" s="14"/>
    </row>
    <row r="260" spans="3:4">
      <c r="C260" s="14"/>
      <c r="D260" s="14"/>
    </row>
    <row r="261" spans="3:4">
      <c r="C261" s="14"/>
      <c r="D261" s="14"/>
    </row>
    <row r="262" spans="3:4">
      <c r="C262" s="14"/>
      <c r="D262" s="14"/>
    </row>
    <row r="263" spans="3:4">
      <c r="C263" s="14"/>
      <c r="D263" s="14"/>
    </row>
    <row r="264" spans="3:4">
      <c r="C264" s="14"/>
      <c r="D264" s="14"/>
    </row>
    <row r="265" spans="3:4">
      <c r="C265" s="14"/>
      <c r="D265" s="14"/>
    </row>
    <row r="266" spans="3:4">
      <c r="C266" s="14"/>
      <c r="D266" s="14"/>
    </row>
    <row r="267" spans="3:4">
      <c r="C267" s="14"/>
      <c r="D267" s="14"/>
    </row>
    <row r="268" spans="3:4">
      <c r="C268" s="14"/>
      <c r="D268" s="14"/>
    </row>
    <row r="269" spans="3:4">
      <c r="C269" s="14"/>
      <c r="D269" s="14"/>
    </row>
    <row r="270" spans="3:4">
      <c r="C270" s="14"/>
      <c r="D270" s="14"/>
    </row>
    <row r="271" spans="3:4">
      <c r="C271" s="14"/>
      <c r="D271" s="14"/>
    </row>
    <row r="272" spans="3:4">
      <c r="C272" s="14"/>
      <c r="D272" s="14"/>
    </row>
    <row r="273" spans="3:4">
      <c r="C273" s="14"/>
      <c r="D273" s="14"/>
    </row>
    <row r="274" spans="3:4">
      <c r="C274" s="14"/>
      <c r="D274" s="14"/>
    </row>
    <row r="275" spans="3:4">
      <c r="C275" s="14"/>
      <c r="D275" s="14"/>
    </row>
    <row r="276" spans="3:4">
      <c r="C276" s="14"/>
      <c r="D276" s="14"/>
    </row>
    <row r="277" spans="3:4">
      <c r="C277" s="14"/>
      <c r="D277" s="14"/>
    </row>
    <row r="278" spans="3:4">
      <c r="C278" s="14"/>
      <c r="D278" s="14"/>
    </row>
    <row r="279" spans="3:4">
      <c r="C279" s="14"/>
      <c r="D279" s="14"/>
    </row>
    <row r="280" spans="3:4">
      <c r="C280" s="14"/>
      <c r="D280" s="14"/>
    </row>
    <row r="281" spans="3:4">
      <c r="C281" s="14"/>
      <c r="D281" s="14"/>
    </row>
    <row r="282" spans="3:4">
      <c r="C282" s="14"/>
      <c r="D282" s="14"/>
    </row>
    <row r="283" spans="3:4">
      <c r="C283" s="14"/>
      <c r="D283" s="14"/>
    </row>
    <row r="284" spans="3:4">
      <c r="C284" s="14"/>
      <c r="D284" s="14"/>
    </row>
    <row r="285" spans="3:4">
      <c r="C285" s="14"/>
      <c r="D285" s="14"/>
    </row>
    <row r="286" spans="3:4">
      <c r="C286" s="14"/>
      <c r="D286" s="14"/>
    </row>
    <row r="287" spans="3:4">
      <c r="C287" s="14"/>
      <c r="D287" s="14"/>
    </row>
    <row r="288" spans="3:4">
      <c r="C288" s="14"/>
      <c r="D288" s="14"/>
    </row>
    <row r="289" spans="3:4">
      <c r="C289" s="14"/>
      <c r="D289" s="14"/>
    </row>
    <row r="290" spans="3:4">
      <c r="C290" s="14"/>
      <c r="D290" s="14"/>
    </row>
    <row r="291" spans="3:4">
      <c r="C291" s="14"/>
      <c r="D291" s="14"/>
    </row>
    <row r="292" spans="3:4">
      <c r="C292" s="14"/>
      <c r="D292" s="14"/>
    </row>
    <row r="293" spans="3:4">
      <c r="C293" s="14"/>
      <c r="D293" s="14"/>
    </row>
    <row r="294" spans="3:4">
      <c r="C294" s="14"/>
      <c r="D294" s="14"/>
    </row>
    <row r="295" spans="3:4">
      <c r="C295" s="14"/>
      <c r="D295" s="14"/>
    </row>
    <row r="296" spans="3:4">
      <c r="C296" s="14"/>
      <c r="D296" s="14"/>
    </row>
    <row r="297" spans="3:4">
      <c r="C297" s="14"/>
      <c r="D297" s="14"/>
    </row>
    <row r="298" spans="3:4">
      <c r="C298" s="14"/>
      <c r="D298" s="14"/>
    </row>
    <row r="299" spans="3:4">
      <c r="C299" s="14"/>
      <c r="D299" s="14"/>
    </row>
    <row r="300" spans="3:4">
      <c r="C300" s="14"/>
      <c r="D300" s="14"/>
    </row>
    <row r="301" spans="3:4">
      <c r="C301" s="14"/>
      <c r="D301" s="14"/>
    </row>
    <row r="302" spans="3:4">
      <c r="C302" s="14"/>
      <c r="D302" s="14"/>
    </row>
    <row r="303" spans="3:4">
      <c r="C303" s="14"/>
      <c r="D303" s="14"/>
    </row>
    <row r="304" spans="3:4">
      <c r="C304" s="14"/>
      <c r="D304" s="14"/>
    </row>
    <row r="305" spans="3:4">
      <c r="C305" s="14"/>
      <c r="D305" s="14"/>
    </row>
    <row r="306" spans="3:4">
      <c r="C306" s="14"/>
      <c r="D306" s="14"/>
    </row>
    <row r="307" spans="3:4">
      <c r="C307" s="14"/>
      <c r="D307" s="14"/>
    </row>
    <row r="308" spans="3:4">
      <c r="C308" s="14"/>
      <c r="D308" s="14"/>
    </row>
    <row r="309" spans="3:4">
      <c r="C309" s="14"/>
      <c r="D309" s="14"/>
    </row>
    <row r="310" spans="3:4">
      <c r="C310" s="14"/>
      <c r="D310" s="14"/>
    </row>
    <row r="311" spans="3:4">
      <c r="C311" s="14"/>
      <c r="D311" s="14"/>
    </row>
    <row r="312" spans="3:4">
      <c r="C312" s="14"/>
      <c r="D312" s="14"/>
    </row>
    <row r="313" spans="3:4">
      <c r="C313" s="14"/>
      <c r="D313" s="14"/>
    </row>
    <row r="314" spans="3:4">
      <c r="C314" s="14"/>
      <c r="D314" s="14"/>
    </row>
    <row r="315" spans="3:4">
      <c r="C315" s="14"/>
      <c r="D315" s="14"/>
    </row>
    <row r="316" spans="3:4">
      <c r="C316" s="14"/>
      <c r="D316" s="14"/>
    </row>
    <row r="317" spans="3:4">
      <c r="C317" s="14"/>
      <c r="D317" s="14"/>
    </row>
    <row r="318" spans="3:4">
      <c r="C318" s="14"/>
      <c r="D318" s="14"/>
    </row>
    <row r="319" spans="3:4">
      <c r="C319" s="14"/>
      <c r="D319" s="14"/>
    </row>
    <row r="320" spans="3:4">
      <c r="C320" s="14"/>
      <c r="D320" s="14"/>
    </row>
    <row r="321" spans="3:4">
      <c r="C321" s="14"/>
      <c r="D321" s="14"/>
    </row>
    <row r="322" spans="3:4">
      <c r="C322" s="14"/>
      <c r="D322" s="14"/>
    </row>
    <row r="323" spans="3:4">
      <c r="C323" s="14"/>
      <c r="D323" s="14"/>
    </row>
    <row r="324" spans="3:4">
      <c r="C324" s="14"/>
      <c r="D324" s="14"/>
    </row>
    <row r="325" spans="3:4">
      <c r="C325" s="14"/>
      <c r="D325" s="14"/>
    </row>
    <row r="326" spans="3:4">
      <c r="C326" s="14"/>
      <c r="D326" s="14"/>
    </row>
    <row r="327" spans="3:4">
      <c r="C327" s="14"/>
      <c r="D327" s="14"/>
    </row>
    <row r="328" spans="3:4">
      <c r="C328" s="14"/>
      <c r="D328" s="14"/>
    </row>
    <row r="329" spans="3:4">
      <c r="C329" s="14"/>
      <c r="D329" s="14"/>
    </row>
    <row r="330" spans="3:4">
      <c r="C330" s="14"/>
      <c r="D330" s="14"/>
    </row>
    <row r="331" spans="3:4">
      <c r="C331" s="14"/>
      <c r="D331" s="14"/>
    </row>
    <row r="332" spans="3:4">
      <c r="C332" s="14"/>
      <c r="D332" s="14"/>
    </row>
    <row r="333" spans="3:4">
      <c r="C333" s="14"/>
      <c r="D333" s="14"/>
    </row>
    <row r="334" spans="3:4">
      <c r="C334" s="14"/>
      <c r="D334" s="14"/>
    </row>
    <row r="335" spans="3:4">
      <c r="C335" s="14"/>
      <c r="D335" s="14"/>
    </row>
    <row r="336" spans="3:4">
      <c r="C336" s="14"/>
      <c r="D336" s="14"/>
    </row>
    <row r="337" spans="3:4">
      <c r="C337" s="14"/>
      <c r="D337" s="14"/>
    </row>
    <row r="338" spans="3:4">
      <c r="C338" s="14"/>
      <c r="D338" s="14"/>
    </row>
    <row r="339" spans="3:4">
      <c r="C339" s="14"/>
      <c r="D339" s="14"/>
    </row>
    <row r="340" spans="3:4">
      <c r="C340" s="14"/>
      <c r="D340" s="14"/>
    </row>
    <row r="341" spans="3:4">
      <c r="C341" s="14"/>
      <c r="D341" s="14"/>
    </row>
    <row r="342" spans="3:4">
      <c r="C342" s="14"/>
      <c r="D342" s="14"/>
    </row>
    <row r="343" spans="3:4">
      <c r="C343" s="14"/>
      <c r="D343" s="14"/>
    </row>
    <row r="344" spans="3:4">
      <c r="C344" s="14"/>
      <c r="D344" s="14"/>
    </row>
    <row r="345" spans="3:4">
      <c r="C345" s="14"/>
      <c r="D345" s="14"/>
    </row>
    <row r="346" spans="3:4">
      <c r="C346" s="14"/>
      <c r="D346" s="14"/>
    </row>
    <row r="347" spans="3:4">
      <c r="C347" s="14"/>
      <c r="D347" s="14"/>
    </row>
    <row r="348" spans="3:4">
      <c r="C348" s="14"/>
      <c r="D348" s="14"/>
    </row>
    <row r="349" spans="3:4">
      <c r="C349" s="14"/>
      <c r="D349" s="14"/>
    </row>
    <row r="350" spans="3:4">
      <c r="C350" s="14"/>
      <c r="D350" s="14"/>
    </row>
    <row r="351" spans="3:4">
      <c r="C351" s="14"/>
      <c r="D351" s="14"/>
    </row>
    <row r="352" spans="3:4">
      <c r="C352" s="14"/>
      <c r="D352" s="14"/>
    </row>
    <row r="353" spans="3:4">
      <c r="C353" s="14"/>
      <c r="D353" s="14"/>
    </row>
    <row r="354" spans="3:4">
      <c r="C354" s="14"/>
      <c r="D354" s="14"/>
    </row>
    <row r="355" spans="3:4">
      <c r="C355" s="14"/>
      <c r="D355" s="14"/>
    </row>
    <row r="356" spans="3:4">
      <c r="C356" s="14"/>
      <c r="D356" s="14"/>
    </row>
    <row r="357" spans="3:4">
      <c r="C357" s="14"/>
      <c r="D357" s="14"/>
    </row>
    <row r="358" spans="3:4">
      <c r="C358" s="14"/>
      <c r="D358" s="14"/>
    </row>
    <row r="359" spans="3:4">
      <c r="C359" s="14"/>
      <c r="D359" s="14"/>
    </row>
    <row r="360" spans="3:4">
      <c r="C360" s="14"/>
      <c r="D360" s="14"/>
    </row>
    <row r="361" spans="3:4">
      <c r="C361" s="14"/>
      <c r="D361" s="14"/>
    </row>
    <row r="362" spans="3:4">
      <c r="C362" s="14"/>
      <c r="D362" s="14"/>
    </row>
    <row r="363" spans="3:4">
      <c r="C363" s="14"/>
      <c r="D363" s="14"/>
    </row>
    <row r="364" spans="3:4">
      <c r="C364" s="14"/>
      <c r="D364" s="14"/>
    </row>
    <row r="365" spans="3:4">
      <c r="C365" s="14"/>
      <c r="D365" s="14"/>
    </row>
    <row r="366" spans="3:4">
      <c r="C366" s="14"/>
      <c r="D366" s="14"/>
    </row>
    <row r="367" spans="3:4">
      <c r="C367" s="14"/>
      <c r="D367" s="14"/>
    </row>
    <row r="368" spans="3:4">
      <c r="C368" s="14"/>
      <c r="D368" s="14"/>
    </row>
    <row r="369" spans="3:4">
      <c r="C369" s="14"/>
      <c r="D369" s="14"/>
    </row>
    <row r="370" spans="3:4">
      <c r="C370" s="14"/>
      <c r="D370" s="14"/>
    </row>
    <row r="371" spans="3:4">
      <c r="C371" s="14"/>
      <c r="D371" s="14"/>
    </row>
    <row r="372" spans="3:4">
      <c r="C372" s="14"/>
      <c r="D372" s="14"/>
    </row>
    <row r="373" spans="3:4">
      <c r="C373" s="14"/>
      <c r="D373" s="14"/>
    </row>
    <row r="374" spans="3:4">
      <c r="C374" s="14"/>
      <c r="D374" s="14"/>
    </row>
    <row r="375" spans="3:4">
      <c r="C375" s="14"/>
      <c r="D375" s="14"/>
    </row>
    <row r="376" spans="3:4">
      <c r="C376" s="14"/>
      <c r="D376" s="14"/>
    </row>
    <row r="377" spans="3:4">
      <c r="C377" s="14"/>
      <c r="D377" s="14"/>
    </row>
    <row r="378" spans="3:4">
      <c r="C378" s="14"/>
      <c r="D378" s="14"/>
    </row>
    <row r="379" spans="3:4">
      <c r="C379" s="14"/>
      <c r="D379" s="14"/>
    </row>
    <row r="380" spans="3:4">
      <c r="C380" s="14"/>
      <c r="D380" s="14"/>
    </row>
    <row r="381" spans="3:4">
      <c r="C381" s="14"/>
      <c r="D381" s="14"/>
    </row>
    <row r="382" spans="3:4">
      <c r="C382" s="14"/>
      <c r="D382" s="14"/>
    </row>
    <row r="383" spans="3:4">
      <c r="C383" s="14"/>
      <c r="D383" s="14"/>
    </row>
    <row r="384" spans="3:4">
      <c r="C384" s="14"/>
      <c r="D384" s="14"/>
    </row>
    <row r="385" spans="3:4">
      <c r="C385" s="14"/>
      <c r="D385" s="14"/>
    </row>
    <row r="386" spans="3:4">
      <c r="C386" s="14"/>
      <c r="D386" s="14"/>
    </row>
    <row r="387" spans="3:4">
      <c r="C387" s="14"/>
      <c r="D387" s="14"/>
    </row>
    <row r="388" spans="3:4">
      <c r="C388" s="14"/>
      <c r="D388" s="14"/>
    </row>
    <row r="389" spans="3:4">
      <c r="C389" s="14"/>
      <c r="D389" s="14"/>
    </row>
    <row r="390" spans="3:4">
      <c r="C390" s="14"/>
      <c r="D390" s="14"/>
    </row>
    <row r="391" spans="3:4">
      <c r="C391" s="14"/>
      <c r="D391" s="14"/>
    </row>
    <row r="392" spans="3:4">
      <c r="C392" s="14"/>
      <c r="D392" s="14"/>
    </row>
    <row r="393" spans="3:4">
      <c r="C393" s="14"/>
      <c r="D393" s="14"/>
    </row>
    <row r="394" spans="3:4">
      <c r="C394" s="14"/>
      <c r="D394" s="14"/>
    </row>
    <row r="395" spans="3:4">
      <c r="C395" s="14"/>
      <c r="D395" s="14"/>
    </row>
    <row r="396" spans="3:4">
      <c r="C396" s="14"/>
      <c r="D396" s="14"/>
    </row>
    <row r="397" spans="3:4">
      <c r="C397" s="14"/>
      <c r="D397" s="14"/>
    </row>
    <row r="398" spans="3:4">
      <c r="C398" s="14"/>
      <c r="D398" s="14"/>
    </row>
    <row r="399" spans="3:4">
      <c r="C399" s="14"/>
      <c r="D399" s="14"/>
    </row>
    <row r="400" spans="3:4">
      <c r="C400" s="14"/>
      <c r="D400" s="14"/>
    </row>
    <row r="401" spans="3:4">
      <c r="C401" s="14"/>
      <c r="D401" s="14"/>
    </row>
    <row r="402" spans="3:4">
      <c r="C402" s="14"/>
      <c r="D402" s="14"/>
    </row>
    <row r="403" spans="3:4">
      <c r="C403" s="14"/>
      <c r="D403" s="14"/>
    </row>
    <row r="404" spans="3:4">
      <c r="C404" s="14"/>
      <c r="D404" s="14"/>
    </row>
    <row r="405" spans="3:4">
      <c r="C405" s="14"/>
      <c r="D405" s="14"/>
    </row>
    <row r="406" spans="3:4">
      <c r="C406" s="14"/>
      <c r="D406" s="14"/>
    </row>
    <row r="407" spans="3:4">
      <c r="C407" s="14"/>
      <c r="D407" s="14"/>
    </row>
    <row r="408" spans="3:4">
      <c r="C408" s="14"/>
      <c r="D408" s="14"/>
    </row>
    <row r="409" spans="3:4">
      <c r="C409" s="14"/>
      <c r="D409" s="14"/>
    </row>
    <row r="410" spans="3:4">
      <c r="C410" s="14"/>
      <c r="D410" s="14"/>
    </row>
    <row r="411" spans="3:4">
      <c r="C411" s="14"/>
      <c r="D411" s="14"/>
    </row>
    <row r="412" spans="3:4">
      <c r="C412" s="14"/>
      <c r="D412" s="14"/>
    </row>
    <row r="413" spans="3:4">
      <c r="C413" s="14"/>
      <c r="D413" s="14"/>
    </row>
    <row r="414" spans="3:4">
      <c r="C414" s="14"/>
      <c r="D414" s="14"/>
    </row>
    <row r="415" spans="3:4">
      <c r="C415" s="14"/>
      <c r="D415" s="14"/>
    </row>
    <row r="416" spans="3:4">
      <c r="C416" s="14"/>
      <c r="D416" s="14"/>
    </row>
    <row r="417" spans="3:4">
      <c r="C417" s="14"/>
      <c r="D417" s="14"/>
    </row>
    <row r="418" spans="3:4">
      <c r="C418" s="14"/>
      <c r="D418" s="14"/>
    </row>
    <row r="419" spans="3:4">
      <c r="C419" s="14"/>
      <c r="D419" s="14"/>
    </row>
    <row r="420" spans="3:4">
      <c r="C420" s="14"/>
      <c r="D420" s="14"/>
    </row>
    <row r="421" spans="3:4">
      <c r="C421" s="14"/>
      <c r="D421" s="14"/>
    </row>
    <row r="422" spans="3:4">
      <c r="C422" s="14"/>
      <c r="D422" s="14"/>
    </row>
    <row r="423" spans="3:4">
      <c r="C423" s="14"/>
      <c r="D423" s="14"/>
    </row>
    <row r="424" spans="3:4">
      <c r="C424" s="14"/>
      <c r="D424" s="14"/>
    </row>
    <row r="425" spans="3:4">
      <c r="C425" s="14"/>
      <c r="D425" s="14"/>
    </row>
    <row r="426" spans="3:4">
      <c r="C426" s="14"/>
      <c r="D426" s="14"/>
    </row>
    <row r="427" spans="3:4">
      <c r="C427" s="14"/>
      <c r="D427" s="14"/>
    </row>
    <row r="428" spans="3:4">
      <c r="C428" s="14"/>
      <c r="D428" s="14"/>
    </row>
    <row r="429" spans="3:4">
      <c r="C429" s="14"/>
      <c r="D429" s="14"/>
    </row>
    <row r="430" spans="3:4">
      <c r="C430" s="14"/>
      <c r="D430" s="14"/>
    </row>
    <row r="431" spans="3:4">
      <c r="C431" s="14"/>
      <c r="D431" s="14"/>
    </row>
    <row r="432" spans="3:4">
      <c r="C432" s="14"/>
      <c r="D432" s="14"/>
    </row>
    <row r="433" spans="3:4">
      <c r="C433" s="14"/>
      <c r="D433" s="14"/>
    </row>
    <row r="434" spans="3:4">
      <c r="C434" s="14"/>
      <c r="D434" s="14"/>
    </row>
    <row r="435" spans="3:4">
      <c r="C435" s="14"/>
      <c r="D435" s="14"/>
    </row>
    <row r="436" spans="3:4">
      <c r="C436" s="14"/>
      <c r="D436" s="14"/>
    </row>
    <row r="437" spans="3:4">
      <c r="C437" s="14"/>
      <c r="D437" s="14"/>
    </row>
    <row r="438" spans="3:4">
      <c r="C438" s="14"/>
      <c r="D438" s="14"/>
    </row>
    <row r="439" spans="3:4">
      <c r="C439" s="14"/>
      <c r="D439" s="14"/>
    </row>
    <row r="440" spans="3:4">
      <c r="C440" s="14"/>
      <c r="D440" s="14"/>
    </row>
    <row r="441" spans="3:4">
      <c r="C441" s="14"/>
      <c r="D441" s="14"/>
    </row>
    <row r="442" spans="3:4">
      <c r="C442" s="14"/>
      <c r="D442" s="14"/>
    </row>
    <row r="443" spans="3:4">
      <c r="C443" s="14"/>
      <c r="D443" s="14"/>
    </row>
    <row r="444" spans="3:4">
      <c r="C444" s="14"/>
      <c r="D444" s="14"/>
    </row>
    <row r="445" spans="3:4">
      <c r="C445" s="14"/>
      <c r="D445" s="14"/>
    </row>
    <row r="446" spans="3:4">
      <c r="C446" s="14"/>
      <c r="D446" s="14"/>
    </row>
    <row r="447" spans="3:4">
      <c r="C447" s="14"/>
      <c r="D447" s="14"/>
    </row>
    <row r="448" spans="3:4">
      <c r="C448" s="14"/>
      <c r="D448" s="14"/>
    </row>
    <row r="449" spans="3:4">
      <c r="C449" s="14"/>
      <c r="D449" s="14"/>
    </row>
    <row r="450" spans="3:4">
      <c r="C450" s="14"/>
      <c r="D450" s="14"/>
    </row>
    <row r="451" spans="3:4">
      <c r="C451" s="14"/>
      <c r="D451" s="14"/>
    </row>
    <row r="452" spans="3:4">
      <c r="C452" s="14"/>
      <c r="D452" s="14"/>
    </row>
    <row r="453" spans="3:4">
      <c r="C453" s="14"/>
      <c r="D453" s="14"/>
    </row>
    <row r="454" spans="3:4">
      <c r="C454" s="14"/>
      <c r="D454" s="14"/>
    </row>
    <row r="455" spans="3:4">
      <c r="C455" s="14"/>
      <c r="D455" s="14"/>
    </row>
    <row r="456" spans="3:4">
      <c r="C456" s="14"/>
      <c r="D456" s="14"/>
    </row>
    <row r="457" spans="3:4">
      <c r="C457" s="14"/>
      <c r="D457" s="14"/>
    </row>
    <row r="458" spans="3:4">
      <c r="C458" s="14"/>
      <c r="D458" s="14"/>
    </row>
    <row r="459" spans="3:4">
      <c r="C459" s="14"/>
      <c r="D459" s="14"/>
    </row>
    <row r="460" spans="3:4">
      <c r="C460" s="14"/>
      <c r="D460" s="14"/>
    </row>
    <row r="461" spans="3:4">
      <c r="C461" s="14"/>
      <c r="D461" s="14"/>
    </row>
    <row r="462" spans="3:4">
      <c r="C462" s="14"/>
      <c r="D462" s="14"/>
    </row>
    <row r="463" spans="3:4">
      <c r="C463" s="14"/>
      <c r="D463" s="14"/>
    </row>
    <row r="464" spans="3:4">
      <c r="C464" s="14"/>
      <c r="D464" s="14"/>
    </row>
    <row r="465" spans="3:4">
      <c r="C465" s="14"/>
      <c r="D465" s="14"/>
    </row>
    <row r="466" spans="3:4">
      <c r="C466" s="14"/>
      <c r="D466" s="14"/>
    </row>
    <row r="467" spans="3:4">
      <c r="C467" s="14"/>
      <c r="D467" s="14"/>
    </row>
    <row r="468" spans="3:4">
      <c r="C468" s="14"/>
      <c r="D468" s="14"/>
    </row>
    <row r="469" spans="3:4">
      <c r="C469" s="14"/>
      <c r="D469" s="14"/>
    </row>
    <row r="470" spans="3:4">
      <c r="C470" s="14"/>
      <c r="D470" s="14"/>
    </row>
    <row r="471" spans="3:4">
      <c r="C471" s="14"/>
      <c r="D471" s="14"/>
    </row>
    <row r="472" spans="3:4">
      <c r="C472" s="14"/>
      <c r="D472" s="14"/>
    </row>
    <row r="473" spans="3:4">
      <c r="C473" s="14"/>
      <c r="D473" s="14"/>
    </row>
    <row r="474" spans="3:4">
      <c r="C474" s="14"/>
      <c r="D474" s="14"/>
    </row>
    <row r="475" spans="3:4">
      <c r="C475" s="14"/>
      <c r="D475" s="14"/>
    </row>
    <row r="476" spans="3:4">
      <c r="C476" s="14"/>
      <c r="D476" s="14"/>
    </row>
    <row r="477" spans="3:4">
      <c r="C477" s="14"/>
      <c r="D477" s="14"/>
    </row>
    <row r="478" spans="3:4">
      <c r="C478" s="14"/>
      <c r="D478" s="14"/>
    </row>
    <row r="479" spans="3:4">
      <c r="C479" s="14"/>
      <c r="D479" s="14"/>
    </row>
    <row r="480" spans="3:4">
      <c r="C480" s="14"/>
      <c r="D480" s="14"/>
    </row>
    <row r="481" spans="3:4">
      <c r="C481" s="14"/>
      <c r="D481" s="14"/>
    </row>
    <row r="482" spans="3:4">
      <c r="C482" s="14"/>
      <c r="D482" s="14"/>
    </row>
    <row r="483" spans="3:4">
      <c r="C483" s="14"/>
      <c r="D483" s="14"/>
    </row>
    <row r="484" spans="3:4">
      <c r="C484" s="14"/>
      <c r="D484" s="14"/>
    </row>
    <row r="485" spans="3:4">
      <c r="C485" s="14"/>
      <c r="D485" s="14"/>
    </row>
    <row r="486" spans="3:4">
      <c r="C486" s="14"/>
      <c r="D486" s="14"/>
    </row>
    <row r="487" spans="3:4">
      <c r="C487" s="14"/>
      <c r="D487" s="14"/>
    </row>
    <row r="488" spans="3:4">
      <c r="C488" s="14"/>
      <c r="D488" s="14"/>
    </row>
    <row r="489" spans="3:4">
      <c r="C489" s="14"/>
      <c r="D489" s="14"/>
    </row>
    <row r="490" spans="3:4">
      <c r="C490" s="14"/>
      <c r="D490" s="14"/>
    </row>
    <row r="491" spans="3:4">
      <c r="C491" s="14"/>
      <c r="D491" s="14"/>
    </row>
    <row r="492" spans="3:4">
      <c r="C492" s="14"/>
      <c r="D492" s="14"/>
    </row>
    <row r="493" spans="3:4">
      <c r="C493" s="14"/>
      <c r="D493" s="14"/>
    </row>
    <row r="494" spans="3:4">
      <c r="C494" s="14"/>
      <c r="D494" s="14"/>
    </row>
    <row r="495" spans="3:4">
      <c r="C495" s="14"/>
      <c r="D495" s="14"/>
    </row>
    <row r="496" spans="3:4">
      <c r="C496" s="14"/>
      <c r="D496" s="14"/>
    </row>
    <row r="497" spans="3:4">
      <c r="C497" s="14"/>
      <c r="D497" s="14"/>
    </row>
    <row r="498" spans="3:4">
      <c r="C498" s="14"/>
      <c r="D498" s="14"/>
    </row>
    <row r="499" spans="3:4">
      <c r="C499" s="14"/>
      <c r="D499" s="14"/>
    </row>
    <row r="500" spans="3:4">
      <c r="C500" s="14"/>
      <c r="D500" s="14"/>
    </row>
    <row r="501" spans="3:4">
      <c r="C501" s="14"/>
      <c r="D501" s="14"/>
    </row>
    <row r="502" spans="3:4">
      <c r="C502" s="14"/>
      <c r="D502" s="14"/>
    </row>
    <row r="503" spans="3:4">
      <c r="C503" s="14"/>
      <c r="D503" s="14"/>
    </row>
    <row r="504" spans="3:4">
      <c r="C504" s="14"/>
      <c r="D504" s="14"/>
    </row>
    <row r="505" spans="3:4">
      <c r="C505" s="14"/>
      <c r="D505" s="14"/>
    </row>
    <row r="506" spans="3:4">
      <c r="C506" s="14"/>
      <c r="D506" s="14"/>
    </row>
    <row r="507" spans="3:4">
      <c r="C507" s="14"/>
      <c r="D507" s="14"/>
    </row>
    <row r="508" spans="3:4">
      <c r="C508" s="14"/>
      <c r="D508" s="14"/>
    </row>
    <row r="509" spans="3:4">
      <c r="C509" s="14"/>
      <c r="D509" s="14"/>
    </row>
    <row r="510" spans="3:4">
      <c r="C510" s="14"/>
      <c r="D510" s="14"/>
    </row>
    <row r="511" spans="3:4">
      <c r="C511" s="14"/>
      <c r="D511" s="14"/>
    </row>
    <row r="512" spans="3:4">
      <c r="C512" s="14"/>
      <c r="D512" s="14"/>
    </row>
    <row r="513" spans="3:4">
      <c r="C513" s="14"/>
      <c r="D513" s="14"/>
    </row>
    <row r="514" spans="3:4">
      <c r="C514" s="14"/>
      <c r="D514" s="14"/>
    </row>
    <row r="515" spans="3:4">
      <c r="C515" s="14"/>
      <c r="D515" s="14"/>
    </row>
    <row r="516" spans="3:4">
      <c r="C516" s="14"/>
      <c r="D516" s="14"/>
    </row>
    <row r="517" spans="3:4">
      <c r="C517" s="14"/>
      <c r="D517" s="14"/>
    </row>
    <row r="518" spans="3:4">
      <c r="C518" s="14"/>
      <c r="D518" s="14"/>
    </row>
    <row r="519" spans="3:4">
      <c r="C519" s="14"/>
      <c r="D519" s="14"/>
    </row>
    <row r="520" spans="3:4">
      <c r="C520" s="14"/>
      <c r="D520" s="14"/>
    </row>
    <row r="521" spans="3:4">
      <c r="C521" s="14"/>
      <c r="D521" s="14"/>
    </row>
    <row r="522" spans="3:4">
      <c r="C522" s="14"/>
      <c r="D522" s="14"/>
    </row>
    <row r="523" spans="3:4">
      <c r="C523" s="14"/>
      <c r="D523" s="14"/>
    </row>
    <row r="524" spans="3:4">
      <c r="C524" s="14"/>
      <c r="D524" s="14"/>
    </row>
    <row r="525" spans="3:4">
      <c r="C525" s="14"/>
      <c r="D525" s="14"/>
    </row>
    <row r="526" spans="3:4">
      <c r="C526" s="14"/>
      <c r="D526" s="14"/>
    </row>
    <row r="527" spans="3:4">
      <c r="C527" s="14"/>
      <c r="D527" s="14"/>
    </row>
    <row r="528" spans="3:4">
      <c r="C528" s="14"/>
      <c r="D528" s="14"/>
    </row>
    <row r="529" spans="3:4">
      <c r="C529" s="14"/>
      <c r="D529" s="14"/>
    </row>
    <row r="530" spans="3:4">
      <c r="C530" s="14"/>
      <c r="D530" s="14"/>
    </row>
    <row r="531" spans="3:4">
      <c r="C531" s="14"/>
      <c r="D531" s="14"/>
    </row>
    <row r="532" spans="3:4">
      <c r="C532" s="14"/>
      <c r="D532" s="14"/>
    </row>
    <row r="533" spans="3:4">
      <c r="C533" s="14"/>
      <c r="D533" s="14"/>
    </row>
    <row r="534" spans="3:4">
      <c r="C534" s="14"/>
      <c r="D534" s="14"/>
    </row>
    <row r="535" spans="3:4">
      <c r="C535" s="14"/>
      <c r="D535" s="14"/>
    </row>
    <row r="536" spans="3:4">
      <c r="C536" s="14"/>
      <c r="D536" s="14"/>
    </row>
    <row r="537" spans="3:4">
      <c r="C537" s="14"/>
      <c r="D537" s="14"/>
    </row>
    <row r="538" spans="3:4">
      <c r="C538" s="14"/>
      <c r="D538" s="14"/>
    </row>
    <row r="539" spans="3:4">
      <c r="C539" s="14"/>
      <c r="D539" s="14"/>
    </row>
    <row r="540" spans="3:4">
      <c r="C540" s="14"/>
      <c r="D540" s="14"/>
    </row>
    <row r="541" spans="3:4">
      <c r="C541" s="14"/>
      <c r="D541" s="14"/>
    </row>
    <row r="542" spans="3:4">
      <c r="C542" s="14"/>
      <c r="D542" s="14"/>
    </row>
    <row r="543" spans="3:4">
      <c r="C543" s="14"/>
      <c r="D543" s="14"/>
    </row>
    <row r="544" spans="3:4">
      <c r="C544" s="14"/>
      <c r="D544" s="14"/>
    </row>
    <row r="545" spans="3:4">
      <c r="C545" s="14"/>
      <c r="D545" s="14"/>
    </row>
    <row r="546" spans="3:4">
      <c r="C546" s="14"/>
      <c r="D546" s="14"/>
    </row>
    <row r="547" spans="3:4">
      <c r="C547" s="14"/>
      <c r="D547" s="14"/>
    </row>
    <row r="548" spans="3:4">
      <c r="C548" s="14"/>
      <c r="D548" s="14"/>
    </row>
    <row r="549" spans="3:4">
      <c r="C549" s="14"/>
      <c r="D549" s="14"/>
    </row>
    <row r="550" spans="3:4">
      <c r="C550" s="14"/>
      <c r="D550" s="14"/>
    </row>
    <row r="551" spans="3:4">
      <c r="C551" s="14"/>
      <c r="D551" s="14"/>
    </row>
    <row r="552" spans="3:4">
      <c r="C552" s="14"/>
      <c r="D552" s="14"/>
    </row>
    <row r="553" spans="3:4">
      <c r="C553" s="14"/>
      <c r="D553" s="14"/>
    </row>
    <row r="554" spans="3:4">
      <c r="C554" s="14"/>
      <c r="D554" s="14"/>
    </row>
    <row r="555" spans="3:4">
      <c r="C555" s="14"/>
      <c r="D555" s="14"/>
    </row>
    <row r="556" spans="3:4">
      <c r="C556" s="14"/>
      <c r="D556" s="14"/>
    </row>
    <row r="557" spans="3:4">
      <c r="C557" s="14"/>
      <c r="D557" s="14"/>
    </row>
    <row r="558" spans="3:4">
      <c r="C558" s="14"/>
      <c r="D558" s="14"/>
    </row>
    <row r="559" spans="3:4">
      <c r="C559" s="14"/>
      <c r="D559" s="14"/>
    </row>
    <row r="560" spans="3:4">
      <c r="C560" s="14"/>
      <c r="D560" s="14"/>
    </row>
    <row r="561" spans="3:4">
      <c r="C561" s="14"/>
      <c r="D561" s="14"/>
    </row>
    <row r="562" spans="3:4">
      <c r="C562" s="14"/>
      <c r="D562" s="14"/>
    </row>
    <row r="563" spans="3:4">
      <c r="C563" s="14"/>
      <c r="D563" s="14"/>
    </row>
    <row r="564" spans="3:4">
      <c r="C564" s="14"/>
      <c r="D564" s="14"/>
    </row>
    <row r="565" spans="3:4">
      <c r="C565" s="14"/>
      <c r="D565" s="14"/>
    </row>
    <row r="566" spans="3:4">
      <c r="C566" s="14"/>
      <c r="D566" s="14"/>
    </row>
    <row r="567" spans="3:4">
      <c r="C567" s="14"/>
      <c r="D567" s="14"/>
    </row>
    <row r="568" spans="3:4">
      <c r="C568" s="14"/>
      <c r="D568" s="14"/>
    </row>
    <row r="569" spans="3:4">
      <c r="C569" s="14"/>
      <c r="D569" s="14"/>
    </row>
    <row r="570" spans="3:4">
      <c r="C570" s="14"/>
      <c r="D570" s="14"/>
    </row>
    <row r="571" spans="3:4">
      <c r="C571" s="14"/>
      <c r="D571" s="14"/>
    </row>
    <row r="572" spans="3:4">
      <c r="C572" s="14"/>
      <c r="D572" s="14"/>
    </row>
    <row r="573" spans="3:4">
      <c r="C573" s="14"/>
      <c r="D573" s="14"/>
    </row>
    <row r="574" spans="3:4">
      <c r="C574" s="14"/>
      <c r="D574" s="14"/>
    </row>
    <row r="575" spans="3:4">
      <c r="C575" s="14"/>
      <c r="D575" s="14"/>
    </row>
    <row r="576" spans="3:4">
      <c r="C576" s="14"/>
      <c r="D576" s="14"/>
    </row>
    <row r="577" spans="3:4">
      <c r="C577" s="14"/>
      <c r="D577" s="14"/>
    </row>
    <row r="578" spans="3:4">
      <c r="C578" s="14"/>
      <c r="D578" s="14"/>
    </row>
    <row r="579" spans="3:4">
      <c r="C579" s="14"/>
      <c r="D579" s="14"/>
    </row>
    <row r="580" spans="3:4">
      <c r="C580" s="14"/>
      <c r="D580" s="14"/>
    </row>
    <row r="581" spans="3:4">
      <c r="C581" s="14"/>
      <c r="D581" s="14"/>
    </row>
    <row r="582" spans="3:4">
      <c r="C582" s="14"/>
      <c r="D582" s="14"/>
    </row>
    <row r="583" spans="3:4">
      <c r="C583" s="14"/>
      <c r="D583" s="14"/>
    </row>
    <row r="584" spans="3:4">
      <c r="C584" s="14"/>
      <c r="D584" s="14"/>
    </row>
    <row r="585" spans="3:4">
      <c r="C585" s="14"/>
      <c r="D585" s="14"/>
    </row>
    <row r="586" spans="3:4">
      <c r="C586" s="14"/>
      <c r="D586" s="14"/>
    </row>
    <row r="587" spans="3:4">
      <c r="C587" s="14"/>
      <c r="D587" s="14"/>
    </row>
    <row r="588" spans="3:4">
      <c r="C588" s="14"/>
      <c r="D588" s="14"/>
    </row>
    <row r="589" spans="3:4">
      <c r="C589" s="14"/>
      <c r="D589" s="14"/>
    </row>
    <row r="590" spans="3:4">
      <c r="C590" s="14"/>
      <c r="D590" s="14"/>
    </row>
    <row r="591" spans="3:4">
      <c r="C591" s="14"/>
      <c r="D591" s="14"/>
    </row>
    <row r="592" spans="3:4">
      <c r="C592" s="14"/>
      <c r="D592" s="14"/>
    </row>
    <row r="593" spans="3:4">
      <c r="C593" s="14"/>
      <c r="D593" s="14"/>
    </row>
    <row r="594" spans="3:4">
      <c r="C594" s="14"/>
      <c r="D594" s="14"/>
    </row>
    <row r="595" spans="3:4">
      <c r="C595" s="14"/>
      <c r="D595" s="14"/>
    </row>
    <row r="596" spans="3:4">
      <c r="C596" s="14"/>
      <c r="D596" s="14"/>
    </row>
    <row r="597" spans="3:4">
      <c r="C597" s="14"/>
      <c r="D597" s="14"/>
    </row>
    <row r="598" spans="3:4">
      <c r="C598" s="14"/>
      <c r="D598" s="14"/>
    </row>
    <row r="599" spans="3:4">
      <c r="C599" s="14"/>
      <c r="D599" s="14"/>
    </row>
    <row r="600" spans="3:4">
      <c r="C600" s="14"/>
      <c r="D600" s="14"/>
    </row>
    <row r="601" spans="3:4">
      <c r="C601" s="14"/>
      <c r="D601" s="14"/>
    </row>
    <row r="602" spans="3:4">
      <c r="C602" s="14"/>
      <c r="D602" s="14"/>
    </row>
    <row r="603" spans="3:4">
      <c r="C603" s="14"/>
      <c r="D603" s="14"/>
    </row>
    <row r="604" spans="3:4">
      <c r="C604" s="14"/>
      <c r="D604" s="14"/>
    </row>
    <row r="605" spans="3:4">
      <c r="C605" s="14"/>
      <c r="D605" s="14"/>
    </row>
    <row r="606" spans="3:4">
      <c r="C606" s="14"/>
      <c r="D606" s="14"/>
    </row>
    <row r="607" spans="3:4">
      <c r="C607" s="14"/>
      <c r="D607" s="14"/>
    </row>
    <row r="608" spans="3:4">
      <c r="C608" s="14"/>
      <c r="D608" s="14"/>
    </row>
    <row r="609" spans="3:4">
      <c r="C609" s="14"/>
      <c r="D609" s="14"/>
    </row>
    <row r="610" spans="3:4">
      <c r="C610" s="14"/>
      <c r="D610" s="14"/>
    </row>
    <row r="611" spans="3:4">
      <c r="C611" s="14"/>
      <c r="D611" s="14"/>
    </row>
    <row r="612" spans="3:4">
      <c r="C612" s="14"/>
      <c r="D612" s="14"/>
    </row>
    <row r="613" spans="3:4">
      <c r="C613" s="14"/>
      <c r="D613" s="14"/>
    </row>
    <row r="614" spans="3:4">
      <c r="C614" s="14"/>
      <c r="D614" s="14"/>
    </row>
    <row r="615" spans="3:4">
      <c r="C615" s="14"/>
      <c r="D615" s="14"/>
    </row>
    <row r="616" spans="3:4">
      <c r="C616" s="14"/>
      <c r="D616" s="14"/>
    </row>
    <row r="617" spans="3:4">
      <c r="C617" s="14"/>
      <c r="D617" s="14"/>
    </row>
    <row r="618" spans="3:4">
      <c r="C618" s="14"/>
      <c r="D618" s="14"/>
    </row>
    <row r="619" spans="3:4">
      <c r="C619" s="14"/>
      <c r="D619" s="14"/>
    </row>
    <row r="620" spans="3:4">
      <c r="C620" s="14"/>
      <c r="D620" s="14"/>
    </row>
    <row r="621" spans="3:4">
      <c r="C621" s="14"/>
      <c r="D621" s="14"/>
    </row>
    <row r="622" spans="3:4">
      <c r="C622" s="14"/>
      <c r="D622" s="14"/>
    </row>
    <row r="623" spans="3:4">
      <c r="C623" s="14"/>
      <c r="D623" s="14"/>
    </row>
    <row r="624" spans="3:4">
      <c r="C624" s="14"/>
      <c r="D624" s="14"/>
    </row>
    <row r="625" spans="3:4">
      <c r="C625" s="14"/>
      <c r="D625" s="14"/>
    </row>
    <row r="626" spans="3:4">
      <c r="C626" s="14"/>
      <c r="D626" s="14"/>
    </row>
    <row r="627" spans="3:4">
      <c r="C627" s="14"/>
      <c r="D627" s="14"/>
    </row>
    <row r="628" spans="3:4">
      <c r="C628" s="14"/>
      <c r="D628" s="14"/>
    </row>
    <row r="629" spans="3:4">
      <c r="C629" s="14"/>
      <c r="D629" s="14"/>
    </row>
    <row r="630" spans="3:4">
      <c r="C630" s="14"/>
      <c r="D630" s="14"/>
    </row>
    <row r="631" spans="3:4">
      <c r="C631" s="14"/>
      <c r="D631" s="14"/>
    </row>
    <row r="632" spans="3:4">
      <c r="C632" s="14"/>
      <c r="D632" s="14"/>
    </row>
    <row r="633" spans="3:4">
      <c r="C633" s="14"/>
      <c r="D633" s="14"/>
    </row>
    <row r="634" spans="3:4">
      <c r="C634" s="14"/>
      <c r="D634" s="14"/>
    </row>
    <row r="635" spans="3:4">
      <c r="C635" s="14"/>
      <c r="D635" s="14"/>
    </row>
    <row r="636" spans="3:4">
      <c r="C636" s="14"/>
      <c r="D636" s="14"/>
    </row>
    <row r="637" spans="3:4">
      <c r="C637" s="14"/>
      <c r="D637" s="14"/>
    </row>
    <row r="638" spans="3:4">
      <c r="C638" s="14"/>
      <c r="D638" s="14"/>
    </row>
    <row r="639" spans="3:4">
      <c r="C639" s="14"/>
      <c r="D639" s="14"/>
    </row>
    <row r="640" spans="3:4">
      <c r="C640" s="14"/>
      <c r="D640" s="14"/>
    </row>
    <row r="641" spans="3:4">
      <c r="C641" s="14"/>
      <c r="D641" s="14"/>
    </row>
    <row r="642" spans="3:4">
      <c r="C642" s="14"/>
      <c r="D642" s="14"/>
    </row>
    <row r="643" spans="3:4">
      <c r="C643" s="14"/>
      <c r="D643" s="14"/>
    </row>
    <row r="644" spans="3:4">
      <c r="C644" s="14"/>
      <c r="D644" s="14"/>
    </row>
    <row r="645" spans="3:4">
      <c r="C645" s="14"/>
      <c r="D645" s="14"/>
    </row>
    <row r="646" spans="3:4">
      <c r="C646" s="14"/>
      <c r="D646" s="14"/>
    </row>
    <row r="647" spans="3:4">
      <c r="C647" s="14"/>
      <c r="D647" s="14"/>
    </row>
    <row r="648" spans="3:4">
      <c r="C648" s="14"/>
      <c r="D648" s="14"/>
    </row>
    <row r="649" spans="3:4">
      <c r="C649" s="14"/>
      <c r="D649" s="14"/>
    </row>
    <row r="650" spans="3:4">
      <c r="C650" s="14"/>
      <c r="D650" s="14"/>
    </row>
    <row r="651" spans="3:4">
      <c r="C651" s="14"/>
      <c r="D651" s="14"/>
    </row>
    <row r="652" spans="3:4">
      <c r="C652" s="14"/>
      <c r="D652" s="14"/>
    </row>
    <row r="653" spans="3:4">
      <c r="C653" s="14"/>
      <c r="D653" s="14"/>
    </row>
    <row r="654" spans="3:4">
      <c r="C654" s="14"/>
      <c r="D654" s="14"/>
    </row>
    <row r="655" spans="3:4">
      <c r="C655" s="14"/>
      <c r="D655" s="14"/>
    </row>
    <row r="656" spans="3:4">
      <c r="C656" s="14"/>
      <c r="D656" s="14"/>
    </row>
    <row r="657" spans="3:4">
      <c r="C657" s="14"/>
      <c r="D657" s="14"/>
    </row>
    <row r="658" spans="3:4">
      <c r="C658" s="14"/>
      <c r="D658" s="14"/>
    </row>
    <row r="659" spans="3:4">
      <c r="C659" s="14"/>
      <c r="D659" s="14"/>
    </row>
    <row r="660" spans="3:4">
      <c r="C660" s="14"/>
      <c r="D660" s="14"/>
    </row>
    <row r="661" spans="3:4">
      <c r="C661" s="14"/>
      <c r="D661" s="14"/>
    </row>
    <row r="662" spans="3:4">
      <c r="C662" s="14"/>
      <c r="D662" s="14"/>
    </row>
    <row r="663" spans="3:4">
      <c r="C663" s="14"/>
      <c r="D663" s="14"/>
    </row>
    <row r="664" spans="3:4">
      <c r="C664" s="14"/>
      <c r="D664" s="14"/>
    </row>
    <row r="665" spans="3:4">
      <c r="C665" s="14"/>
      <c r="D665" s="14"/>
    </row>
    <row r="666" spans="3:4">
      <c r="C666" s="14"/>
      <c r="D666" s="14"/>
    </row>
    <row r="667" spans="3:4">
      <c r="C667" s="14"/>
      <c r="D667" s="14"/>
    </row>
    <row r="668" spans="3:4">
      <c r="C668" s="14"/>
      <c r="D668" s="14"/>
    </row>
    <row r="669" spans="3:4">
      <c r="C669" s="14"/>
      <c r="D669" s="14"/>
    </row>
    <row r="670" spans="3:4">
      <c r="C670" s="14"/>
      <c r="D670" s="14"/>
    </row>
    <row r="671" spans="3:4">
      <c r="C671" s="14"/>
      <c r="D671" s="14"/>
    </row>
    <row r="672" spans="3:4">
      <c r="C672" s="14"/>
      <c r="D672" s="14"/>
    </row>
    <row r="673" spans="3:4">
      <c r="C673" s="14"/>
      <c r="D673" s="14"/>
    </row>
    <row r="674" spans="3:4">
      <c r="C674" s="14"/>
      <c r="D674" s="14"/>
    </row>
    <row r="675" spans="3:4">
      <c r="C675" s="14"/>
      <c r="D675" s="14"/>
    </row>
    <row r="676" spans="3:4">
      <c r="C676" s="14"/>
      <c r="D676" s="14"/>
    </row>
    <row r="677" spans="3:4">
      <c r="C677" s="14"/>
      <c r="D677" s="14"/>
    </row>
    <row r="678" spans="3:4">
      <c r="C678" s="14"/>
      <c r="D678" s="14"/>
    </row>
    <row r="679" spans="3:4">
      <c r="C679" s="14"/>
      <c r="D679" s="14"/>
    </row>
    <row r="680" spans="3:4">
      <c r="C680" s="14"/>
      <c r="D680" s="14"/>
    </row>
    <row r="681" spans="3:4">
      <c r="C681" s="14"/>
      <c r="D681" s="14"/>
    </row>
    <row r="682" spans="3:4">
      <c r="C682" s="14"/>
      <c r="D682" s="14"/>
    </row>
    <row r="683" spans="3:4">
      <c r="C683" s="14"/>
      <c r="D683" s="14"/>
    </row>
    <row r="684" spans="3:4">
      <c r="C684" s="14"/>
      <c r="D684" s="14"/>
    </row>
    <row r="685" spans="3:4">
      <c r="C685" s="14"/>
      <c r="D685" s="14"/>
    </row>
    <row r="686" spans="3:4">
      <c r="C686" s="14"/>
      <c r="D686" s="14"/>
    </row>
    <row r="687" spans="3:4">
      <c r="C687" s="14"/>
      <c r="D687" s="14"/>
    </row>
    <row r="688" spans="3:4">
      <c r="C688" s="14"/>
      <c r="D688" s="14"/>
    </row>
    <row r="689" spans="3:4">
      <c r="C689" s="14"/>
      <c r="D689" s="14"/>
    </row>
    <row r="690" spans="3:4">
      <c r="C690" s="14"/>
      <c r="D690" s="14"/>
    </row>
    <row r="691" spans="3:4">
      <c r="C691" s="14"/>
      <c r="D691" s="14"/>
    </row>
    <row r="692" spans="3:4">
      <c r="C692" s="14"/>
      <c r="D692" s="14"/>
    </row>
    <row r="693" spans="3:4">
      <c r="C693" s="14"/>
      <c r="D693" s="14"/>
    </row>
    <row r="694" spans="3:4">
      <c r="C694" s="14"/>
      <c r="D694" s="14"/>
    </row>
    <row r="695" spans="3:4">
      <c r="C695" s="14"/>
      <c r="D695" s="14"/>
    </row>
    <row r="696" spans="3:4">
      <c r="C696" s="14"/>
      <c r="D696" s="14"/>
    </row>
    <row r="697" spans="3:4">
      <c r="C697" s="14"/>
      <c r="D697" s="14"/>
    </row>
    <row r="698" spans="3:4">
      <c r="C698" s="14"/>
      <c r="D698" s="14"/>
    </row>
    <row r="699" spans="3:4">
      <c r="C699" s="14"/>
      <c r="D699" s="14"/>
    </row>
    <row r="700" spans="3:4">
      <c r="C700" s="14"/>
      <c r="D700" s="14"/>
    </row>
    <row r="701" spans="3:4">
      <c r="C701" s="14"/>
      <c r="D701" s="14"/>
    </row>
    <row r="702" spans="3:4">
      <c r="C702" s="14"/>
      <c r="D702" s="14"/>
    </row>
    <row r="703" spans="3:4">
      <c r="C703" s="14"/>
      <c r="D703" s="14"/>
    </row>
    <row r="704" spans="3:4">
      <c r="C704" s="14"/>
      <c r="D704" s="14"/>
    </row>
    <row r="705" spans="3:4">
      <c r="C705" s="14"/>
      <c r="D705" s="14"/>
    </row>
    <row r="706" spans="3:4">
      <c r="C706" s="14"/>
      <c r="D706" s="14"/>
    </row>
    <row r="707" spans="3:4">
      <c r="C707" s="14"/>
      <c r="D707" s="14"/>
    </row>
    <row r="708" spans="3:4">
      <c r="C708" s="14"/>
      <c r="D708" s="14"/>
    </row>
    <row r="709" spans="3:4">
      <c r="C709" s="14"/>
      <c r="D709" s="14"/>
    </row>
    <row r="710" spans="3:4">
      <c r="C710" s="14"/>
      <c r="D710" s="14"/>
    </row>
    <row r="711" spans="3:4">
      <c r="C711" s="14"/>
      <c r="D711" s="14"/>
    </row>
    <row r="712" spans="3:4">
      <c r="C712" s="14"/>
      <c r="D712" s="14"/>
    </row>
    <row r="713" spans="3:4">
      <c r="C713" s="14"/>
      <c r="D713" s="14"/>
    </row>
    <row r="714" spans="3:4">
      <c r="C714" s="14"/>
      <c r="D714" s="14"/>
    </row>
    <row r="715" spans="3:4">
      <c r="C715" s="14"/>
      <c r="D715" s="14"/>
    </row>
    <row r="716" spans="3:4">
      <c r="C716" s="14"/>
      <c r="D716" s="14"/>
    </row>
    <row r="717" spans="3:4">
      <c r="C717" s="14"/>
      <c r="D717" s="14"/>
    </row>
    <row r="718" spans="3:4">
      <c r="C718" s="14"/>
      <c r="D718" s="14"/>
    </row>
    <row r="719" spans="3:4">
      <c r="C719" s="14"/>
      <c r="D719" s="14"/>
    </row>
    <row r="720" spans="3:4">
      <c r="C720" s="14"/>
      <c r="D720" s="14"/>
    </row>
    <row r="721" spans="3:4">
      <c r="C721" s="14"/>
      <c r="D721" s="14"/>
    </row>
    <row r="722" spans="3:4">
      <c r="C722" s="14"/>
      <c r="D722" s="14"/>
    </row>
    <row r="723" spans="3:4">
      <c r="C723" s="14"/>
      <c r="D723" s="14"/>
    </row>
    <row r="724" spans="3:4">
      <c r="C724" s="14"/>
      <c r="D724" s="14"/>
    </row>
    <row r="725" spans="3:4">
      <c r="C725" s="14"/>
      <c r="D725" s="14"/>
    </row>
    <row r="726" spans="3:4">
      <c r="C726" s="14"/>
      <c r="D726" s="14"/>
    </row>
    <row r="727" spans="3:4">
      <c r="C727" s="14"/>
      <c r="D727" s="14"/>
    </row>
    <row r="728" spans="3:4">
      <c r="C728" s="14"/>
      <c r="D728" s="14"/>
    </row>
    <row r="729" spans="3:4">
      <c r="C729" s="14"/>
      <c r="D729" s="14"/>
    </row>
    <row r="730" spans="3:4">
      <c r="C730" s="14"/>
      <c r="D730" s="14"/>
    </row>
    <row r="731" spans="3:4">
      <c r="C731" s="14"/>
      <c r="D731" s="14"/>
    </row>
    <row r="732" spans="3:4">
      <c r="C732" s="14"/>
      <c r="D732" s="14"/>
    </row>
    <row r="733" spans="3:4">
      <c r="C733" s="14"/>
      <c r="D733" s="14"/>
    </row>
    <row r="734" spans="3:4">
      <c r="C734" s="14"/>
      <c r="D734" s="14"/>
    </row>
    <row r="735" spans="3:4">
      <c r="C735" s="14"/>
      <c r="D735" s="14"/>
    </row>
    <row r="736" spans="3:4">
      <c r="C736" s="14"/>
      <c r="D736" s="14"/>
    </row>
    <row r="737" spans="3:4">
      <c r="C737" s="14"/>
      <c r="D737" s="14"/>
    </row>
    <row r="738" spans="3:4">
      <c r="C738" s="14"/>
      <c r="D738" s="14"/>
    </row>
    <row r="739" spans="3:4">
      <c r="C739" s="14"/>
      <c r="D739" s="14"/>
    </row>
    <row r="740" spans="3:4">
      <c r="C740" s="14"/>
      <c r="D740" s="14"/>
    </row>
    <row r="741" spans="3:4">
      <c r="C741" s="14"/>
      <c r="D741" s="14"/>
    </row>
    <row r="742" spans="3:4">
      <c r="C742" s="14"/>
      <c r="D742" s="14"/>
    </row>
    <row r="743" spans="3:4">
      <c r="C743" s="14"/>
      <c r="D743" s="14"/>
    </row>
    <row r="744" spans="3:4">
      <c r="C744" s="14"/>
      <c r="D744" s="14"/>
    </row>
    <row r="745" spans="3:4">
      <c r="C745" s="14"/>
      <c r="D745" s="14"/>
    </row>
    <row r="746" spans="3:4">
      <c r="C746" s="14"/>
      <c r="D746" s="14"/>
    </row>
    <row r="747" spans="3:4">
      <c r="C747" s="14"/>
      <c r="D747" s="14"/>
    </row>
    <row r="748" spans="3:4">
      <c r="C748" s="14"/>
      <c r="D748" s="14"/>
    </row>
    <row r="749" spans="3:4">
      <c r="C749" s="14"/>
      <c r="D749" s="14"/>
    </row>
    <row r="750" spans="3:4">
      <c r="C750" s="14"/>
      <c r="D750" s="14"/>
    </row>
    <row r="751" spans="3:4">
      <c r="C751" s="14"/>
      <c r="D751" s="14"/>
    </row>
    <row r="752" spans="3:4">
      <c r="C752" s="14"/>
      <c r="D752" s="14"/>
    </row>
    <row r="753" spans="3:4">
      <c r="C753" s="14"/>
      <c r="D753" s="14"/>
    </row>
    <row r="754" spans="3:4">
      <c r="C754" s="14"/>
      <c r="D754" s="14"/>
    </row>
    <row r="755" spans="3:4">
      <c r="C755" s="14"/>
      <c r="D755" s="14"/>
    </row>
    <row r="756" spans="3:4">
      <c r="C756" s="14"/>
      <c r="D756" s="14"/>
    </row>
    <row r="757" spans="3:4">
      <c r="C757" s="14"/>
      <c r="D757" s="14"/>
    </row>
    <row r="758" spans="3:4">
      <c r="C758" s="14"/>
      <c r="D758" s="14"/>
    </row>
    <row r="759" spans="3:4">
      <c r="C759" s="14"/>
      <c r="D759" s="14"/>
    </row>
    <row r="760" spans="3:4">
      <c r="C760" s="14"/>
      <c r="D760" s="14"/>
    </row>
    <row r="761" spans="3:4">
      <c r="C761" s="14"/>
      <c r="D761" s="14"/>
    </row>
    <row r="762" spans="3:4">
      <c r="C762" s="14"/>
      <c r="D762" s="14"/>
    </row>
    <row r="763" spans="3:4">
      <c r="C763" s="14"/>
      <c r="D763" s="14"/>
    </row>
    <row r="764" spans="3:4">
      <c r="C764" s="14"/>
      <c r="D764" s="14"/>
    </row>
    <row r="765" spans="3:4">
      <c r="C765" s="14"/>
      <c r="D765" s="14"/>
    </row>
    <row r="766" spans="3:4">
      <c r="C766" s="14"/>
      <c r="D766" s="14"/>
    </row>
    <row r="767" spans="3:4">
      <c r="C767" s="14"/>
      <c r="D767" s="14"/>
    </row>
    <row r="768" spans="3:4">
      <c r="C768" s="14"/>
      <c r="D768" s="14"/>
    </row>
    <row r="769" spans="3:4">
      <c r="C769" s="14"/>
      <c r="D769" s="14"/>
    </row>
    <row r="770" spans="3:4">
      <c r="C770" s="14"/>
      <c r="D770" s="14"/>
    </row>
    <row r="771" spans="3:4">
      <c r="C771" s="14"/>
      <c r="D771" s="14"/>
    </row>
    <row r="772" spans="3:4">
      <c r="C772" s="14"/>
      <c r="D772" s="14"/>
    </row>
    <row r="773" spans="3:4">
      <c r="C773" s="14"/>
      <c r="D773" s="14"/>
    </row>
    <row r="774" spans="3:4">
      <c r="C774" s="14"/>
      <c r="D774" s="14"/>
    </row>
    <row r="775" spans="3:4">
      <c r="C775" s="14"/>
      <c r="D775" s="14"/>
    </row>
    <row r="776" spans="3:4">
      <c r="C776" s="14"/>
      <c r="D776" s="14"/>
    </row>
    <row r="777" spans="3:4">
      <c r="C777" s="14"/>
      <c r="D777" s="14"/>
    </row>
    <row r="778" spans="3:4">
      <c r="C778" s="14"/>
      <c r="D778" s="14"/>
    </row>
    <row r="779" spans="3:4">
      <c r="C779" s="14"/>
      <c r="D779" s="14"/>
    </row>
    <row r="780" spans="3:4">
      <c r="C780" s="14"/>
      <c r="D780" s="14"/>
    </row>
    <row r="781" spans="3:4">
      <c r="C781" s="14"/>
      <c r="D781" s="14"/>
    </row>
    <row r="782" spans="3:4">
      <c r="C782" s="14"/>
      <c r="D782" s="14"/>
    </row>
    <row r="783" spans="3:4">
      <c r="C783" s="14"/>
      <c r="D783" s="14"/>
    </row>
    <row r="784" spans="3:4">
      <c r="C784" s="14"/>
      <c r="D784" s="14"/>
    </row>
    <row r="785" spans="3:4">
      <c r="C785" s="14"/>
      <c r="D785" s="14"/>
    </row>
    <row r="786" spans="3:4">
      <c r="C786" s="14"/>
      <c r="D786" s="14"/>
    </row>
    <row r="787" spans="3:4">
      <c r="C787" s="14"/>
      <c r="D787" s="14"/>
    </row>
    <row r="788" spans="3:4">
      <c r="C788" s="14"/>
      <c r="D788" s="14"/>
    </row>
    <row r="789" spans="3:4">
      <c r="C789" s="14"/>
      <c r="D789" s="14"/>
    </row>
    <row r="790" spans="3:4">
      <c r="C790" s="14"/>
      <c r="D790" s="14"/>
    </row>
    <row r="791" spans="3:4">
      <c r="C791" s="14"/>
      <c r="D791" s="14"/>
    </row>
    <row r="792" spans="3:4">
      <c r="C792" s="14"/>
      <c r="D792" s="14"/>
    </row>
    <row r="793" spans="3:4">
      <c r="C793" s="14"/>
      <c r="D793" s="14"/>
    </row>
    <row r="794" spans="3:4">
      <c r="C794" s="14"/>
      <c r="D794" s="14"/>
    </row>
    <row r="795" spans="3:4">
      <c r="C795" s="14"/>
      <c r="D795" s="14"/>
    </row>
    <row r="796" spans="3:4">
      <c r="C796" s="14"/>
      <c r="D796" s="14"/>
    </row>
    <row r="797" spans="3:4">
      <c r="C797" s="14"/>
      <c r="D797" s="14"/>
    </row>
    <row r="798" spans="3:4">
      <c r="C798" s="14"/>
      <c r="D798" s="14"/>
    </row>
    <row r="799" spans="3:4">
      <c r="C799" s="14"/>
      <c r="D799" s="14"/>
    </row>
    <row r="800" spans="3:4">
      <c r="C800" s="14"/>
      <c r="D800" s="14"/>
    </row>
    <row r="801" spans="3:4">
      <c r="C801" s="14"/>
      <c r="D801" s="14"/>
    </row>
    <row r="802" spans="3:4">
      <c r="C802" s="14"/>
      <c r="D802" s="14"/>
    </row>
    <row r="803" spans="3:4">
      <c r="C803" s="14"/>
      <c r="D803" s="14"/>
    </row>
    <row r="804" spans="3:4">
      <c r="C804" s="14"/>
      <c r="D804" s="14"/>
    </row>
    <row r="805" spans="3:4">
      <c r="C805" s="14"/>
      <c r="D805" s="14"/>
    </row>
    <row r="806" spans="3:4">
      <c r="C806" s="14"/>
      <c r="D806" s="14"/>
    </row>
    <row r="807" spans="3:4">
      <c r="C807" s="14"/>
      <c r="D807" s="14"/>
    </row>
    <row r="808" spans="3:4">
      <c r="C808" s="14"/>
      <c r="D808" s="14"/>
    </row>
    <row r="809" spans="3:4">
      <c r="C809" s="14"/>
      <c r="D809" s="14"/>
    </row>
    <row r="810" spans="3:4">
      <c r="C810" s="14"/>
      <c r="D810" s="14"/>
    </row>
    <row r="811" spans="3:4">
      <c r="C811" s="14"/>
      <c r="D811" s="14"/>
    </row>
    <row r="812" spans="3:4">
      <c r="C812" s="14"/>
      <c r="D812" s="14"/>
    </row>
    <row r="813" spans="3:4">
      <c r="C813" s="14"/>
      <c r="D813" s="14"/>
    </row>
    <row r="814" spans="3:4">
      <c r="C814" s="14"/>
      <c r="D814" s="14"/>
    </row>
    <row r="815" spans="3:4">
      <c r="C815" s="14"/>
      <c r="D815" s="14"/>
    </row>
    <row r="816" spans="3:4">
      <c r="C816" s="14"/>
      <c r="D816" s="14"/>
    </row>
    <row r="817" spans="3:4">
      <c r="C817" s="14"/>
      <c r="D817" s="14"/>
    </row>
    <row r="818" spans="3:4">
      <c r="C818" s="14"/>
      <c r="D818" s="14"/>
    </row>
    <row r="819" spans="3:4">
      <c r="C819" s="14"/>
      <c r="D819" s="14"/>
    </row>
    <row r="820" spans="3:4">
      <c r="C820" s="14"/>
      <c r="D820" s="14"/>
    </row>
    <row r="821" spans="3:4">
      <c r="C821" s="14"/>
      <c r="D821" s="14"/>
    </row>
    <row r="822" spans="3:4">
      <c r="C822" s="14"/>
      <c r="D822" s="14"/>
    </row>
    <row r="823" spans="3:4">
      <c r="C823" s="14"/>
      <c r="D823" s="14"/>
    </row>
    <row r="824" spans="3:4">
      <c r="C824" s="14"/>
      <c r="D824" s="14"/>
    </row>
    <row r="825" spans="3:4">
      <c r="C825" s="14"/>
      <c r="D825" s="14"/>
    </row>
    <row r="826" spans="3:4">
      <c r="C826" s="14"/>
      <c r="D826" s="14"/>
    </row>
    <row r="827" spans="3:4">
      <c r="C827" s="14"/>
      <c r="D827" s="14"/>
    </row>
    <row r="828" spans="3:4">
      <c r="C828" s="14"/>
      <c r="D828" s="14"/>
    </row>
    <row r="829" spans="3:4">
      <c r="C829" s="14"/>
      <c r="D829" s="14"/>
    </row>
    <row r="830" spans="3:4">
      <c r="C830" s="14"/>
      <c r="D830" s="14"/>
    </row>
    <row r="831" spans="3:4">
      <c r="C831" s="14"/>
      <c r="D831" s="14"/>
    </row>
    <row r="832" spans="3:4">
      <c r="C832" s="14"/>
      <c r="D832" s="14"/>
    </row>
    <row r="833" spans="3:4">
      <c r="C833" s="14"/>
      <c r="D833" s="14"/>
    </row>
    <row r="834" spans="3:4">
      <c r="C834" s="14"/>
      <c r="D834" s="14"/>
    </row>
    <row r="835" spans="3:4">
      <c r="C835" s="14"/>
      <c r="D835" s="14"/>
    </row>
    <row r="836" spans="3:4">
      <c r="C836" s="14"/>
      <c r="D836" s="14"/>
    </row>
    <row r="837" spans="3:4">
      <c r="C837" s="14"/>
      <c r="D837" s="14"/>
    </row>
    <row r="838" spans="3:4">
      <c r="C838" s="14"/>
      <c r="D838" s="14"/>
    </row>
    <row r="839" spans="3:4">
      <c r="C839" s="14"/>
      <c r="D839" s="14"/>
    </row>
    <row r="840" spans="3:4">
      <c r="C840" s="14"/>
      <c r="D840" s="14"/>
    </row>
    <row r="841" spans="3:4">
      <c r="C841" s="14"/>
      <c r="D841" s="14"/>
    </row>
    <row r="842" spans="3:4">
      <c r="C842" s="14"/>
      <c r="D842" s="14"/>
    </row>
    <row r="843" spans="3:4">
      <c r="C843" s="14"/>
      <c r="D843" s="14"/>
    </row>
    <row r="844" spans="3:4">
      <c r="C844" s="14"/>
      <c r="D844" s="14"/>
    </row>
    <row r="845" spans="3:4">
      <c r="C845" s="14"/>
      <c r="D845" s="14"/>
    </row>
    <row r="846" spans="3:4">
      <c r="C846" s="14"/>
      <c r="D846" s="14"/>
    </row>
    <row r="847" spans="3:4">
      <c r="C847" s="14"/>
      <c r="D847" s="14"/>
    </row>
    <row r="848" spans="3:4">
      <c r="C848" s="14"/>
      <c r="D848" s="14"/>
    </row>
    <row r="849" spans="3:4">
      <c r="C849" s="14"/>
      <c r="D849" s="14"/>
    </row>
    <row r="850" spans="3:4">
      <c r="C850" s="14"/>
      <c r="D850" s="14"/>
    </row>
    <row r="851" spans="3:4">
      <c r="C851" s="14"/>
      <c r="D851" s="14"/>
    </row>
    <row r="852" spans="3:4">
      <c r="C852" s="14"/>
      <c r="D852" s="14"/>
    </row>
    <row r="853" spans="3:4">
      <c r="C853" s="14"/>
      <c r="D853" s="14"/>
    </row>
    <row r="854" spans="3:4">
      <c r="C854" s="14"/>
      <c r="D854" s="14"/>
    </row>
    <row r="855" spans="3:4">
      <c r="C855" s="14"/>
      <c r="D855" s="14"/>
    </row>
    <row r="856" spans="3:4">
      <c r="C856" s="14"/>
      <c r="D856" s="14"/>
    </row>
    <row r="857" spans="3:4">
      <c r="C857" s="14"/>
      <c r="D857" s="14"/>
    </row>
    <row r="858" spans="3:4">
      <c r="C858" s="14"/>
      <c r="D858" s="14"/>
    </row>
    <row r="859" spans="3:4">
      <c r="C859" s="14"/>
      <c r="D859" s="14"/>
    </row>
    <row r="860" spans="3:4">
      <c r="C860" s="14"/>
      <c r="D860" s="14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4" customWidth="1"/>
    <col min="2" max="2" width="48.28515625" style="13" bestFit="1" customWidth="1"/>
    <col min="3" max="4" width="10.7109375" style="13" customWidth="1"/>
    <col min="5" max="11" width="10.7109375" style="14" customWidth="1"/>
    <col min="12" max="12" width="14.7109375" style="14" customWidth="1"/>
    <col min="13" max="13" width="12.7109375" style="14" customWidth="1"/>
    <col min="14" max="16" width="10.7109375" style="14" customWidth="1"/>
    <col min="17" max="17" width="7.5703125" style="14" customWidth="1"/>
    <col min="18" max="18" width="6.7109375" style="14" customWidth="1"/>
    <col min="19" max="19" width="7.7109375" style="14" customWidth="1"/>
    <col min="20" max="20" width="7.140625" style="14" customWidth="1"/>
    <col min="21" max="21" width="6" style="14" customWidth="1"/>
    <col min="22" max="22" width="7.85546875" style="14" customWidth="1"/>
    <col min="23" max="23" width="8.140625" style="14" customWidth="1"/>
    <col min="24" max="24" width="6.28515625" style="14" customWidth="1"/>
    <col min="25" max="25" width="8" style="14" customWidth="1"/>
    <col min="26" max="26" width="8.7109375" style="14" customWidth="1"/>
    <col min="27" max="27" width="10" style="14" customWidth="1"/>
    <col min="28" max="28" width="9.5703125" style="14" customWidth="1"/>
    <col min="29" max="29" width="6.140625" style="14" customWidth="1"/>
    <col min="30" max="31" width="5.7109375" style="14" customWidth="1"/>
    <col min="32" max="32" width="6.85546875" style="14" customWidth="1"/>
    <col min="33" max="33" width="6.42578125" style="14" customWidth="1"/>
    <col min="34" max="34" width="6.7109375" style="14" customWidth="1"/>
    <col min="35" max="35" width="7.28515625" style="14" customWidth="1"/>
    <col min="36" max="47" width="5.7109375" style="14" customWidth="1"/>
    <col min="48" max="16384" width="9.140625" style="14"/>
  </cols>
  <sheetData>
    <row r="1" spans="2:23">
      <c r="B1" s="2" t="s">
        <v>0</v>
      </c>
      <c r="C1" t="s">
        <v>195</v>
      </c>
    </row>
    <row r="2" spans="2:23">
      <c r="B2" s="2" t="s">
        <v>1</v>
      </c>
    </row>
    <row r="3" spans="2:23">
      <c r="B3" s="2" t="s">
        <v>2</v>
      </c>
      <c r="C3" t="s">
        <v>196</v>
      </c>
    </row>
    <row r="4" spans="2:23">
      <c r="B4" s="2" t="s">
        <v>3</v>
      </c>
    </row>
    <row r="5" spans="2:23">
      <c r="B5" s="2"/>
    </row>
    <row r="7" spans="2:23" ht="26.25" customHeight="1">
      <c r="B7" s="109" t="s">
        <v>177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1"/>
    </row>
    <row r="8" spans="2:23" s="17" customFormat="1" ht="63">
      <c r="B8" s="4" t="s">
        <v>94</v>
      </c>
      <c r="C8" s="26" t="s">
        <v>47</v>
      </c>
      <c r="D8" s="26" t="s">
        <v>82</v>
      </c>
      <c r="E8" s="26" t="s">
        <v>49</v>
      </c>
      <c r="F8" s="26" t="s">
        <v>50</v>
      </c>
      <c r="G8" s="26" t="s">
        <v>69</v>
      </c>
      <c r="H8" s="26" t="s">
        <v>70</v>
      </c>
      <c r="I8" s="26" t="s">
        <v>51</v>
      </c>
      <c r="J8" s="26" t="s">
        <v>52</v>
      </c>
      <c r="K8" s="26" t="s">
        <v>172</v>
      </c>
      <c r="L8" s="26" t="s">
        <v>185</v>
      </c>
      <c r="M8" s="26" t="s">
        <v>173</v>
      </c>
      <c r="N8" s="26" t="s">
        <v>71</v>
      </c>
      <c r="O8" s="26" t="s">
        <v>55</v>
      </c>
      <c r="P8" s="34" t="s">
        <v>181</v>
      </c>
      <c r="R8" s="14"/>
    </row>
    <row r="9" spans="2:23" s="17" customFormat="1" ht="17.25" customHeight="1">
      <c r="B9" s="18"/>
      <c r="C9" s="29"/>
      <c r="D9" s="29"/>
      <c r="E9" s="29"/>
      <c r="F9" s="29"/>
      <c r="G9" s="29" t="s">
        <v>72</v>
      </c>
      <c r="H9" s="29" t="s">
        <v>73</v>
      </c>
      <c r="I9" s="29"/>
      <c r="J9" s="29" t="s">
        <v>7</v>
      </c>
      <c r="K9" s="29" t="s">
        <v>7</v>
      </c>
      <c r="L9" s="29" t="s">
        <v>182</v>
      </c>
      <c r="M9" s="29" t="s">
        <v>6</v>
      </c>
      <c r="N9" s="29" t="s">
        <v>7</v>
      </c>
      <c r="O9" s="29" t="s">
        <v>7</v>
      </c>
      <c r="P9" s="30" t="s">
        <v>7</v>
      </c>
    </row>
    <row r="10" spans="2:23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32" t="s">
        <v>77</v>
      </c>
      <c r="Q10" s="33"/>
    </row>
    <row r="11" spans="2:23" s="21" customFormat="1" ht="18" customHeight="1">
      <c r="B11" s="22" t="s">
        <v>178</v>
      </c>
      <c r="C11" s="6"/>
      <c r="D11" s="6"/>
      <c r="E11" s="6"/>
      <c r="F11" s="6"/>
      <c r="G11" s="6"/>
      <c r="H11" s="6"/>
      <c r="I11" s="6"/>
      <c r="J11" s="6"/>
      <c r="K11" s="6"/>
      <c r="L11" s="73">
        <v>0</v>
      </c>
      <c r="M11" s="73">
        <v>0</v>
      </c>
      <c r="N11" s="6"/>
      <c r="O11" s="74">
        <v>0</v>
      </c>
      <c r="P11" s="74">
        <v>0</v>
      </c>
      <c r="Q11" s="33"/>
    </row>
    <row r="12" spans="2:23">
      <c r="B12" s="77" t="s">
        <v>203</v>
      </c>
      <c r="E12" s="13"/>
      <c r="F12" s="13"/>
      <c r="G12" s="13"/>
      <c r="H12" s="79">
        <v>0</v>
      </c>
      <c r="I12" s="13"/>
      <c r="J12" s="13"/>
      <c r="K12" s="13"/>
      <c r="L12" s="79">
        <v>0</v>
      </c>
      <c r="M12" s="79">
        <v>0</v>
      </c>
      <c r="N12" s="13"/>
      <c r="O12" s="78">
        <v>0</v>
      </c>
      <c r="P12" s="78">
        <v>0</v>
      </c>
      <c r="Q12" s="13"/>
      <c r="R12" s="13"/>
      <c r="S12" s="13"/>
      <c r="T12" s="13"/>
      <c r="U12" s="13"/>
      <c r="V12" s="13"/>
      <c r="W12" s="13"/>
    </row>
    <row r="13" spans="2:23">
      <c r="B13" s="77" t="s">
        <v>3106</v>
      </c>
      <c r="E13" s="13"/>
      <c r="F13" s="13"/>
      <c r="G13" s="13"/>
      <c r="H13" s="79">
        <v>0</v>
      </c>
      <c r="I13" s="13"/>
      <c r="J13" s="13"/>
      <c r="K13" s="13"/>
      <c r="L13" s="79">
        <v>0</v>
      </c>
      <c r="M13" s="79">
        <v>0</v>
      </c>
      <c r="N13" s="13"/>
      <c r="O13" s="78">
        <v>0</v>
      </c>
      <c r="P13" s="78">
        <v>0</v>
      </c>
      <c r="Q13" s="13"/>
      <c r="R13" s="13"/>
      <c r="S13" s="13"/>
      <c r="T13" s="13"/>
      <c r="U13" s="13"/>
      <c r="V13" s="13"/>
      <c r="W13" s="13"/>
    </row>
    <row r="14" spans="2:23">
      <c r="B14" t="s">
        <v>251</v>
      </c>
      <c r="C14" t="s">
        <v>251</v>
      </c>
      <c r="D14" t="s">
        <v>251</v>
      </c>
      <c r="E14" t="s">
        <v>251</v>
      </c>
      <c r="F14" s="13"/>
      <c r="G14" s="13"/>
      <c r="H14" s="75">
        <v>0</v>
      </c>
      <c r="I14" t="s">
        <v>251</v>
      </c>
      <c r="J14" s="76">
        <v>0</v>
      </c>
      <c r="K14" s="76">
        <v>0</v>
      </c>
      <c r="L14" s="75">
        <v>0</v>
      </c>
      <c r="M14" s="75">
        <v>0</v>
      </c>
      <c r="N14" s="76">
        <v>0</v>
      </c>
      <c r="O14" s="76">
        <v>0</v>
      </c>
      <c r="P14" s="76">
        <v>0</v>
      </c>
      <c r="Q14" s="13"/>
      <c r="R14" s="13"/>
      <c r="S14" s="13"/>
      <c r="T14" s="13"/>
      <c r="U14" s="13"/>
      <c r="V14" s="13"/>
      <c r="W14" s="13"/>
    </row>
    <row r="15" spans="2:23">
      <c r="B15" s="77" t="s">
        <v>3107</v>
      </c>
      <c r="E15" s="13"/>
      <c r="F15" s="13"/>
      <c r="G15" s="13"/>
      <c r="H15" s="79">
        <v>0</v>
      </c>
      <c r="I15" s="13"/>
      <c r="J15" s="13"/>
      <c r="K15" s="13"/>
      <c r="L15" s="79">
        <v>0</v>
      </c>
      <c r="M15" s="79">
        <v>0</v>
      </c>
      <c r="N15" s="13"/>
      <c r="O15" s="78">
        <v>0</v>
      </c>
      <c r="P15" s="78">
        <v>0</v>
      </c>
      <c r="Q15" s="13"/>
      <c r="R15" s="13"/>
      <c r="S15" s="13"/>
      <c r="T15" s="13"/>
      <c r="U15" s="13"/>
      <c r="V15" s="13"/>
      <c r="W15" s="13"/>
    </row>
    <row r="16" spans="2:23">
      <c r="B16" t="s">
        <v>251</v>
      </c>
      <c r="C16" t="s">
        <v>251</v>
      </c>
      <c r="D16" t="s">
        <v>251</v>
      </c>
      <c r="E16" t="s">
        <v>251</v>
      </c>
      <c r="F16" s="13"/>
      <c r="G16" s="13"/>
      <c r="H16" s="75">
        <v>0</v>
      </c>
      <c r="I16" t="s">
        <v>251</v>
      </c>
      <c r="J16" s="76">
        <v>0</v>
      </c>
      <c r="K16" s="76">
        <v>0</v>
      </c>
      <c r="L16" s="75">
        <v>0</v>
      </c>
      <c r="M16" s="75">
        <v>0</v>
      </c>
      <c r="N16" s="76">
        <v>0</v>
      </c>
      <c r="O16" s="76">
        <v>0</v>
      </c>
      <c r="P16" s="76">
        <v>0</v>
      </c>
      <c r="Q16" s="13"/>
      <c r="R16" s="13"/>
      <c r="S16" s="13"/>
      <c r="T16" s="13"/>
      <c r="U16" s="13"/>
      <c r="V16" s="13"/>
      <c r="W16" s="13"/>
    </row>
    <row r="17" spans="2:23">
      <c r="B17" s="77" t="s">
        <v>398</v>
      </c>
      <c r="E17" s="13"/>
      <c r="F17" s="13"/>
      <c r="G17" s="13"/>
      <c r="H17" s="79">
        <v>0</v>
      </c>
      <c r="I17" s="13"/>
      <c r="J17" s="13"/>
      <c r="K17" s="13"/>
      <c r="L17" s="79">
        <v>0</v>
      </c>
      <c r="M17" s="79">
        <v>0</v>
      </c>
      <c r="N17" s="13"/>
      <c r="O17" s="78">
        <v>0</v>
      </c>
      <c r="P17" s="78">
        <v>0</v>
      </c>
      <c r="Q17" s="13"/>
      <c r="R17" s="13"/>
      <c r="S17" s="13"/>
      <c r="T17" s="13"/>
      <c r="U17" s="13"/>
      <c r="V17" s="13"/>
      <c r="W17" s="13"/>
    </row>
    <row r="18" spans="2:23">
      <c r="B18" t="s">
        <v>251</v>
      </c>
      <c r="C18" t="s">
        <v>251</v>
      </c>
      <c r="D18" t="s">
        <v>251</v>
      </c>
      <c r="E18" t="s">
        <v>251</v>
      </c>
      <c r="F18" s="13"/>
      <c r="G18" s="13"/>
      <c r="H18" s="75">
        <v>0</v>
      </c>
      <c r="I18" t="s">
        <v>251</v>
      </c>
      <c r="J18" s="76">
        <v>0</v>
      </c>
      <c r="K18" s="76">
        <v>0</v>
      </c>
      <c r="L18" s="75">
        <v>0</v>
      </c>
      <c r="M18" s="75">
        <v>0</v>
      </c>
      <c r="N18" s="76">
        <v>0</v>
      </c>
      <c r="O18" s="76">
        <v>0</v>
      </c>
      <c r="P18" s="76">
        <v>0</v>
      </c>
      <c r="Q18" s="13"/>
      <c r="R18" s="13"/>
      <c r="S18" s="13"/>
      <c r="T18" s="13"/>
      <c r="U18" s="13"/>
      <c r="V18" s="13"/>
      <c r="W18" s="13"/>
    </row>
    <row r="19" spans="2:23">
      <c r="B19" s="77" t="s">
        <v>1650</v>
      </c>
      <c r="E19" s="13"/>
      <c r="F19" s="13"/>
      <c r="G19" s="13"/>
      <c r="H19" s="79">
        <v>0</v>
      </c>
      <c r="I19" s="13"/>
      <c r="J19" s="13"/>
      <c r="K19" s="13"/>
      <c r="L19" s="79">
        <v>0</v>
      </c>
      <c r="M19" s="79">
        <v>0</v>
      </c>
      <c r="N19" s="13"/>
      <c r="O19" s="78">
        <v>0</v>
      </c>
      <c r="P19" s="78">
        <v>0</v>
      </c>
      <c r="Q19" s="13"/>
      <c r="R19" s="13"/>
      <c r="S19" s="13"/>
      <c r="T19" s="13"/>
      <c r="U19" s="13"/>
      <c r="V19" s="13"/>
      <c r="W19" s="13"/>
    </row>
    <row r="20" spans="2:23">
      <c r="B20" t="s">
        <v>251</v>
      </c>
      <c r="C20" t="s">
        <v>251</v>
      </c>
      <c r="D20" t="s">
        <v>251</v>
      </c>
      <c r="E20" t="s">
        <v>251</v>
      </c>
      <c r="F20" s="13"/>
      <c r="G20" s="13"/>
      <c r="H20" s="75">
        <v>0</v>
      </c>
      <c r="I20" t="s">
        <v>251</v>
      </c>
      <c r="J20" s="76">
        <v>0</v>
      </c>
      <c r="K20" s="76">
        <v>0</v>
      </c>
      <c r="L20" s="75">
        <v>0</v>
      </c>
      <c r="M20" s="75">
        <v>0</v>
      </c>
      <c r="N20" s="76">
        <v>0</v>
      </c>
      <c r="O20" s="76">
        <v>0</v>
      </c>
      <c r="P20" s="76">
        <v>0</v>
      </c>
      <c r="Q20" s="13"/>
      <c r="R20" s="13"/>
      <c r="S20" s="13"/>
      <c r="T20" s="13"/>
      <c r="U20" s="13"/>
      <c r="V20" s="13"/>
      <c r="W20" s="13"/>
    </row>
    <row r="21" spans="2:23">
      <c r="B21" s="77" t="s">
        <v>254</v>
      </c>
      <c r="D21" s="14"/>
      <c r="H21" s="79">
        <v>0</v>
      </c>
      <c r="L21" s="79">
        <v>0</v>
      </c>
      <c r="M21" s="79">
        <v>0</v>
      </c>
      <c r="O21" s="78">
        <v>0</v>
      </c>
      <c r="P21" s="78">
        <v>0</v>
      </c>
    </row>
    <row r="22" spans="2:23">
      <c r="B22" s="77" t="s">
        <v>399</v>
      </c>
      <c r="D22" s="14"/>
      <c r="H22" s="79">
        <v>0</v>
      </c>
      <c r="L22" s="79">
        <v>0</v>
      </c>
      <c r="M22" s="79">
        <v>0</v>
      </c>
      <c r="O22" s="78">
        <v>0</v>
      </c>
      <c r="P22" s="78">
        <v>0</v>
      </c>
    </row>
    <row r="23" spans="2:23">
      <c r="B23" t="s">
        <v>251</v>
      </c>
      <c r="C23" t="s">
        <v>251</v>
      </c>
      <c r="D23" t="s">
        <v>251</v>
      </c>
      <c r="E23" t="s">
        <v>251</v>
      </c>
      <c r="H23" s="75">
        <v>0</v>
      </c>
      <c r="I23" t="s">
        <v>251</v>
      </c>
      <c r="J23" s="76">
        <v>0</v>
      </c>
      <c r="K23" s="76">
        <v>0</v>
      </c>
      <c r="L23" s="75">
        <v>0</v>
      </c>
      <c r="M23" s="75">
        <v>0</v>
      </c>
      <c r="N23" s="76">
        <v>0</v>
      </c>
      <c r="O23" s="76">
        <v>0</v>
      </c>
      <c r="P23" s="76">
        <v>0</v>
      </c>
    </row>
    <row r="24" spans="2:23">
      <c r="B24" s="77" t="s">
        <v>400</v>
      </c>
      <c r="D24" s="14"/>
      <c r="H24" s="79">
        <v>0</v>
      </c>
      <c r="L24" s="79">
        <v>0</v>
      </c>
      <c r="M24" s="79">
        <v>0</v>
      </c>
      <c r="O24" s="78">
        <v>0</v>
      </c>
      <c r="P24" s="78">
        <v>0</v>
      </c>
    </row>
    <row r="25" spans="2:23">
      <c r="B25" t="s">
        <v>251</v>
      </c>
      <c r="C25" t="s">
        <v>251</v>
      </c>
      <c r="D25" t="s">
        <v>251</v>
      </c>
      <c r="E25" t="s">
        <v>251</v>
      </c>
      <c r="H25" s="75">
        <v>0</v>
      </c>
      <c r="I25" t="s">
        <v>251</v>
      </c>
      <c r="J25" s="76">
        <v>0</v>
      </c>
      <c r="K25" s="76">
        <v>0</v>
      </c>
      <c r="L25" s="75">
        <v>0</v>
      </c>
      <c r="M25" s="75">
        <v>0</v>
      </c>
      <c r="N25" s="76">
        <v>0</v>
      </c>
      <c r="O25" s="76">
        <v>0</v>
      </c>
      <c r="P25" s="76">
        <v>0</v>
      </c>
    </row>
    <row r="26" spans="2:23">
      <c r="B26" t="s">
        <v>256</v>
      </c>
      <c r="D26" s="14"/>
    </row>
    <row r="27" spans="2:23">
      <c r="B27" t="s">
        <v>393</v>
      </c>
      <c r="D27" s="14"/>
    </row>
    <row r="28" spans="2:23">
      <c r="B28" t="s">
        <v>394</v>
      </c>
      <c r="D28" s="14"/>
    </row>
    <row r="29" spans="2:23">
      <c r="B29" t="s">
        <v>395</v>
      </c>
      <c r="D29" s="14"/>
    </row>
    <row r="30" spans="2:23">
      <c r="D30" s="14"/>
    </row>
    <row r="31" spans="2:23">
      <c r="D31" s="14"/>
    </row>
    <row r="32" spans="2:23">
      <c r="D32" s="14"/>
    </row>
    <row r="33" spans="4:4">
      <c r="D33" s="14"/>
    </row>
    <row r="34" spans="4:4">
      <c r="D34" s="14"/>
    </row>
    <row r="35" spans="4:4">
      <c r="D35" s="14"/>
    </row>
    <row r="36" spans="4:4">
      <c r="D36" s="14"/>
    </row>
    <row r="37" spans="4:4">
      <c r="D37" s="14"/>
    </row>
    <row r="38" spans="4:4">
      <c r="D38" s="14"/>
    </row>
    <row r="39" spans="4:4">
      <c r="D39" s="14"/>
    </row>
    <row r="40" spans="4:4">
      <c r="D40" s="14"/>
    </row>
    <row r="41" spans="4:4">
      <c r="D41" s="14"/>
    </row>
    <row r="42" spans="4:4">
      <c r="D42" s="14"/>
    </row>
    <row r="43" spans="4:4">
      <c r="D43" s="14"/>
    </row>
    <row r="44" spans="4:4">
      <c r="D44" s="14"/>
    </row>
    <row r="45" spans="4:4">
      <c r="D45" s="14"/>
    </row>
    <row r="46" spans="4:4">
      <c r="D46" s="14"/>
    </row>
    <row r="47" spans="4:4">
      <c r="D47" s="14"/>
    </row>
    <row r="48" spans="4:4">
      <c r="D48" s="14"/>
    </row>
    <row r="49" spans="4:4">
      <c r="D49" s="14"/>
    </row>
    <row r="50" spans="4:4">
      <c r="D50" s="14"/>
    </row>
    <row r="51" spans="4:4">
      <c r="D51" s="14"/>
    </row>
    <row r="52" spans="4:4">
      <c r="D52" s="14"/>
    </row>
    <row r="53" spans="4:4">
      <c r="D53" s="14"/>
    </row>
    <row r="54" spans="4:4">
      <c r="D54" s="14"/>
    </row>
    <row r="55" spans="4:4">
      <c r="D55" s="14"/>
    </row>
    <row r="56" spans="4:4">
      <c r="D56" s="14"/>
    </row>
    <row r="57" spans="4:4">
      <c r="D57" s="14"/>
    </row>
    <row r="58" spans="4:4">
      <c r="D58" s="14"/>
    </row>
    <row r="59" spans="4:4">
      <c r="D59" s="14"/>
    </row>
    <row r="60" spans="4:4">
      <c r="D60" s="14"/>
    </row>
    <row r="61" spans="4:4">
      <c r="D61" s="14"/>
    </row>
    <row r="62" spans="4:4">
      <c r="D62" s="14"/>
    </row>
    <row r="63" spans="4:4">
      <c r="D63" s="14"/>
    </row>
    <row r="64" spans="4:4">
      <c r="D64" s="14"/>
    </row>
    <row r="65" spans="4:4">
      <c r="D65" s="14"/>
    </row>
    <row r="66" spans="4:4">
      <c r="D66" s="14"/>
    </row>
    <row r="67" spans="4:4">
      <c r="D67" s="14"/>
    </row>
    <row r="68" spans="4:4">
      <c r="D68" s="14"/>
    </row>
    <row r="69" spans="4:4">
      <c r="D69" s="14"/>
    </row>
    <row r="70" spans="4:4">
      <c r="D70" s="14"/>
    </row>
    <row r="71" spans="4:4">
      <c r="D71" s="14"/>
    </row>
    <row r="72" spans="4:4">
      <c r="D72" s="14"/>
    </row>
    <row r="73" spans="4:4">
      <c r="D73" s="14"/>
    </row>
    <row r="74" spans="4:4">
      <c r="D74" s="14"/>
    </row>
    <row r="75" spans="4:4">
      <c r="D75" s="14"/>
    </row>
    <row r="76" spans="4:4">
      <c r="D76" s="14"/>
    </row>
    <row r="77" spans="4:4">
      <c r="D77" s="14"/>
    </row>
    <row r="78" spans="4:4">
      <c r="D78" s="14"/>
    </row>
    <row r="79" spans="4:4">
      <c r="D79" s="14"/>
    </row>
    <row r="80" spans="4:4">
      <c r="D80" s="14"/>
    </row>
    <row r="81" spans="4:4">
      <c r="D81" s="14"/>
    </row>
    <row r="82" spans="4:4">
      <c r="D82" s="14"/>
    </row>
    <row r="83" spans="4:4">
      <c r="D83" s="14"/>
    </row>
    <row r="84" spans="4:4">
      <c r="D84" s="14"/>
    </row>
    <row r="85" spans="4:4">
      <c r="D85" s="14"/>
    </row>
    <row r="86" spans="4:4">
      <c r="D86" s="14"/>
    </row>
    <row r="87" spans="4:4">
      <c r="D87" s="14"/>
    </row>
    <row r="88" spans="4:4">
      <c r="D88" s="14"/>
    </row>
    <row r="89" spans="4:4">
      <c r="D89" s="14"/>
    </row>
    <row r="90" spans="4:4">
      <c r="D90" s="14"/>
    </row>
    <row r="91" spans="4:4">
      <c r="D91" s="14"/>
    </row>
    <row r="92" spans="4:4">
      <c r="D92" s="14"/>
    </row>
    <row r="93" spans="4:4">
      <c r="D93" s="14"/>
    </row>
    <row r="94" spans="4:4">
      <c r="D94" s="14"/>
    </row>
    <row r="95" spans="4:4">
      <c r="D95" s="14"/>
    </row>
    <row r="96" spans="4:4">
      <c r="D96" s="14"/>
    </row>
    <row r="97" spans="4:4">
      <c r="D97" s="14"/>
    </row>
    <row r="98" spans="4:4">
      <c r="D98" s="14"/>
    </row>
    <row r="99" spans="4:4">
      <c r="D99" s="14"/>
    </row>
    <row r="100" spans="4:4">
      <c r="D100" s="14"/>
    </row>
    <row r="101" spans="4:4">
      <c r="D101" s="14"/>
    </row>
    <row r="102" spans="4:4">
      <c r="D102" s="14"/>
    </row>
    <row r="103" spans="4:4">
      <c r="D103" s="14"/>
    </row>
    <row r="104" spans="4:4">
      <c r="D104" s="14"/>
    </row>
    <row r="105" spans="4:4">
      <c r="D105" s="14"/>
    </row>
    <row r="106" spans="4:4">
      <c r="D106" s="14"/>
    </row>
    <row r="107" spans="4:4">
      <c r="D107" s="14"/>
    </row>
    <row r="108" spans="4:4">
      <c r="D108" s="14"/>
    </row>
    <row r="109" spans="4:4">
      <c r="D109" s="14"/>
    </row>
    <row r="110" spans="4:4">
      <c r="D110" s="14"/>
    </row>
    <row r="111" spans="4:4">
      <c r="D111" s="14"/>
    </row>
    <row r="112" spans="4:4">
      <c r="D112" s="14"/>
    </row>
    <row r="113" spans="4:4">
      <c r="D113" s="14"/>
    </row>
    <row r="114" spans="4:4">
      <c r="D114" s="14"/>
    </row>
    <row r="115" spans="4:4">
      <c r="D115" s="14"/>
    </row>
    <row r="116" spans="4:4">
      <c r="D116" s="14"/>
    </row>
    <row r="117" spans="4:4">
      <c r="D117" s="14"/>
    </row>
    <row r="118" spans="4:4">
      <c r="D118" s="14"/>
    </row>
    <row r="119" spans="4:4">
      <c r="D119" s="14"/>
    </row>
    <row r="120" spans="4:4">
      <c r="D120" s="14"/>
    </row>
    <row r="121" spans="4:4">
      <c r="D121" s="14"/>
    </row>
    <row r="122" spans="4:4">
      <c r="D122" s="14"/>
    </row>
    <row r="123" spans="4:4">
      <c r="D123" s="14"/>
    </row>
    <row r="124" spans="4:4">
      <c r="D124" s="14"/>
    </row>
    <row r="125" spans="4:4">
      <c r="D125" s="14"/>
    </row>
    <row r="126" spans="4:4">
      <c r="D126" s="14"/>
    </row>
    <row r="127" spans="4:4">
      <c r="D127" s="14"/>
    </row>
    <row r="128" spans="4:4">
      <c r="D128" s="14"/>
    </row>
    <row r="129" spans="4:4">
      <c r="D129" s="14"/>
    </row>
    <row r="130" spans="4:4">
      <c r="D130" s="14"/>
    </row>
    <row r="131" spans="4:4">
      <c r="D131" s="14"/>
    </row>
    <row r="132" spans="4:4">
      <c r="D132" s="14"/>
    </row>
    <row r="133" spans="4:4">
      <c r="D133" s="14"/>
    </row>
    <row r="134" spans="4:4">
      <c r="D134" s="14"/>
    </row>
    <row r="135" spans="4:4">
      <c r="D135" s="14"/>
    </row>
    <row r="136" spans="4:4">
      <c r="D136" s="14"/>
    </row>
    <row r="137" spans="4:4">
      <c r="D137" s="14"/>
    </row>
    <row r="138" spans="4:4">
      <c r="D138" s="14"/>
    </row>
    <row r="139" spans="4:4">
      <c r="D139" s="14"/>
    </row>
    <row r="140" spans="4:4">
      <c r="D140" s="14"/>
    </row>
    <row r="141" spans="4:4">
      <c r="D141" s="14"/>
    </row>
    <row r="142" spans="4:4">
      <c r="D142" s="14"/>
    </row>
    <row r="143" spans="4:4">
      <c r="D143" s="14"/>
    </row>
    <row r="144" spans="4:4">
      <c r="D144" s="14"/>
    </row>
    <row r="145" spans="4:4">
      <c r="D145" s="14"/>
    </row>
    <row r="146" spans="4:4">
      <c r="D146" s="14"/>
    </row>
    <row r="147" spans="4:4">
      <c r="D147" s="14"/>
    </row>
    <row r="148" spans="4:4">
      <c r="D148" s="14"/>
    </row>
    <row r="149" spans="4:4">
      <c r="D149" s="14"/>
    </row>
    <row r="150" spans="4:4">
      <c r="D150" s="14"/>
    </row>
    <row r="151" spans="4:4">
      <c r="D151" s="14"/>
    </row>
    <row r="152" spans="4:4">
      <c r="D152" s="14"/>
    </row>
    <row r="153" spans="4:4">
      <c r="D153" s="14"/>
    </row>
    <row r="154" spans="4:4">
      <c r="D154" s="14"/>
    </row>
    <row r="155" spans="4:4">
      <c r="D155" s="14"/>
    </row>
    <row r="156" spans="4:4">
      <c r="D156" s="14"/>
    </row>
    <row r="157" spans="4:4">
      <c r="D157" s="14"/>
    </row>
    <row r="158" spans="4:4">
      <c r="D158" s="14"/>
    </row>
    <row r="159" spans="4:4">
      <c r="D159" s="14"/>
    </row>
    <row r="160" spans="4:4">
      <c r="D160" s="14"/>
    </row>
    <row r="161" spans="4:4">
      <c r="D161" s="14"/>
    </row>
    <row r="162" spans="4:4">
      <c r="D162" s="14"/>
    </row>
    <row r="163" spans="4:4">
      <c r="D163" s="14"/>
    </row>
    <row r="164" spans="4:4">
      <c r="D164" s="14"/>
    </row>
    <row r="165" spans="4:4">
      <c r="D165" s="14"/>
    </row>
    <row r="166" spans="4:4">
      <c r="D166" s="14"/>
    </row>
    <row r="167" spans="4:4">
      <c r="D167" s="14"/>
    </row>
    <row r="168" spans="4:4">
      <c r="D168" s="14"/>
    </row>
    <row r="169" spans="4:4">
      <c r="D169" s="14"/>
    </row>
    <row r="170" spans="4:4">
      <c r="D170" s="14"/>
    </row>
    <row r="171" spans="4:4">
      <c r="D171" s="14"/>
    </row>
    <row r="172" spans="4:4">
      <c r="D172" s="14"/>
    </row>
    <row r="173" spans="4:4">
      <c r="D173" s="14"/>
    </row>
    <row r="174" spans="4:4">
      <c r="D174" s="14"/>
    </row>
    <row r="175" spans="4:4">
      <c r="D175" s="14"/>
    </row>
    <row r="176" spans="4:4">
      <c r="D176" s="14"/>
    </row>
    <row r="177" spans="4:4">
      <c r="D177" s="14"/>
    </row>
    <row r="178" spans="4:4">
      <c r="D178" s="14"/>
    </row>
    <row r="179" spans="4:4">
      <c r="D179" s="14"/>
    </row>
    <row r="180" spans="4:4">
      <c r="D180" s="14"/>
    </row>
    <row r="181" spans="4:4">
      <c r="D181" s="14"/>
    </row>
    <row r="182" spans="4:4">
      <c r="D182" s="14"/>
    </row>
    <row r="183" spans="4:4">
      <c r="D183" s="14"/>
    </row>
    <row r="184" spans="4:4">
      <c r="D184" s="14"/>
    </row>
    <row r="185" spans="4:4">
      <c r="D185" s="14"/>
    </row>
    <row r="186" spans="4:4">
      <c r="D186" s="14"/>
    </row>
    <row r="187" spans="4:4">
      <c r="D187" s="14"/>
    </row>
    <row r="188" spans="4:4">
      <c r="D188" s="14"/>
    </row>
    <row r="189" spans="4:4">
      <c r="D189" s="14"/>
    </row>
    <row r="190" spans="4:4">
      <c r="D190" s="14"/>
    </row>
    <row r="191" spans="4:4">
      <c r="D191" s="14"/>
    </row>
    <row r="192" spans="4:4">
      <c r="D192" s="14"/>
    </row>
    <row r="193" spans="4:4">
      <c r="D193" s="14"/>
    </row>
    <row r="194" spans="4:4">
      <c r="D194" s="14"/>
    </row>
    <row r="195" spans="4:4">
      <c r="D195" s="14"/>
    </row>
    <row r="196" spans="4:4">
      <c r="D196" s="14"/>
    </row>
    <row r="197" spans="4:4">
      <c r="D197" s="14"/>
    </row>
    <row r="198" spans="4:4">
      <c r="D198" s="14"/>
    </row>
    <row r="199" spans="4:4">
      <c r="D199" s="14"/>
    </row>
    <row r="200" spans="4:4">
      <c r="D200" s="14"/>
    </row>
    <row r="201" spans="4:4">
      <c r="D201" s="14"/>
    </row>
    <row r="202" spans="4:4">
      <c r="D202" s="14"/>
    </row>
    <row r="203" spans="4:4">
      <c r="D203" s="14"/>
    </row>
    <row r="204" spans="4:4">
      <c r="D204" s="14"/>
    </row>
    <row r="205" spans="4:4">
      <c r="D205" s="14"/>
    </row>
    <row r="206" spans="4:4">
      <c r="D206" s="14"/>
    </row>
    <row r="207" spans="4:4">
      <c r="D207" s="14"/>
    </row>
    <row r="208" spans="4:4">
      <c r="D208" s="14"/>
    </row>
    <row r="209" spans="4:4">
      <c r="D209" s="14"/>
    </row>
    <row r="210" spans="4:4">
      <c r="D210" s="14"/>
    </row>
    <row r="211" spans="4:4">
      <c r="D211" s="14"/>
    </row>
    <row r="212" spans="4:4">
      <c r="D212" s="14"/>
    </row>
    <row r="213" spans="4:4">
      <c r="D213" s="14"/>
    </row>
    <row r="214" spans="4:4">
      <c r="D214" s="14"/>
    </row>
    <row r="215" spans="4:4">
      <c r="D215" s="14"/>
    </row>
    <row r="216" spans="4:4">
      <c r="D216" s="14"/>
    </row>
    <row r="217" spans="4:4">
      <c r="D217" s="14"/>
    </row>
    <row r="218" spans="4:4">
      <c r="D218" s="14"/>
    </row>
    <row r="219" spans="4:4">
      <c r="D219" s="14"/>
    </row>
    <row r="220" spans="4:4">
      <c r="D220" s="14"/>
    </row>
    <row r="221" spans="4:4">
      <c r="D221" s="14"/>
    </row>
    <row r="222" spans="4:4">
      <c r="D222" s="14"/>
    </row>
    <row r="223" spans="4:4">
      <c r="D223" s="14"/>
    </row>
    <row r="224" spans="4:4">
      <c r="D224" s="14"/>
    </row>
    <row r="225" spans="4:4">
      <c r="D225" s="14"/>
    </row>
    <row r="226" spans="4:4">
      <c r="D226" s="14"/>
    </row>
    <row r="227" spans="4:4">
      <c r="D227" s="14"/>
    </row>
    <row r="228" spans="4:4">
      <c r="D228" s="14"/>
    </row>
    <row r="229" spans="4:4">
      <c r="D229" s="14"/>
    </row>
    <row r="230" spans="4:4">
      <c r="D230" s="14"/>
    </row>
    <row r="231" spans="4:4">
      <c r="D231" s="14"/>
    </row>
    <row r="232" spans="4:4">
      <c r="D232" s="14"/>
    </row>
    <row r="233" spans="4:4">
      <c r="D233" s="14"/>
    </row>
    <row r="234" spans="4:4">
      <c r="D234" s="14"/>
    </row>
    <row r="235" spans="4:4">
      <c r="D235" s="14"/>
    </row>
    <row r="236" spans="4:4">
      <c r="D236" s="14"/>
    </row>
    <row r="237" spans="4:4">
      <c r="D237" s="14"/>
    </row>
    <row r="238" spans="4:4">
      <c r="D238" s="14"/>
    </row>
    <row r="239" spans="4:4">
      <c r="D239" s="14"/>
    </row>
    <row r="240" spans="4:4">
      <c r="D240" s="14"/>
    </row>
    <row r="241" spans="4:4">
      <c r="D241" s="14"/>
    </row>
    <row r="242" spans="4:4">
      <c r="D242" s="14"/>
    </row>
    <row r="243" spans="4:4">
      <c r="D243" s="14"/>
    </row>
    <row r="244" spans="4:4">
      <c r="D244" s="14"/>
    </row>
    <row r="245" spans="4:4">
      <c r="D245" s="14"/>
    </row>
    <row r="246" spans="4:4">
      <c r="D246" s="14"/>
    </row>
    <row r="247" spans="4:4">
      <c r="D247" s="14"/>
    </row>
    <row r="248" spans="4:4">
      <c r="D248" s="14"/>
    </row>
    <row r="249" spans="4:4">
      <c r="D249" s="14"/>
    </row>
    <row r="250" spans="4:4">
      <c r="D250" s="14"/>
    </row>
    <row r="251" spans="4:4">
      <c r="D251" s="14"/>
    </row>
    <row r="252" spans="4:4">
      <c r="D252" s="14"/>
    </row>
    <row r="253" spans="4:4">
      <c r="D253" s="14"/>
    </row>
    <row r="254" spans="4:4">
      <c r="D254" s="14"/>
    </row>
    <row r="255" spans="4:4">
      <c r="D255" s="14"/>
    </row>
    <row r="256" spans="4:4">
      <c r="D256" s="14"/>
    </row>
    <row r="257" spans="4:4">
      <c r="D257" s="14"/>
    </row>
    <row r="258" spans="4:4">
      <c r="D258" s="14"/>
    </row>
    <row r="259" spans="4:4">
      <c r="D259" s="14"/>
    </row>
    <row r="260" spans="4:4">
      <c r="D260" s="14"/>
    </row>
    <row r="261" spans="4:4">
      <c r="D261" s="14"/>
    </row>
    <row r="262" spans="4:4">
      <c r="D262" s="14"/>
    </row>
    <row r="263" spans="4:4">
      <c r="D263" s="14"/>
    </row>
    <row r="264" spans="4:4">
      <c r="D264" s="14"/>
    </row>
    <row r="265" spans="4:4">
      <c r="D265" s="14"/>
    </row>
    <row r="266" spans="4:4">
      <c r="D266" s="14"/>
    </row>
    <row r="267" spans="4:4">
      <c r="D267" s="14"/>
    </row>
    <row r="268" spans="4:4">
      <c r="D268" s="14"/>
    </row>
    <row r="269" spans="4:4">
      <c r="D269" s="14"/>
    </row>
    <row r="270" spans="4:4">
      <c r="D270" s="14"/>
    </row>
    <row r="271" spans="4:4">
      <c r="D271" s="14"/>
    </row>
    <row r="272" spans="4:4">
      <c r="D272" s="14"/>
    </row>
    <row r="273" spans="4:4">
      <c r="D273" s="14"/>
    </row>
    <row r="274" spans="4:4">
      <c r="D274" s="14"/>
    </row>
    <row r="275" spans="4:4">
      <c r="D275" s="14"/>
    </row>
    <row r="276" spans="4:4">
      <c r="D276" s="14"/>
    </row>
    <row r="277" spans="4:4">
      <c r="D277" s="14"/>
    </row>
    <row r="278" spans="4:4">
      <c r="D278" s="14"/>
    </row>
    <row r="279" spans="4:4">
      <c r="D279" s="14"/>
    </row>
    <row r="280" spans="4:4">
      <c r="D280" s="14"/>
    </row>
    <row r="281" spans="4:4">
      <c r="D281" s="14"/>
    </row>
    <row r="282" spans="4:4">
      <c r="D282" s="14"/>
    </row>
    <row r="283" spans="4:4">
      <c r="D283" s="14"/>
    </row>
    <row r="284" spans="4:4">
      <c r="D284" s="14"/>
    </row>
    <row r="285" spans="4:4">
      <c r="D285" s="14"/>
    </row>
    <row r="286" spans="4:4">
      <c r="D286" s="14"/>
    </row>
    <row r="287" spans="4:4">
      <c r="D287" s="14"/>
    </row>
    <row r="288" spans="4:4">
      <c r="D288" s="14"/>
    </row>
    <row r="289" spans="4:4">
      <c r="D289" s="14"/>
    </row>
    <row r="290" spans="4:4">
      <c r="D290" s="14"/>
    </row>
    <row r="291" spans="4:4">
      <c r="D291" s="14"/>
    </row>
    <row r="292" spans="4:4">
      <c r="D292" s="14"/>
    </row>
    <row r="293" spans="4:4">
      <c r="D293" s="14"/>
    </row>
    <row r="294" spans="4:4">
      <c r="D294" s="14"/>
    </row>
    <row r="295" spans="4:4">
      <c r="D295" s="14"/>
    </row>
    <row r="296" spans="4:4">
      <c r="D296" s="14"/>
    </row>
    <row r="297" spans="4:4">
      <c r="D297" s="14"/>
    </row>
    <row r="298" spans="4:4">
      <c r="D298" s="14"/>
    </row>
    <row r="299" spans="4:4">
      <c r="D299" s="14"/>
    </row>
    <row r="300" spans="4:4">
      <c r="D300" s="14"/>
    </row>
    <row r="301" spans="4:4">
      <c r="D301" s="14"/>
    </row>
    <row r="302" spans="4:4">
      <c r="D302" s="14"/>
    </row>
    <row r="303" spans="4:4">
      <c r="D303" s="14"/>
    </row>
    <row r="304" spans="4:4">
      <c r="D304" s="14"/>
    </row>
    <row r="305" spans="4:4">
      <c r="D305" s="14"/>
    </row>
    <row r="306" spans="4:4">
      <c r="D306" s="14"/>
    </row>
    <row r="307" spans="4:4">
      <c r="D307" s="14"/>
    </row>
    <row r="308" spans="4:4">
      <c r="D308" s="14"/>
    </row>
    <row r="309" spans="4:4">
      <c r="D309" s="14"/>
    </row>
    <row r="310" spans="4:4">
      <c r="D310" s="14"/>
    </row>
    <row r="311" spans="4:4">
      <c r="D311" s="14"/>
    </row>
    <row r="312" spans="4:4">
      <c r="D312" s="14"/>
    </row>
    <row r="313" spans="4:4">
      <c r="D313" s="14"/>
    </row>
    <row r="314" spans="4:4">
      <c r="D314" s="14"/>
    </row>
    <row r="315" spans="4:4">
      <c r="D315" s="14"/>
    </row>
    <row r="316" spans="4:4">
      <c r="D316" s="14"/>
    </row>
    <row r="317" spans="4:4">
      <c r="D317" s="14"/>
    </row>
    <row r="318" spans="4:4">
      <c r="D318" s="14"/>
    </row>
    <row r="319" spans="4:4">
      <c r="D319" s="14"/>
    </row>
    <row r="320" spans="4:4">
      <c r="D320" s="14"/>
    </row>
    <row r="321" spans="4:4">
      <c r="D321" s="14"/>
    </row>
    <row r="322" spans="4:4">
      <c r="D322" s="14"/>
    </row>
    <row r="323" spans="4:4">
      <c r="D323" s="14"/>
    </row>
    <row r="324" spans="4:4">
      <c r="D324" s="14"/>
    </row>
    <row r="325" spans="4:4">
      <c r="D325" s="14"/>
    </row>
    <row r="326" spans="4:4">
      <c r="D326" s="14"/>
    </row>
    <row r="327" spans="4:4">
      <c r="D327" s="14"/>
    </row>
    <row r="328" spans="4:4">
      <c r="D328" s="14"/>
    </row>
    <row r="329" spans="4:4">
      <c r="D329" s="14"/>
    </row>
    <row r="330" spans="4:4">
      <c r="D330" s="14"/>
    </row>
    <row r="331" spans="4:4">
      <c r="D331" s="14"/>
    </row>
    <row r="332" spans="4:4">
      <c r="D332" s="14"/>
    </row>
    <row r="333" spans="4:4">
      <c r="D333" s="14"/>
    </row>
    <row r="334" spans="4:4">
      <c r="D334" s="14"/>
    </row>
    <row r="335" spans="4:4">
      <c r="D335" s="14"/>
    </row>
    <row r="336" spans="4:4">
      <c r="D336" s="14"/>
    </row>
    <row r="337" spans="4:4">
      <c r="D337" s="14"/>
    </row>
    <row r="338" spans="4:4">
      <c r="D338" s="14"/>
    </row>
    <row r="339" spans="4:4">
      <c r="D339" s="14"/>
    </row>
    <row r="340" spans="4:4">
      <c r="D340" s="14"/>
    </row>
    <row r="341" spans="4:4">
      <c r="D341" s="14"/>
    </row>
    <row r="342" spans="4:4">
      <c r="D342" s="14"/>
    </row>
    <row r="343" spans="4:4">
      <c r="D343" s="14"/>
    </row>
    <row r="344" spans="4:4">
      <c r="D344" s="14"/>
    </row>
    <row r="345" spans="4:4">
      <c r="D345" s="14"/>
    </row>
    <row r="346" spans="4:4">
      <c r="D346" s="14"/>
    </row>
    <row r="347" spans="4:4">
      <c r="D347" s="14"/>
    </row>
    <row r="348" spans="4:4">
      <c r="D348" s="14"/>
    </row>
    <row r="349" spans="4:4">
      <c r="D349" s="14"/>
    </row>
    <row r="350" spans="4:4">
      <c r="D350" s="14"/>
    </row>
    <row r="351" spans="4:4">
      <c r="D351" s="14"/>
    </row>
    <row r="352" spans="4:4">
      <c r="D352" s="14"/>
    </row>
    <row r="353" spans="4:4">
      <c r="D353" s="14"/>
    </row>
    <row r="354" spans="4:4">
      <c r="D354" s="14"/>
    </row>
    <row r="355" spans="4:4">
      <c r="D355" s="14"/>
    </row>
    <row r="356" spans="4:4">
      <c r="D356" s="14"/>
    </row>
    <row r="357" spans="4:4">
      <c r="D357" s="14"/>
    </row>
    <row r="358" spans="4:4">
      <c r="D358" s="14"/>
    </row>
    <row r="359" spans="4:4">
      <c r="D359" s="14"/>
    </row>
    <row r="360" spans="4:4">
      <c r="D360" s="14"/>
    </row>
    <row r="361" spans="4:4">
      <c r="D361" s="14"/>
    </row>
    <row r="362" spans="4:4">
      <c r="D362" s="14"/>
    </row>
    <row r="363" spans="4:4">
      <c r="D363" s="14"/>
    </row>
    <row r="364" spans="4:4">
      <c r="D364" s="14"/>
    </row>
    <row r="365" spans="4:4">
      <c r="D365" s="14"/>
    </row>
    <row r="366" spans="4:4">
      <c r="D366" s="14"/>
    </row>
    <row r="367" spans="4:4">
      <c r="D367" s="14"/>
    </row>
    <row r="368" spans="4:4">
      <c r="D368" s="14"/>
    </row>
    <row r="369" spans="2:4">
      <c r="D369" s="14"/>
    </row>
    <row r="370" spans="2:4">
      <c r="D370" s="14"/>
    </row>
    <row r="371" spans="2:4">
      <c r="D371" s="14"/>
    </row>
    <row r="372" spans="2:4">
      <c r="D372" s="14"/>
    </row>
    <row r="373" spans="2:4">
      <c r="D373" s="14"/>
    </row>
    <row r="374" spans="2:4">
      <c r="D374" s="14"/>
    </row>
    <row r="375" spans="2:4">
      <c r="B375" s="14"/>
      <c r="D375" s="14"/>
    </row>
    <row r="376" spans="2:4">
      <c r="B376" s="14"/>
      <c r="D376" s="14"/>
    </row>
    <row r="377" spans="2:4">
      <c r="B377" s="17"/>
      <c r="D377" s="14"/>
    </row>
    <row r="378" spans="2:4">
      <c r="D378" s="14"/>
    </row>
    <row r="379" spans="2:4">
      <c r="D379" s="14"/>
    </row>
    <row r="380" spans="2:4">
      <c r="D380" s="14"/>
    </row>
    <row r="381" spans="2:4">
      <c r="D381" s="14"/>
    </row>
    <row r="382" spans="2:4">
      <c r="D382" s="14"/>
    </row>
    <row r="383" spans="2:4">
      <c r="D383" s="14"/>
    </row>
    <row r="384" spans="2:4">
      <c r="D384" s="14"/>
    </row>
    <row r="385" spans="4:4">
      <c r="D385" s="14"/>
    </row>
    <row r="386" spans="4:4">
      <c r="D386" s="14"/>
    </row>
    <row r="387" spans="4:4">
      <c r="D387" s="14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7" width="10.7109375" style="13" customWidth="1"/>
    <col min="8" max="14" width="10.7109375" style="14" customWidth="1"/>
    <col min="15" max="15" width="14.7109375" style="14" customWidth="1"/>
    <col min="16" max="17" width="11.7109375" style="14" customWidth="1"/>
    <col min="18" max="18" width="14.7109375" style="14" customWidth="1"/>
    <col min="19" max="21" width="10.7109375" style="14" customWidth="1"/>
    <col min="22" max="22" width="7.5703125" style="14" customWidth="1"/>
    <col min="23" max="23" width="6.7109375" style="14" customWidth="1"/>
    <col min="24" max="24" width="7.7109375" style="14" customWidth="1"/>
    <col min="25" max="25" width="7.140625" style="14" customWidth="1"/>
    <col min="26" max="26" width="6" style="14" customWidth="1"/>
    <col min="27" max="27" width="7.85546875" style="14" customWidth="1"/>
    <col min="28" max="28" width="8.140625" style="14" customWidth="1"/>
    <col min="29" max="29" width="6.28515625" style="14" customWidth="1"/>
    <col min="30" max="30" width="8" style="14" customWidth="1"/>
    <col min="31" max="31" width="8.7109375" style="14" customWidth="1"/>
    <col min="32" max="32" width="10" style="14" customWidth="1"/>
    <col min="33" max="33" width="9.5703125" style="14" customWidth="1"/>
    <col min="34" max="34" width="6.140625" style="14" customWidth="1"/>
    <col min="35" max="36" width="5.7109375" style="14" customWidth="1"/>
    <col min="37" max="37" width="6.85546875" style="14" customWidth="1"/>
    <col min="38" max="38" width="6.42578125" style="14" customWidth="1"/>
    <col min="39" max="39" width="6.7109375" style="14" customWidth="1"/>
    <col min="40" max="40" width="7.28515625" style="14" customWidth="1"/>
    <col min="41" max="52" width="5.7109375" style="14" customWidth="1"/>
    <col min="53" max="16384" width="9.140625" style="14"/>
  </cols>
  <sheetData>
    <row r="1" spans="2:68">
      <c r="B1" s="2" t="s">
        <v>0</v>
      </c>
      <c r="C1" t="s">
        <v>195</v>
      </c>
    </row>
    <row r="2" spans="2:68">
      <c r="B2" s="2" t="s">
        <v>1</v>
      </c>
    </row>
    <row r="3" spans="2:68">
      <c r="B3" s="2" t="s">
        <v>2</v>
      </c>
      <c r="C3" t="s">
        <v>196</v>
      </c>
    </row>
    <row r="4" spans="2:68">
      <c r="B4" s="2" t="s">
        <v>3</v>
      </c>
    </row>
    <row r="6" spans="2:68" ht="26.25" customHeight="1">
      <c r="B6" s="104" t="s">
        <v>66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  <c r="BP6" s="17"/>
    </row>
    <row r="7" spans="2:68" ht="26.25" customHeight="1">
      <c r="B7" s="104" t="s">
        <v>80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BK7" s="17"/>
      <c r="BP7" s="17"/>
    </row>
    <row r="8" spans="2:68" s="17" customFormat="1" ht="63">
      <c r="B8" s="35" t="s">
        <v>46</v>
      </c>
      <c r="C8" s="16" t="s">
        <v>47</v>
      </c>
      <c r="D8" s="16" t="s">
        <v>68</v>
      </c>
      <c r="E8" s="16" t="s">
        <v>81</v>
      </c>
      <c r="F8" s="16" t="s">
        <v>48</v>
      </c>
      <c r="G8" s="16" t="s">
        <v>82</v>
      </c>
      <c r="H8" s="16" t="s">
        <v>49</v>
      </c>
      <c r="I8" s="16" t="s">
        <v>50</v>
      </c>
      <c r="J8" s="16" t="s">
        <v>69</v>
      </c>
      <c r="K8" s="16" t="s">
        <v>70</v>
      </c>
      <c r="L8" s="16" t="s">
        <v>51</v>
      </c>
      <c r="M8" s="16" t="s">
        <v>52</v>
      </c>
      <c r="N8" s="16" t="s">
        <v>53</v>
      </c>
      <c r="O8" s="16" t="s">
        <v>185</v>
      </c>
      <c r="P8" s="16" t="s">
        <v>186</v>
      </c>
      <c r="Q8" s="36" t="s">
        <v>190</v>
      </c>
      <c r="R8" s="16" t="s">
        <v>54</v>
      </c>
      <c r="S8" s="16" t="s">
        <v>71</v>
      </c>
      <c r="T8" s="16" t="s">
        <v>55</v>
      </c>
      <c r="U8" s="37" t="s">
        <v>181</v>
      </c>
      <c r="W8" s="14"/>
      <c r="BA8" s="14"/>
      <c r="BK8" s="14"/>
      <c r="BL8" s="14"/>
      <c r="BM8" s="14"/>
      <c r="BP8" s="21"/>
    </row>
    <row r="9" spans="2:68" s="17" customFormat="1" ht="20.25" customHeight="1">
      <c r="B9" s="38"/>
      <c r="C9" s="19"/>
      <c r="D9" s="19"/>
      <c r="E9" s="19"/>
      <c r="F9" s="19"/>
      <c r="G9" s="19"/>
      <c r="H9" s="19"/>
      <c r="I9" s="19"/>
      <c r="J9" s="19" t="s">
        <v>72</v>
      </c>
      <c r="K9" s="19" t="s">
        <v>73</v>
      </c>
      <c r="L9" s="19"/>
      <c r="M9" s="19" t="s">
        <v>7</v>
      </c>
      <c r="N9" s="19" t="s">
        <v>7</v>
      </c>
      <c r="O9" s="19" t="s">
        <v>182</v>
      </c>
      <c r="P9" s="19"/>
      <c r="Q9" s="19" t="s">
        <v>183</v>
      </c>
      <c r="R9" s="19" t="s">
        <v>6</v>
      </c>
      <c r="S9" s="19" t="s">
        <v>7</v>
      </c>
      <c r="T9" s="19" t="s">
        <v>7</v>
      </c>
      <c r="U9" s="39" t="s">
        <v>7</v>
      </c>
      <c r="BK9" s="14"/>
      <c r="BM9" s="14"/>
      <c r="BP9" s="21"/>
    </row>
    <row r="10" spans="2:68" s="21" customFormat="1" ht="18" customHeight="1">
      <c r="B10" s="4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6" t="s">
        <v>77</v>
      </c>
      <c r="Q10" s="6" t="s">
        <v>78</v>
      </c>
      <c r="R10" s="6" t="s">
        <v>83</v>
      </c>
      <c r="S10" s="6" t="s">
        <v>84</v>
      </c>
      <c r="T10" s="23" t="s">
        <v>85</v>
      </c>
      <c r="U10" s="41" t="s">
        <v>184</v>
      </c>
      <c r="V10" s="33"/>
      <c r="BK10" s="14"/>
      <c r="BL10" s="17"/>
      <c r="BM10" s="14"/>
      <c r="BP10" s="14"/>
    </row>
    <row r="11" spans="2:68" s="21" customFormat="1" ht="18" customHeight="1" thickBot="1">
      <c r="B11" s="42" t="s">
        <v>86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3">
        <v>0</v>
      </c>
      <c r="P11" s="31"/>
      <c r="Q11" s="73">
        <v>0</v>
      </c>
      <c r="R11" s="73">
        <v>0</v>
      </c>
      <c r="S11" s="6"/>
      <c r="T11" s="74">
        <v>0</v>
      </c>
      <c r="U11" s="74">
        <v>0</v>
      </c>
      <c r="V11" s="33"/>
      <c r="BK11" s="14"/>
      <c r="BL11" s="17"/>
      <c r="BM11" s="14"/>
      <c r="BP11" s="14"/>
    </row>
    <row r="12" spans="2:68">
      <c r="B12" s="77" t="s">
        <v>203</v>
      </c>
      <c r="C12" s="14"/>
      <c r="D12" s="14"/>
      <c r="E12" s="14"/>
      <c r="F12" s="14"/>
      <c r="G12" s="14"/>
      <c r="K12" s="79">
        <v>0</v>
      </c>
      <c r="N12" s="78">
        <v>0</v>
      </c>
      <c r="O12" s="79">
        <v>0</v>
      </c>
      <c r="Q12" s="79">
        <v>0</v>
      </c>
      <c r="R12" s="79">
        <v>0</v>
      </c>
      <c r="T12" s="78">
        <v>0</v>
      </c>
      <c r="U12" s="78">
        <v>0</v>
      </c>
    </row>
    <row r="13" spans="2:68">
      <c r="B13" s="77" t="s">
        <v>397</v>
      </c>
      <c r="C13" s="14"/>
      <c r="D13" s="14"/>
      <c r="E13" s="14"/>
      <c r="F13" s="14"/>
      <c r="G13" s="14"/>
      <c r="K13" s="79">
        <v>0</v>
      </c>
      <c r="N13" s="78">
        <v>0</v>
      </c>
      <c r="O13" s="79">
        <v>0</v>
      </c>
      <c r="Q13" s="79">
        <v>0</v>
      </c>
      <c r="R13" s="79">
        <v>0</v>
      </c>
      <c r="T13" s="78">
        <v>0</v>
      </c>
      <c r="U13" s="78">
        <v>0</v>
      </c>
    </row>
    <row r="14" spans="2:68">
      <c r="B14" t="s">
        <v>251</v>
      </c>
      <c r="C14" t="s">
        <v>251</v>
      </c>
      <c r="D14" s="14"/>
      <c r="E14" s="14"/>
      <c r="F14" s="14"/>
      <c r="G14" t="s">
        <v>251</v>
      </c>
      <c r="H14" t="s">
        <v>251</v>
      </c>
      <c r="K14" s="75">
        <v>0</v>
      </c>
      <c r="L14" t="s">
        <v>251</v>
      </c>
      <c r="M14" s="76">
        <v>0</v>
      </c>
      <c r="N14" s="76">
        <v>0</v>
      </c>
      <c r="O14" s="75">
        <v>0</v>
      </c>
      <c r="P14" s="75">
        <v>0</v>
      </c>
      <c r="R14" s="75">
        <v>0</v>
      </c>
      <c r="S14" s="76">
        <v>0</v>
      </c>
      <c r="T14" s="76">
        <v>0</v>
      </c>
      <c r="U14" s="76">
        <v>0</v>
      </c>
    </row>
    <row r="15" spans="2:68">
      <c r="B15" s="77" t="s">
        <v>284</v>
      </c>
      <c r="C15" s="14"/>
      <c r="D15" s="14"/>
      <c r="E15" s="14"/>
      <c r="F15" s="14"/>
      <c r="G15" s="14"/>
      <c r="K15" s="79">
        <v>0</v>
      </c>
      <c r="N15" s="78">
        <v>0</v>
      </c>
      <c r="O15" s="79">
        <v>0</v>
      </c>
      <c r="Q15" s="79">
        <v>0</v>
      </c>
      <c r="R15" s="79">
        <v>0</v>
      </c>
      <c r="T15" s="78">
        <v>0</v>
      </c>
      <c r="U15" s="78">
        <v>0</v>
      </c>
    </row>
    <row r="16" spans="2:68">
      <c r="B16" t="s">
        <v>251</v>
      </c>
      <c r="C16" t="s">
        <v>251</v>
      </c>
      <c r="D16" s="14"/>
      <c r="E16" s="14"/>
      <c r="F16" s="14"/>
      <c r="G16" t="s">
        <v>251</v>
      </c>
      <c r="H16" t="s">
        <v>251</v>
      </c>
      <c r="K16" s="75">
        <v>0</v>
      </c>
      <c r="L16" t="s">
        <v>251</v>
      </c>
      <c r="M16" s="76">
        <v>0</v>
      </c>
      <c r="N16" s="76">
        <v>0</v>
      </c>
      <c r="O16" s="75">
        <v>0</v>
      </c>
      <c r="P16" s="75">
        <v>0</v>
      </c>
      <c r="R16" s="75">
        <v>0</v>
      </c>
      <c r="S16" s="76">
        <v>0</v>
      </c>
      <c r="T16" s="76">
        <v>0</v>
      </c>
      <c r="U16" s="76">
        <v>0</v>
      </c>
    </row>
    <row r="17" spans="2:21">
      <c r="B17" s="77" t="s">
        <v>398</v>
      </c>
      <c r="C17" s="14"/>
      <c r="D17" s="14"/>
      <c r="E17" s="14"/>
      <c r="F17" s="14"/>
      <c r="G17" s="14"/>
      <c r="K17" s="79">
        <v>0</v>
      </c>
      <c r="N17" s="78">
        <v>0</v>
      </c>
      <c r="O17" s="79">
        <v>0</v>
      </c>
      <c r="Q17" s="79">
        <v>0</v>
      </c>
      <c r="R17" s="79">
        <v>0</v>
      </c>
      <c r="T17" s="78">
        <v>0</v>
      </c>
      <c r="U17" s="78">
        <v>0</v>
      </c>
    </row>
    <row r="18" spans="2:21">
      <c r="B18" t="s">
        <v>251</v>
      </c>
      <c r="C18" t="s">
        <v>251</v>
      </c>
      <c r="D18" s="14"/>
      <c r="E18" s="14"/>
      <c r="F18" s="14"/>
      <c r="G18" t="s">
        <v>251</v>
      </c>
      <c r="H18" t="s">
        <v>251</v>
      </c>
      <c r="K18" s="75">
        <v>0</v>
      </c>
      <c r="L18" t="s">
        <v>251</v>
      </c>
      <c r="M18" s="76">
        <v>0</v>
      </c>
      <c r="N18" s="76">
        <v>0</v>
      </c>
      <c r="O18" s="75">
        <v>0</v>
      </c>
      <c r="P18" s="75">
        <v>0</v>
      </c>
      <c r="R18" s="75">
        <v>0</v>
      </c>
      <c r="S18" s="76">
        <v>0</v>
      </c>
      <c r="T18" s="76">
        <v>0</v>
      </c>
      <c r="U18" s="76">
        <v>0</v>
      </c>
    </row>
    <row r="19" spans="2:21">
      <c r="B19" s="77" t="s">
        <v>254</v>
      </c>
      <c r="C19" s="14"/>
      <c r="D19" s="14"/>
      <c r="E19" s="14"/>
      <c r="F19" s="14"/>
      <c r="G19" s="14"/>
      <c r="K19" s="79">
        <v>0</v>
      </c>
      <c r="N19" s="78">
        <v>0</v>
      </c>
      <c r="O19" s="79">
        <v>0</v>
      </c>
      <c r="Q19" s="79">
        <v>0</v>
      </c>
      <c r="R19" s="79">
        <v>0</v>
      </c>
      <c r="T19" s="78">
        <v>0</v>
      </c>
      <c r="U19" s="78">
        <v>0</v>
      </c>
    </row>
    <row r="20" spans="2:21">
      <c r="B20" s="77" t="s">
        <v>399</v>
      </c>
      <c r="C20" s="14"/>
      <c r="D20" s="14"/>
      <c r="E20" s="14"/>
      <c r="F20" s="14"/>
      <c r="G20" s="14"/>
      <c r="K20" s="79">
        <v>0</v>
      </c>
      <c r="N20" s="78">
        <v>0</v>
      </c>
      <c r="O20" s="79">
        <v>0</v>
      </c>
      <c r="Q20" s="79">
        <v>0</v>
      </c>
      <c r="R20" s="79">
        <v>0</v>
      </c>
      <c r="T20" s="78">
        <v>0</v>
      </c>
      <c r="U20" s="78">
        <v>0</v>
      </c>
    </row>
    <row r="21" spans="2:21">
      <c r="B21" t="s">
        <v>251</v>
      </c>
      <c r="C21" t="s">
        <v>251</v>
      </c>
      <c r="D21" s="14"/>
      <c r="E21" s="14"/>
      <c r="F21" s="14"/>
      <c r="G21" t="s">
        <v>251</v>
      </c>
      <c r="H21" t="s">
        <v>251</v>
      </c>
      <c r="K21" s="75">
        <v>0</v>
      </c>
      <c r="L21" t="s">
        <v>251</v>
      </c>
      <c r="M21" s="76">
        <v>0</v>
      </c>
      <c r="N21" s="76">
        <v>0</v>
      </c>
      <c r="O21" s="75">
        <v>0</v>
      </c>
      <c r="P21" s="75">
        <v>0</v>
      </c>
      <c r="R21" s="75">
        <v>0</v>
      </c>
      <c r="S21" s="76">
        <v>0</v>
      </c>
      <c r="T21" s="76">
        <v>0</v>
      </c>
      <c r="U21" s="76">
        <v>0</v>
      </c>
    </row>
    <row r="22" spans="2:21">
      <c r="B22" s="77" t="s">
        <v>400</v>
      </c>
      <c r="C22" s="14"/>
      <c r="D22" s="14"/>
      <c r="E22" s="14"/>
      <c r="F22" s="14"/>
      <c r="G22" s="14"/>
      <c r="K22" s="79">
        <v>0</v>
      </c>
      <c r="N22" s="78">
        <v>0</v>
      </c>
      <c r="O22" s="79">
        <v>0</v>
      </c>
      <c r="Q22" s="79">
        <v>0</v>
      </c>
      <c r="R22" s="79">
        <v>0</v>
      </c>
      <c r="T22" s="78">
        <v>0</v>
      </c>
      <c r="U22" s="78">
        <v>0</v>
      </c>
    </row>
    <row r="23" spans="2:21">
      <c r="B23" t="s">
        <v>251</v>
      </c>
      <c r="C23" t="s">
        <v>251</v>
      </c>
      <c r="D23" s="14"/>
      <c r="E23" s="14"/>
      <c r="F23" s="14"/>
      <c r="G23" t="s">
        <v>251</v>
      </c>
      <c r="H23" t="s">
        <v>251</v>
      </c>
      <c r="K23" s="75">
        <v>0</v>
      </c>
      <c r="L23" t="s">
        <v>251</v>
      </c>
      <c r="M23" s="76">
        <v>0</v>
      </c>
      <c r="N23" s="76">
        <v>0</v>
      </c>
      <c r="O23" s="75">
        <v>0</v>
      </c>
      <c r="P23" s="75">
        <v>0</v>
      </c>
      <c r="R23" s="75">
        <v>0</v>
      </c>
      <c r="S23" s="76">
        <v>0</v>
      </c>
      <c r="T23" s="76">
        <v>0</v>
      </c>
      <c r="U23" s="76">
        <v>0</v>
      </c>
    </row>
    <row r="24" spans="2:21">
      <c r="B24" t="s">
        <v>256</v>
      </c>
      <c r="C24" s="14"/>
      <c r="D24" s="14"/>
      <c r="E24" s="14"/>
      <c r="F24" s="14"/>
      <c r="G24" s="14"/>
    </row>
    <row r="25" spans="2:21">
      <c r="B25" t="s">
        <v>393</v>
      </c>
      <c r="C25" s="14"/>
      <c r="D25" s="14"/>
      <c r="E25" s="14"/>
      <c r="F25" s="14"/>
      <c r="G25" s="14"/>
    </row>
    <row r="26" spans="2:21">
      <c r="B26" t="s">
        <v>394</v>
      </c>
      <c r="C26" s="14"/>
      <c r="D26" s="14"/>
      <c r="E26" s="14"/>
      <c r="F26" s="14"/>
      <c r="G26" s="14"/>
    </row>
    <row r="27" spans="2:21">
      <c r="B27" t="s">
        <v>395</v>
      </c>
      <c r="C27" s="14"/>
      <c r="D27" s="14"/>
      <c r="E27" s="14"/>
      <c r="F27" s="14"/>
      <c r="G27" s="14"/>
    </row>
    <row r="28" spans="2:21">
      <c r="B28" t="s">
        <v>396</v>
      </c>
      <c r="C28" s="14"/>
      <c r="D28" s="14"/>
      <c r="E28" s="14"/>
      <c r="F28" s="14"/>
      <c r="G28" s="14"/>
    </row>
    <row r="29" spans="2:21">
      <c r="C29" s="14"/>
      <c r="D29" s="14"/>
      <c r="E29" s="14"/>
      <c r="F29" s="14"/>
      <c r="G29" s="14"/>
    </row>
    <row r="30" spans="2:21">
      <c r="C30" s="14"/>
      <c r="D30" s="14"/>
      <c r="E30" s="14"/>
      <c r="F30" s="14"/>
      <c r="G30" s="14"/>
    </row>
    <row r="31" spans="2:21">
      <c r="C31" s="14"/>
      <c r="D31" s="14"/>
      <c r="E31" s="14"/>
      <c r="F31" s="14"/>
      <c r="G31" s="14"/>
    </row>
    <row r="32" spans="2:21">
      <c r="C32" s="14"/>
      <c r="D32" s="14"/>
      <c r="E32" s="14"/>
      <c r="F32" s="14"/>
      <c r="G32" s="14"/>
    </row>
    <row r="33" spans="3:7">
      <c r="C33" s="14"/>
      <c r="D33" s="14"/>
      <c r="E33" s="14"/>
      <c r="F33" s="14"/>
      <c r="G33" s="14"/>
    </row>
    <row r="34" spans="3:7">
      <c r="C34" s="14"/>
      <c r="D34" s="14"/>
      <c r="E34" s="14"/>
      <c r="F34" s="14"/>
      <c r="G34" s="14"/>
    </row>
    <row r="35" spans="3:7">
      <c r="C35" s="14"/>
      <c r="D35" s="14"/>
      <c r="E35" s="14"/>
      <c r="F35" s="14"/>
      <c r="G35" s="14"/>
    </row>
    <row r="36" spans="3:7">
      <c r="C36" s="14"/>
      <c r="D36" s="14"/>
      <c r="E36" s="14"/>
      <c r="F36" s="14"/>
      <c r="G36" s="14"/>
    </row>
    <row r="37" spans="3:7">
      <c r="C37" s="14"/>
      <c r="D37" s="14"/>
      <c r="E37" s="14"/>
      <c r="F37" s="14"/>
      <c r="G37" s="14"/>
    </row>
    <row r="38" spans="3:7">
      <c r="C38" s="14"/>
      <c r="D38" s="14"/>
      <c r="E38" s="14"/>
      <c r="F38" s="14"/>
      <c r="G38" s="14"/>
    </row>
    <row r="39" spans="3:7">
      <c r="C39" s="14"/>
      <c r="D39" s="14"/>
      <c r="E39" s="14"/>
      <c r="F39" s="14"/>
      <c r="G39" s="14"/>
    </row>
    <row r="40" spans="3:7">
      <c r="C40" s="14"/>
      <c r="D40" s="14"/>
      <c r="E40" s="14"/>
      <c r="F40" s="14"/>
      <c r="G40" s="14"/>
    </row>
    <row r="41" spans="3:7">
      <c r="C41" s="14"/>
      <c r="D41" s="14"/>
      <c r="E41" s="14"/>
      <c r="F41" s="14"/>
      <c r="G41" s="14"/>
    </row>
    <row r="42" spans="3:7">
      <c r="C42" s="14"/>
      <c r="D42" s="14"/>
      <c r="E42" s="14"/>
      <c r="F42" s="14"/>
      <c r="G42" s="14"/>
    </row>
    <row r="43" spans="3:7">
      <c r="C43" s="14"/>
      <c r="D43" s="14"/>
      <c r="E43" s="14"/>
      <c r="F43" s="14"/>
      <c r="G43" s="14"/>
    </row>
    <row r="44" spans="3:7">
      <c r="C44" s="14"/>
      <c r="D44" s="14"/>
      <c r="E44" s="14"/>
      <c r="F44" s="14"/>
      <c r="G44" s="14"/>
    </row>
    <row r="45" spans="3:7">
      <c r="C45" s="14"/>
      <c r="D45" s="14"/>
      <c r="E45" s="14"/>
      <c r="F45" s="14"/>
      <c r="G45" s="14"/>
    </row>
    <row r="46" spans="3:7">
      <c r="C46" s="14"/>
      <c r="D46" s="14"/>
      <c r="E46" s="14"/>
      <c r="F46" s="14"/>
      <c r="G46" s="14"/>
    </row>
    <row r="47" spans="3:7">
      <c r="C47" s="14"/>
      <c r="D47" s="14"/>
      <c r="E47" s="14"/>
      <c r="F47" s="14"/>
      <c r="G47" s="14"/>
    </row>
    <row r="48" spans="3:7">
      <c r="C48" s="14"/>
      <c r="D48" s="14"/>
      <c r="E48" s="14"/>
      <c r="F48" s="14"/>
      <c r="G48" s="14"/>
    </row>
    <row r="49" spans="3:7">
      <c r="C49" s="14"/>
      <c r="D49" s="14"/>
      <c r="E49" s="14"/>
      <c r="F49" s="14"/>
      <c r="G49" s="14"/>
    </row>
    <row r="50" spans="3:7">
      <c r="C50" s="14"/>
      <c r="D50" s="14"/>
      <c r="E50" s="14"/>
      <c r="F50" s="14"/>
      <c r="G50" s="14"/>
    </row>
    <row r="51" spans="3:7">
      <c r="C51" s="14"/>
      <c r="D51" s="14"/>
      <c r="E51" s="14"/>
      <c r="F51" s="14"/>
      <c r="G51" s="14"/>
    </row>
    <row r="52" spans="3:7">
      <c r="C52" s="14"/>
      <c r="D52" s="14"/>
      <c r="E52" s="14"/>
      <c r="F52" s="14"/>
      <c r="G52" s="14"/>
    </row>
    <row r="53" spans="3:7">
      <c r="C53" s="14"/>
      <c r="D53" s="14"/>
      <c r="E53" s="14"/>
      <c r="F53" s="14"/>
      <c r="G53" s="14"/>
    </row>
    <row r="54" spans="3:7">
      <c r="C54" s="14"/>
      <c r="D54" s="14"/>
      <c r="E54" s="14"/>
      <c r="F54" s="14"/>
      <c r="G54" s="14"/>
    </row>
    <row r="55" spans="3:7">
      <c r="C55" s="14"/>
      <c r="D55" s="14"/>
      <c r="E55" s="14"/>
      <c r="F55" s="14"/>
      <c r="G55" s="14"/>
    </row>
    <row r="56" spans="3:7">
      <c r="C56" s="14"/>
      <c r="D56" s="14"/>
      <c r="E56" s="14"/>
      <c r="F56" s="14"/>
      <c r="G56" s="14"/>
    </row>
    <row r="57" spans="3:7">
      <c r="C57" s="14"/>
      <c r="D57" s="14"/>
      <c r="E57" s="14"/>
      <c r="F57" s="14"/>
      <c r="G57" s="14"/>
    </row>
    <row r="58" spans="3:7">
      <c r="C58" s="14"/>
      <c r="D58" s="14"/>
      <c r="E58" s="14"/>
      <c r="F58" s="14"/>
      <c r="G58" s="14"/>
    </row>
    <row r="59" spans="3:7">
      <c r="C59" s="14"/>
      <c r="D59" s="14"/>
      <c r="E59" s="14"/>
      <c r="F59" s="14"/>
      <c r="G59" s="14"/>
    </row>
    <row r="60" spans="3:7">
      <c r="C60" s="14"/>
      <c r="D60" s="14"/>
      <c r="E60" s="14"/>
      <c r="F60" s="14"/>
      <c r="G60" s="14"/>
    </row>
    <row r="61" spans="3:7">
      <c r="C61" s="14"/>
      <c r="D61" s="14"/>
      <c r="E61" s="14"/>
      <c r="F61" s="14"/>
      <c r="G61" s="14"/>
    </row>
    <row r="62" spans="3:7">
      <c r="C62" s="14"/>
      <c r="D62" s="14"/>
      <c r="E62" s="14"/>
      <c r="F62" s="14"/>
      <c r="G62" s="14"/>
    </row>
    <row r="63" spans="3:7">
      <c r="C63" s="14"/>
      <c r="D63" s="14"/>
      <c r="E63" s="14"/>
      <c r="F63" s="14"/>
      <c r="G63" s="14"/>
    </row>
    <row r="64" spans="3:7">
      <c r="C64" s="14"/>
      <c r="D64" s="14"/>
      <c r="E64" s="14"/>
      <c r="F64" s="14"/>
      <c r="G64" s="14"/>
    </row>
    <row r="65" spans="3:7">
      <c r="C65" s="14"/>
      <c r="D65" s="14"/>
      <c r="E65" s="14"/>
      <c r="F65" s="14"/>
      <c r="G65" s="14"/>
    </row>
    <row r="66" spans="3:7">
      <c r="C66" s="14"/>
      <c r="D66" s="14"/>
      <c r="E66" s="14"/>
      <c r="F66" s="14"/>
      <c r="G66" s="14"/>
    </row>
    <row r="67" spans="3:7">
      <c r="C67" s="14"/>
      <c r="D67" s="14"/>
      <c r="E67" s="14"/>
      <c r="F67" s="14"/>
      <c r="G67" s="14"/>
    </row>
    <row r="68" spans="3:7">
      <c r="C68" s="14"/>
      <c r="D68" s="14"/>
      <c r="E68" s="14"/>
      <c r="F68" s="14"/>
      <c r="G68" s="14"/>
    </row>
    <row r="69" spans="3:7">
      <c r="C69" s="14"/>
      <c r="D69" s="14"/>
      <c r="E69" s="14"/>
      <c r="F69" s="14"/>
      <c r="G69" s="14"/>
    </row>
    <row r="70" spans="3:7">
      <c r="C70" s="14"/>
      <c r="D70" s="14"/>
      <c r="E70" s="14"/>
      <c r="F70" s="14"/>
      <c r="G70" s="14"/>
    </row>
    <row r="71" spans="3:7">
      <c r="C71" s="14"/>
      <c r="D71" s="14"/>
      <c r="E71" s="14"/>
      <c r="F71" s="14"/>
      <c r="G71" s="14"/>
    </row>
    <row r="72" spans="3:7">
      <c r="C72" s="14"/>
      <c r="D72" s="14"/>
      <c r="E72" s="14"/>
      <c r="F72" s="14"/>
      <c r="G72" s="14"/>
    </row>
    <row r="73" spans="3:7">
      <c r="C73" s="14"/>
      <c r="D73" s="14"/>
      <c r="E73" s="14"/>
      <c r="F73" s="14"/>
      <c r="G73" s="14"/>
    </row>
    <row r="74" spans="3:7">
      <c r="C74" s="14"/>
      <c r="D74" s="14"/>
      <c r="E74" s="14"/>
      <c r="F74" s="14"/>
      <c r="G74" s="14"/>
    </row>
    <row r="75" spans="3:7">
      <c r="C75" s="14"/>
      <c r="D75" s="14"/>
      <c r="E75" s="14"/>
      <c r="F75" s="14"/>
      <c r="G75" s="14"/>
    </row>
    <row r="76" spans="3:7">
      <c r="C76" s="14"/>
      <c r="D76" s="14"/>
      <c r="E76" s="14"/>
      <c r="F76" s="14"/>
      <c r="G76" s="14"/>
    </row>
    <row r="77" spans="3:7">
      <c r="C77" s="14"/>
      <c r="D77" s="14"/>
      <c r="E77" s="14"/>
      <c r="F77" s="14"/>
      <c r="G77" s="14"/>
    </row>
    <row r="78" spans="3:7">
      <c r="C78" s="14"/>
      <c r="D78" s="14"/>
      <c r="E78" s="14"/>
      <c r="F78" s="14"/>
      <c r="G78" s="14"/>
    </row>
    <row r="79" spans="3:7">
      <c r="C79" s="14"/>
      <c r="D79" s="14"/>
      <c r="E79" s="14"/>
      <c r="F79" s="14"/>
      <c r="G79" s="14"/>
    </row>
    <row r="80" spans="3:7">
      <c r="C80" s="14"/>
      <c r="D80" s="14"/>
      <c r="E80" s="14"/>
      <c r="F80" s="14"/>
      <c r="G80" s="14"/>
    </row>
    <row r="81" spans="3:7">
      <c r="C81" s="14"/>
      <c r="D81" s="14"/>
      <c r="E81" s="14"/>
      <c r="F81" s="14"/>
      <c r="G81" s="14"/>
    </row>
    <row r="82" spans="3:7">
      <c r="C82" s="14"/>
      <c r="D82" s="14"/>
      <c r="E82" s="14"/>
      <c r="F82" s="14"/>
      <c r="G82" s="14"/>
    </row>
    <row r="83" spans="3:7">
      <c r="C83" s="14"/>
      <c r="D83" s="14"/>
      <c r="E83" s="14"/>
      <c r="F83" s="14"/>
      <c r="G83" s="14"/>
    </row>
    <row r="84" spans="3:7">
      <c r="C84" s="14"/>
      <c r="D84" s="14"/>
      <c r="E84" s="14"/>
      <c r="F84" s="14"/>
      <c r="G84" s="14"/>
    </row>
    <row r="85" spans="3:7">
      <c r="C85" s="14"/>
      <c r="D85" s="14"/>
      <c r="E85" s="14"/>
      <c r="F85" s="14"/>
      <c r="G85" s="14"/>
    </row>
    <row r="86" spans="3:7">
      <c r="C86" s="14"/>
      <c r="D86" s="14"/>
      <c r="E86" s="14"/>
      <c r="F86" s="14"/>
      <c r="G86" s="14"/>
    </row>
    <row r="87" spans="3:7">
      <c r="C87" s="14"/>
      <c r="D87" s="14"/>
      <c r="E87" s="14"/>
      <c r="F87" s="14"/>
      <c r="G87" s="14"/>
    </row>
    <row r="88" spans="3:7">
      <c r="C88" s="14"/>
      <c r="D88" s="14"/>
      <c r="E88" s="14"/>
      <c r="F88" s="14"/>
      <c r="G88" s="14"/>
    </row>
    <row r="89" spans="3:7">
      <c r="C89" s="14"/>
      <c r="D89" s="14"/>
      <c r="E89" s="14"/>
      <c r="F89" s="14"/>
      <c r="G89" s="14"/>
    </row>
    <row r="90" spans="3:7">
      <c r="C90" s="14"/>
      <c r="D90" s="14"/>
      <c r="E90" s="14"/>
      <c r="F90" s="14"/>
      <c r="G90" s="14"/>
    </row>
    <row r="91" spans="3:7">
      <c r="C91" s="14"/>
      <c r="D91" s="14"/>
      <c r="E91" s="14"/>
      <c r="F91" s="14"/>
      <c r="G91" s="14"/>
    </row>
    <row r="92" spans="3:7">
      <c r="C92" s="14"/>
      <c r="D92" s="14"/>
      <c r="E92" s="14"/>
      <c r="F92" s="14"/>
      <c r="G92" s="14"/>
    </row>
    <row r="93" spans="3:7">
      <c r="C93" s="14"/>
      <c r="D93" s="14"/>
      <c r="E93" s="14"/>
      <c r="F93" s="14"/>
      <c r="G93" s="14"/>
    </row>
    <row r="94" spans="3:7">
      <c r="C94" s="14"/>
      <c r="D94" s="14"/>
      <c r="E94" s="14"/>
      <c r="F94" s="14"/>
      <c r="G94" s="14"/>
    </row>
    <row r="95" spans="3:7">
      <c r="C95" s="14"/>
      <c r="D95" s="14"/>
      <c r="E95" s="14"/>
      <c r="F95" s="14"/>
      <c r="G95" s="14"/>
    </row>
    <row r="96" spans="3:7">
      <c r="C96" s="14"/>
      <c r="D96" s="14"/>
      <c r="E96" s="14"/>
      <c r="F96" s="14"/>
      <c r="G96" s="14"/>
    </row>
    <row r="97" spans="3:7">
      <c r="C97" s="14"/>
      <c r="D97" s="14"/>
      <c r="E97" s="14"/>
      <c r="F97" s="14"/>
      <c r="G97" s="14"/>
    </row>
    <row r="98" spans="3:7">
      <c r="C98" s="14"/>
      <c r="D98" s="14"/>
      <c r="E98" s="14"/>
      <c r="F98" s="14"/>
      <c r="G98" s="14"/>
    </row>
    <row r="99" spans="3:7">
      <c r="C99" s="14"/>
      <c r="D99" s="14"/>
      <c r="E99" s="14"/>
      <c r="F99" s="14"/>
      <c r="G99" s="14"/>
    </row>
    <row r="100" spans="3:7">
      <c r="C100" s="14"/>
      <c r="D100" s="14"/>
      <c r="E100" s="14"/>
      <c r="F100" s="14"/>
      <c r="G100" s="14"/>
    </row>
    <row r="101" spans="3:7">
      <c r="C101" s="14"/>
      <c r="D101" s="14"/>
      <c r="E101" s="14"/>
      <c r="F101" s="14"/>
      <c r="G101" s="14"/>
    </row>
    <row r="102" spans="3:7">
      <c r="C102" s="14"/>
      <c r="D102" s="14"/>
      <c r="E102" s="14"/>
      <c r="F102" s="14"/>
      <c r="G102" s="14"/>
    </row>
    <row r="103" spans="3:7">
      <c r="C103" s="14"/>
      <c r="D103" s="14"/>
      <c r="E103" s="14"/>
      <c r="F103" s="14"/>
      <c r="G103" s="14"/>
    </row>
    <row r="104" spans="3:7">
      <c r="C104" s="14"/>
      <c r="D104" s="14"/>
      <c r="E104" s="14"/>
      <c r="F104" s="14"/>
      <c r="G104" s="14"/>
    </row>
    <row r="105" spans="3:7">
      <c r="C105" s="14"/>
      <c r="D105" s="14"/>
      <c r="E105" s="14"/>
      <c r="F105" s="14"/>
      <c r="G105" s="14"/>
    </row>
    <row r="106" spans="3:7">
      <c r="C106" s="14"/>
      <c r="D106" s="14"/>
      <c r="E106" s="14"/>
      <c r="F106" s="14"/>
      <c r="G106" s="14"/>
    </row>
    <row r="107" spans="3:7">
      <c r="C107" s="14"/>
      <c r="D107" s="14"/>
      <c r="E107" s="14"/>
      <c r="F107" s="14"/>
      <c r="G107" s="14"/>
    </row>
    <row r="108" spans="3:7">
      <c r="C108" s="14"/>
      <c r="D108" s="14"/>
      <c r="E108" s="14"/>
      <c r="F108" s="14"/>
      <c r="G108" s="14"/>
    </row>
    <row r="109" spans="3:7">
      <c r="C109" s="14"/>
      <c r="D109" s="14"/>
      <c r="E109" s="14"/>
      <c r="F109" s="14"/>
      <c r="G109" s="14"/>
    </row>
    <row r="110" spans="3:7">
      <c r="C110" s="14"/>
      <c r="D110" s="14"/>
      <c r="E110" s="14"/>
      <c r="F110" s="14"/>
      <c r="G110" s="14"/>
    </row>
    <row r="111" spans="3:7">
      <c r="C111" s="14"/>
      <c r="D111" s="14"/>
      <c r="E111" s="14"/>
      <c r="F111" s="14"/>
      <c r="G111" s="14"/>
    </row>
    <row r="112" spans="3:7">
      <c r="C112" s="14"/>
      <c r="D112" s="14"/>
      <c r="E112" s="14"/>
      <c r="F112" s="14"/>
      <c r="G112" s="14"/>
    </row>
    <row r="113" spans="3:7">
      <c r="C113" s="14"/>
      <c r="D113" s="14"/>
      <c r="E113" s="14"/>
      <c r="F113" s="14"/>
      <c r="G113" s="14"/>
    </row>
    <row r="114" spans="3:7">
      <c r="C114" s="14"/>
      <c r="D114" s="14"/>
      <c r="E114" s="14"/>
      <c r="F114" s="14"/>
      <c r="G114" s="14"/>
    </row>
    <row r="115" spans="3:7">
      <c r="C115" s="14"/>
      <c r="D115" s="14"/>
      <c r="E115" s="14"/>
      <c r="F115" s="14"/>
      <c r="G115" s="14"/>
    </row>
    <row r="116" spans="3:7">
      <c r="C116" s="14"/>
      <c r="D116" s="14"/>
      <c r="E116" s="14"/>
      <c r="F116" s="14"/>
      <c r="G116" s="14"/>
    </row>
    <row r="117" spans="3:7">
      <c r="C117" s="14"/>
      <c r="D117" s="14"/>
      <c r="E117" s="14"/>
      <c r="F117" s="14"/>
      <c r="G117" s="14"/>
    </row>
    <row r="118" spans="3:7">
      <c r="C118" s="14"/>
      <c r="D118" s="14"/>
      <c r="E118" s="14"/>
      <c r="F118" s="14"/>
      <c r="G118" s="14"/>
    </row>
    <row r="119" spans="3:7">
      <c r="C119" s="14"/>
      <c r="D119" s="14"/>
      <c r="E119" s="14"/>
      <c r="F119" s="14"/>
      <c r="G119" s="14"/>
    </row>
    <row r="120" spans="3:7">
      <c r="C120" s="14"/>
      <c r="D120" s="14"/>
      <c r="E120" s="14"/>
      <c r="F120" s="14"/>
      <c r="G120" s="14"/>
    </row>
    <row r="121" spans="3:7">
      <c r="C121" s="14"/>
      <c r="D121" s="14"/>
      <c r="E121" s="14"/>
      <c r="F121" s="14"/>
      <c r="G121" s="14"/>
    </row>
    <row r="122" spans="3:7">
      <c r="C122" s="14"/>
      <c r="D122" s="14"/>
      <c r="E122" s="14"/>
      <c r="F122" s="14"/>
      <c r="G122" s="14"/>
    </row>
    <row r="123" spans="3:7">
      <c r="C123" s="14"/>
      <c r="D123" s="14"/>
      <c r="E123" s="14"/>
      <c r="F123" s="14"/>
      <c r="G123" s="14"/>
    </row>
    <row r="124" spans="3:7">
      <c r="C124" s="14"/>
      <c r="D124" s="14"/>
      <c r="E124" s="14"/>
      <c r="F124" s="14"/>
      <c r="G124" s="14"/>
    </row>
    <row r="125" spans="3:7">
      <c r="C125" s="14"/>
      <c r="D125" s="14"/>
      <c r="E125" s="14"/>
      <c r="F125" s="14"/>
      <c r="G125" s="14"/>
    </row>
    <row r="126" spans="3:7">
      <c r="C126" s="14"/>
      <c r="D126" s="14"/>
      <c r="E126" s="14"/>
      <c r="F126" s="14"/>
      <c r="G126" s="14"/>
    </row>
    <row r="127" spans="3:7">
      <c r="C127" s="14"/>
      <c r="D127" s="14"/>
      <c r="E127" s="14"/>
      <c r="F127" s="14"/>
      <c r="G127" s="14"/>
    </row>
    <row r="128" spans="3:7">
      <c r="C128" s="14"/>
      <c r="D128" s="14"/>
      <c r="E128" s="14"/>
      <c r="F128" s="14"/>
      <c r="G128" s="14"/>
    </row>
    <row r="129" spans="3:7">
      <c r="C129" s="14"/>
      <c r="D129" s="14"/>
      <c r="E129" s="14"/>
      <c r="F129" s="14"/>
      <c r="G129" s="14"/>
    </row>
    <row r="130" spans="3:7">
      <c r="C130" s="14"/>
      <c r="D130" s="14"/>
      <c r="E130" s="14"/>
      <c r="F130" s="14"/>
      <c r="G130" s="14"/>
    </row>
    <row r="131" spans="3:7">
      <c r="C131" s="14"/>
      <c r="D131" s="14"/>
      <c r="E131" s="14"/>
      <c r="F131" s="14"/>
      <c r="G131" s="14"/>
    </row>
    <row r="132" spans="3:7">
      <c r="C132" s="14"/>
      <c r="D132" s="14"/>
      <c r="E132" s="14"/>
      <c r="F132" s="14"/>
      <c r="G132" s="14"/>
    </row>
    <row r="133" spans="3:7">
      <c r="C133" s="14"/>
      <c r="D133" s="14"/>
      <c r="E133" s="14"/>
      <c r="F133" s="14"/>
      <c r="G133" s="14"/>
    </row>
    <row r="134" spans="3:7">
      <c r="C134" s="14"/>
      <c r="D134" s="14"/>
      <c r="E134" s="14"/>
      <c r="F134" s="14"/>
      <c r="G134" s="14"/>
    </row>
    <row r="135" spans="3:7">
      <c r="C135" s="14"/>
      <c r="D135" s="14"/>
      <c r="E135" s="14"/>
      <c r="F135" s="14"/>
      <c r="G135" s="14"/>
    </row>
    <row r="136" spans="3:7">
      <c r="C136" s="14"/>
      <c r="D136" s="14"/>
      <c r="E136" s="14"/>
      <c r="F136" s="14"/>
      <c r="G136" s="14"/>
    </row>
    <row r="137" spans="3:7">
      <c r="C137" s="14"/>
      <c r="D137" s="14"/>
      <c r="E137" s="14"/>
      <c r="F137" s="14"/>
      <c r="G137" s="14"/>
    </row>
    <row r="138" spans="3:7">
      <c r="C138" s="14"/>
      <c r="D138" s="14"/>
      <c r="E138" s="14"/>
      <c r="F138" s="14"/>
      <c r="G138" s="14"/>
    </row>
    <row r="139" spans="3:7">
      <c r="C139" s="14"/>
      <c r="D139" s="14"/>
      <c r="E139" s="14"/>
      <c r="F139" s="14"/>
      <c r="G139" s="14"/>
    </row>
    <row r="140" spans="3:7">
      <c r="C140" s="14"/>
      <c r="D140" s="14"/>
      <c r="E140" s="14"/>
      <c r="F140" s="14"/>
      <c r="G140" s="14"/>
    </row>
    <row r="141" spans="3:7">
      <c r="C141" s="14"/>
      <c r="D141" s="14"/>
      <c r="E141" s="14"/>
      <c r="F141" s="14"/>
      <c r="G141" s="14"/>
    </row>
    <row r="142" spans="3:7">
      <c r="C142" s="14"/>
      <c r="D142" s="14"/>
      <c r="E142" s="14"/>
      <c r="F142" s="14"/>
      <c r="G142" s="14"/>
    </row>
    <row r="143" spans="3:7">
      <c r="C143" s="14"/>
      <c r="D143" s="14"/>
      <c r="E143" s="14"/>
      <c r="F143" s="14"/>
      <c r="G143" s="14"/>
    </row>
    <row r="144" spans="3:7">
      <c r="C144" s="14"/>
      <c r="D144" s="14"/>
      <c r="E144" s="14"/>
      <c r="F144" s="14"/>
      <c r="G144" s="14"/>
    </row>
    <row r="145" spans="3:7">
      <c r="C145" s="14"/>
      <c r="D145" s="14"/>
      <c r="E145" s="14"/>
      <c r="F145" s="14"/>
      <c r="G145" s="14"/>
    </row>
    <row r="146" spans="3:7">
      <c r="C146" s="14"/>
      <c r="D146" s="14"/>
      <c r="E146" s="14"/>
      <c r="F146" s="14"/>
      <c r="G146" s="14"/>
    </row>
    <row r="147" spans="3:7">
      <c r="C147" s="14"/>
      <c r="D147" s="14"/>
      <c r="E147" s="14"/>
      <c r="F147" s="14"/>
      <c r="G147" s="14"/>
    </row>
    <row r="148" spans="3:7">
      <c r="C148" s="14"/>
      <c r="D148" s="14"/>
      <c r="E148" s="14"/>
      <c r="F148" s="14"/>
      <c r="G148" s="14"/>
    </row>
    <row r="149" spans="3:7">
      <c r="C149" s="14"/>
      <c r="D149" s="14"/>
      <c r="E149" s="14"/>
      <c r="F149" s="14"/>
      <c r="G149" s="14"/>
    </row>
    <row r="150" spans="3:7">
      <c r="C150" s="14"/>
      <c r="D150" s="14"/>
      <c r="E150" s="14"/>
      <c r="F150" s="14"/>
      <c r="G150" s="14"/>
    </row>
    <row r="151" spans="3:7">
      <c r="C151" s="14"/>
      <c r="D151" s="14"/>
      <c r="E151" s="14"/>
      <c r="F151" s="14"/>
      <c r="G151" s="14"/>
    </row>
    <row r="152" spans="3:7">
      <c r="C152" s="14"/>
      <c r="D152" s="14"/>
      <c r="E152" s="14"/>
      <c r="F152" s="14"/>
      <c r="G152" s="14"/>
    </row>
    <row r="153" spans="3:7">
      <c r="C153" s="14"/>
      <c r="D153" s="14"/>
      <c r="E153" s="14"/>
      <c r="F153" s="14"/>
      <c r="G153" s="14"/>
    </row>
    <row r="154" spans="3:7">
      <c r="C154" s="14"/>
      <c r="D154" s="14"/>
      <c r="E154" s="14"/>
      <c r="F154" s="14"/>
      <c r="G154" s="14"/>
    </row>
    <row r="155" spans="3:7">
      <c r="C155" s="14"/>
      <c r="D155" s="14"/>
      <c r="E155" s="14"/>
      <c r="F155" s="14"/>
      <c r="G155" s="14"/>
    </row>
    <row r="156" spans="3:7">
      <c r="C156" s="14"/>
      <c r="D156" s="14"/>
      <c r="E156" s="14"/>
      <c r="F156" s="14"/>
      <c r="G156" s="14"/>
    </row>
    <row r="157" spans="3:7">
      <c r="C157" s="14"/>
      <c r="D157" s="14"/>
      <c r="E157" s="14"/>
      <c r="F157" s="14"/>
      <c r="G157" s="14"/>
    </row>
    <row r="158" spans="3:7">
      <c r="C158" s="14"/>
      <c r="D158" s="14"/>
      <c r="E158" s="14"/>
      <c r="F158" s="14"/>
      <c r="G158" s="14"/>
    </row>
    <row r="159" spans="3:7">
      <c r="C159" s="14"/>
      <c r="D159" s="14"/>
      <c r="E159" s="14"/>
      <c r="F159" s="14"/>
      <c r="G159" s="14"/>
    </row>
    <row r="160" spans="3:7">
      <c r="C160" s="14"/>
      <c r="D160" s="14"/>
      <c r="E160" s="14"/>
      <c r="F160" s="14"/>
      <c r="G160" s="14"/>
    </row>
    <row r="161" spans="3:7">
      <c r="C161" s="14"/>
      <c r="D161" s="14"/>
      <c r="E161" s="14"/>
      <c r="F161" s="14"/>
      <c r="G161" s="14"/>
    </row>
    <row r="162" spans="3:7">
      <c r="C162" s="14"/>
      <c r="D162" s="14"/>
      <c r="E162" s="14"/>
      <c r="F162" s="14"/>
      <c r="G162" s="14"/>
    </row>
    <row r="163" spans="3:7">
      <c r="C163" s="14"/>
      <c r="D163" s="14"/>
      <c r="E163" s="14"/>
      <c r="F163" s="14"/>
      <c r="G163" s="14"/>
    </row>
    <row r="164" spans="3:7">
      <c r="C164" s="14"/>
      <c r="D164" s="14"/>
      <c r="E164" s="14"/>
      <c r="F164" s="14"/>
      <c r="G164" s="14"/>
    </row>
    <row r="165" spans="3:7">
      <c r="C165" s="14"/>
      <c r="D165" s="14"/>
      <c r="E165" s="14"/>
      <c r="F165" s="14"/>
      <c r="G165" s="14"/>
    </row>
    <row r="166" spans="3:7">
      <c r="C166" s="14"/>
      <c r="D166" s="14"/>
      <c r="E166" s="14"/>
      <c r="F166" s="14"/>
      <c r="G166" s="14"/>
    </row>
    <row r="167" spans="3:7">
      <c r="C167" s="14"/>
      <c r="D167" s="14"/>
      <c r="E167" s="14"/>
      <c r="F167" s="14"/>
      <c r="G167" s="14"/>
    </row>
    <row r="168" spans="3:7">
      <c r="C168" s="14"/>
      <c r="D168" s="14"/>
      <c r="E168" s="14"/>
      <c r="F168" s="14"/>
      <c r="G168" s="14"/>
    </row>
    <row r="169" spans="3:7">
      <c r="C169" s="14"/>
      <c r="D169" s="14"/>
      <c r="E169" s="14"/>
      <c r="F169" s="14"/>
      <c r="G169" s="14"/>
    </row>
    <row r="170" spans="3:7">
      <c r="C170" s="14"/>
      <c r="D170" s="14"/>
      <c r="E170" s="14"/>
      <c r="F170" s="14"/>
      <c r="G170" s="14"/>
    </row>
    <row r="171" spans="3:7">
      <c r="C171" s="14"/>
      <c r="D171" s="14"/>
      <c r="E171" s="14"/>
      <c r="F171" s="14"/>
      <c r="G171" s="14"/>
    </row>
    <row r="172" spans="3:7">
      <c r="C172" s="14"/>
      <c r="D172" s="14"/>
      <c r="E172" s="14"/>
      <c r="F172" s="14"/>
      <c r="G172" s="14"/>
    </row>
    <row r="173" spans="3:7">
      <c r="C173" s="14"/>
      <c r="D173" s="14"/>
      <c r="E173" s="14"/>
      <c r="F173" s="14"/>
      <c r="G173" s="14"/>
    </row>
    <row r="174" spans="3:7">
      <c r="C174" s="14"/>
      <c r="D174" s="14"/>
      <c r="E174" s="14"/>
      <c r="F174" s="14"/>
      <c r="G174" s="14"/>
    </row>
    <row r="175" spans="3:7">
      <c r="C175" s="14"/>
      <c r="D175" s="14"/>
      <c r="E175" s="14"/>
      <c r="F175" s="14"/>
      <c r="G175" s="14"/>
    </row>
    <row r="176" spans="3:7">
      <c r="C176" s="14"/>
      <c r="D176" s="14"/>
      <c r="E176" s="14"/>
      <c r="F176" s="14"/>
      <c r="G176" s="14"/>
    </row>
    <row r="177" spans="3:7">
      <c r="C177" s="14"/>
      <c r="D177" s="14"/>
      <c r="E177" s="14"/>
      <c r="F177" s="14"/>
      <c r="G177" s="14"/>
    </row>
    <row r="178" spans="3:7">
      <c r="C178" s="14"/>
      <c r="D178" s="14"/>
      <c r="E178" s="14"/>
      <c r="F178" s="14"/>
      <c r="G178" s="14"/>
    </row>
    <row r="179" spans="3:7">
      <c r="C179" s="14"/>
      <c r="D179" s="14"/>
      <c r="E179" s="14"/>
      <c r="F179" s="14"/>
      <c r="G179" s="14"/>
    </row>
    <row r="180" spans="3:7">
      <c r="C180" s="14"/>
      <c r="D180" s="14"/>
      <c r="E180" s="14"/>
      <c r="F180" s="14"/>
      <c r="G180" s="14"/>
    </row>
    <row r="181" spans="3:7">
      <c r="C181" s="14"/>
      <c r="D181" s="14"/>
      <c r="E181" s="14"/>
      <c r="F181" s="14"/>
      <c r="G181" s="14"/>
    </row>
    <row r="182" spans="3:7">
      <c r="C182" s="14"/>
      <c r="D182" s="14"/>
      <c r="E182" s="14"/>
      <c r="F182" s="14"/>
      <c r="G182" s="14"/>
    </row>
    <row r="183" spans="3:7">
      <c r="C183" s="14"/>
      <c r="D183" s="14"/>
      <c r="E183" s="14"/>
      <c r="F183" s="14"/>
      <c r="G183" s="14"/>
    </row>
    <row r="184" spans="3:7">
      <c r="C184" s="14"/>
      <c r="D184" s="14"/>
      <c r="E184" s="14"/>
      <c r="F184" s="14"/>
      <c r="G184" s="14"/>
    </row>
    <row r="185" spans="3:7">
      <c r="C185" s="14"/>
      <c r="D185" s="14"/>
      <c r="E185" s="14"/>
      <c r="F185" s="14"/>
      <c r="G185" s="14"/>
    </row>
    <row r="186" spans="3:7">
      <c r="C186" s="14"/>
      <c r="D186" s="14"/>
      <c r="E186" s="14"/>
      <c r="F186" s="14"/>
      <c r="G186" s="14"/>
    </row>
    <row r="187" spans="3:7">
      <c r="C187" s="14"/>
      <c r="D187" s="14"/>
      <c r="E187" s="14"/>
      <c r="F187" s="14"/>
      <c r="G187" s="14"/>
    </row>
    <row r="188" spans="3:7">
      <c r="C188" s="14"/>
      <c r="D188" s="14"/>
      <c r="E188" s="14"/>
      <c r="F188" s="14"/>
      <c r="G188" s="14"/>
    </row>
    <row r="189" spans="3:7">
      <c r="C189" s="14"/>
      <c r="D189" s="14"/>
      <c r="E189" s="14"/>
      <c r="F189" s="14"/>
      <c r="G189" s="14"/>
    </row>
    <row r="190" spans="3:7">
      <c r="C190" s="14"/>
      <c r="D190" s="14"/>
      <c r="E190" s="14"/>
      <c r="F190" s="14"/>
      <c r="G190" s="14"/>
    </row>
    <row r="191" spans="3:7">
      <c r="C191" s="14"/>
      <c r="D191" s="14"/>
      <c r="E191" s="14"/>
      <c r="F191" s="14"/>
      <c r="G191" s="14"/>
    </row>
    <row r="192" spans="3:7">
      <c r="C192" s="14"/>
      <c r="D192" s="14"/>
      <c r="E192" s="14"/>
      <c r="F192" s="14"/>
      <c r="G192" s="14"/>
    </row>
    <row r="193" spans="3:7">
      <c r="C193" s="14"/>
      <c r="D193" s="14"/>
      <c r="E193" s="14"/>
      <c r="F193" s="14"/>
      <c r="G193" s="14"/>
    </row>
    <row r="194" spans="3:7">
      <c r="C194" s="14"/>
      <c r="D194" s="14"/>
      <c r="E194" s="14"/>
      <c r="F194" s="14"/>
      <c r="G194" s="14"/>
    </row>
    <row r="195" spans="3:7">
      <c r="C195" s="14"/>
      <c r="D195" s="14"/>
      <c r="E195" s="14"/>
      <c r="F195" s="14"/>
      <c r="G195" s="14"/>
    </row>
    <row r="196" spans="3:7">
      <c r="C196" s="14"/>
      <c r="D196" s="14"/>
      <c r="E196" s="14"/>
      <c r="F196" s="14"/>
      <c r="G196" s="14"/>
    </row>
    <row r="197" spans="3:7">
      <c r="C197" s="14"/>
      <c r="D197" s="14"/>
      <c r="E197" s="14"/>
      <c r="F197" s="14"/>
      <c r="G197" s="14"/>
    </row>
    <row r="198" spans="3:7">
      <c r="C198" s="14"/>
      <c r="D198" s="14"/>
      <c r="E198" s="14"/>
      <c r="F198" s="14"/>
      <c r="G198" s="14"/>
    </row>
    <row r="199" spans="3:7">
      <c r="C199" s="14"/>
      <c r="D199" s="14"/>
      <c r="E199" s="14"/>
      <c r="F199" s="14"/>
      <c r="G199" s="14"/>
    </row>
    <row r="200" spans="3:7">
      <c r="C200" s="14"/>
      <c r="D200" s="14"/>
      <c r="E200" s="14"/>
      <c r="F200" s="14"/>
      <c r="G200" s="14"/>
    </row>
    <row r="201" spans="3:7">
      <c r="C201" s="14"/>
      <c r="D201" s="14"/>
      <c r="E201" s="14"/>
      <c r="F201" s="14"/>
      <c r="G201" s="14"/>
    </row>
    <row r="202" spans="3:7">
      <c r="C202" s="14"/>
      <c r="D202" s="14"/>
      <c r="E202" s="14"/>
      <c r="F202" s="14"/>
      <c r="G202" s="14"/>
    </row>
    <row r="203" spans="3:7">
      <c r="C203" s="14"/>
      <c r="D203" s="14"/>
      <c r="E203" s="14"/>
      <c r="F203" s="14"/>
      <c r="G203" s="14"/>
    </row>
    <row r="204" spans="3:7">
      <c r="C204" s="14"/>
      <c r="D204" s="14"/>
      <c r="E204" s="14"/>
      <c r="F204" s="14"/>
      <c r="G204" s="14"/>
    </row>
    <row r="205" spans="3:7">
      <c r="C205" s="14"/>
      <c r="D205" s="14"/>
      <c r="E205" s="14"/>
      <c r="F205" s="14"/>
      <c r="G205" s="14"/>
    </row>
    <row r="206" spans="3:7">
      <c r="C206" s="14"/>
      <c r="D206" s="14"/>
      <c r="E206" s="14"/>
      <c r="F206" s="14"/>
      <c r="G206" s="14"/>
    </row>
    <row r="207" spans="3:7">
      <c r="C207" s="14"/>
      <c r="D207" s="14"/>
      <c r="E207" s="14"/>
      <c r="F207" s="14"/>
      <c r="G207" s="14"/>
    </row>
    <row r="208" spans="3:7">
      <c r="C208" s="14"/>
      <c r="D208" s="14"/>
      <c r="E208" s="14"/>
      <c r="F208" s="14"/>
      <c r="G208" s="14"/>
    </row>
    <row r="209" spans="3:7">
      <c r="C209" s="14"/>
      <c r="D209" s="14"/>
      <c r="E209" s="14"/>
      <c r="F209" s="14"/>
      <c r="G209" s="14"/>
    </row>
    <row r="210" spans="3:7">
      <c r="C210" s="14"/>
      <c r="D210" s="14"/>
      <c r="E210" s="14"/>
      <c r="F210" s="14"/>
      <c r="G210" s="14"/>
    </row>
    <row r="211" spans="3:7">
      <c r="C211" s="14"/>
      <c r="D211" s="14"/>
      <c r="E211" s="14"/>
      <c r="F211" s="14"/>
      <c r="G211" s="14"/>
    </row>
    <row r="212" spans="3:7">
      <c r="C212" s="14"/>
      <c r="D212" s="14"/>
      <c r="E212" s="14"/>
      <c r="F212" s="14"/>
      <c r="G212" s="14"/>
    </row>
    <row r="213" spans="3:7">
      <c r="C213" s="14"/>
      <c r="D213" s="14"/>
      <c r="E213" s="14"/>
      <c r="F213" s="14"/>
      <c r="G213" s="14"/>
    </row>
    <row r="214" spans="3:7">
      <c r="C214" s="14"/>
      <c r="D214" s="14"/>
      <c r="E214" s="14"/>
      <c r="F214" s="14"/>
      <c r="G214" s="14"/>
    </row>
    <row r="215" spans="3:7">
      <c r="C215" s="14"/>
      <c r="D215" s="14"/>
      <c r="E215" s="14"/>
      <c r="F215" s="14"/>
      <c r="G215" s="14"/>
    </row>
    <row r="216" spans="3:7">
      <c r="C216" s="14"/>
      <c r="D216" s="14"/>
      <c r="E216" s="14"/>
      <c r="F216" s="14"/>
      <c r="G216" s="14"/>
    </row>
    <row r="217" spans="3:7">
      <c r="C217" s="14"/>
      <c r="D217" s="14"/>
      <c r="E217" s="14"/>
      <c r="F217" s="14"/>
      <c r="G217" s="14"/>
    </row>
    <row r="218" spans="3:7">
      <c r="C218" s="14"/>
      <c r="D218" s="14"/>
      <c r="E218" s="14"/>
      <c r="F218" s="14"/>
      <c r="G218" s="14"/>
    </row>
    <row r="219" spans="3:7">
      <c r="C219" s="14"/>
      <c r="D219" s="14"/>
      <c r="E219" s="14"/>
      <c r="F219" s="14"/>
      <c r="G219" s="14"/>
    </row>
    <row r="220" spans="3:7">
      <c r="C220" s="14"/>
      <c r="D220" s="14"/>
      <c r="E220" s="14"/>
      <c r="F220" s="14"/>
      <c r="G220" s="14"/>
    </row>
    <row r="221" spans="3:7">
      <c r="C221" s="14"/>
      <c r="D221" s="14"/>
      <c r="E221" s="14"/>
      <c r="F221" s="14"/>
      <c r="G221" s="14"/>
    </row>
    <row r="222" spans="3:7">
      <c r="C222" s="14"/>
      <c r="D222" s="14"/>
      <c r="E222" s="14"/>
      <c r="F222" s="14"/>
      <c r="G222" s="14"/>
    </row>
    <row r="223" spans="3:7">
      <c r="C223" s="14"/>
      <c r="D223" s="14"/>
      <c r="E223" s="14"/>
      <c r="F223" s="14"/>
      <c r="G223" s="14"/>
    </row>
    <row r="224" spans="3:7">
      <c r="C224" s="14"/>
      <c r="D224" s="14"/>
      <c r="E224" s="14"/>
      <c r="F224" s="14"/>
      <c r="G224" s="14"/>
    </row>
    <row r="225" spans="3:7">
      <c r="C225" s="14"/>
      <c r="D225" s="14"/>
      <c r="E225" s="14"/>
      <c r="F225" s="14"/>
      <c r="G225" s="14"/>
    </row>
    <row r="226" spans="3:7">
      <c r="C226" s="14"/>
      <c r="D226" s="14"/>
      <c r="E226" s="14"/>
      <c r="F226" s="14"/>
      <c r="G226" s="14"/>
    </row>
    <row r="227" spans="3:7">
      <c r="C227" s="14"/>
      <c r="D227" s="14"/>
      <c r="E227" s="14"/>
      <c r="F227" s="14"/>
      <c r="G227" s="14"/>
    </row>
    <row r="228" spans="3:7">
      <c r="C228" s="14"/>
      <c r="D228" s="14"/>
      <c r="E228" s="14"/>
      <c r="F228" s="14"/>
      <c r="G228" s="14"/>
    </row>
    <row r="229" spans="3:7">
      <c r="C229" s="14"/>
      <c r="D229" s="14"/>
      <c r="E229" s="14"/>
      <c r="F229" s="14"/>
      <c r="G229" s="14"/>
    </row>
    <row r="230" spans="3:7">
      <c r="C230" s="14"/>
      <c r="D230" s="14"/>
      <c r="E230" s="14"/>
      <c r="F230" s="14"/>
      <c r="G230" s="14"/>
    </row>
    <row r="231" spans="3:7">
      <c r="C231" s="14"/>
      <c r="D231" s="14"/>
      <c r="E231" s="14"/>
      <c r="F231" s="14"/>
      <c r="G231" s="14"/>
    </row>
    <row r="232" spans="3:7">
      <c r="C232" s="14"/>
      <c r="D232" s="14"/>
      <c r="E232" s="14"/>
      <c r="F232" s="14"/>
      <c r="G232" s="14"/>
    </row>
    <row r="233" spans="3:7">
      <c r="C233" s="14"/>
      <c r="D233" s="14"/>
      <c r="E233" s="14"/>
      <c r="F233" s="14"/>
      <c r="G233" s="14"/>
    </row>
    <row r="234" spans="3:7">
      <c r="C234" s="14"/>
      <c r="D234" s="14"/>
      <c r="E234" s="14"/>
      <c r="F234" s="14"/>
      <c r="G234" s="14"/>
    </row>
    <row r="235" spans="3:7">
      <c r="C235" s="14"/>
      <c r="D235" s="14"/>
      <c r="E235" s="14"/>
      <c r="F235" s="14"/>
      <c r="G235" s="14"/>
    </row>
    <row r="236" spans="3:7">
      <c r="C236" s="14"/>
      <c r="D236" s="14"/>
      <c r="E236" s="14"/>
      <c r="F236" s="14"/>
      <c r="G236" s="14"/>
    </row>
    <row r="237" spans="3:7">
      <c r="C237" s="14"/>
      <c r="D237" s="14"/>
      <c r="E237" s="14"/>
      <c r="F237" s="14"/>
      <c r="G237" s="14"/>
    </row>
    <row r="238" spans="3:7">
      <c r="C238" s="14"/>
      <c r="D238" s="14"/>
      <c r="E238" s="14"/>
      <c r="F238" s="14"/>
      <c r="G238" s="14"/>
    </row>
    <row r="239" spans="3:7">
      <c r="C239" s="14"/>
      <c r="D239" s="14"/>
      <c r="E239" s="14"/>
      <c r="F239" s="14"/>
      <c r="G239" s="14"/>
    </row>
    <row r="240" spans="3:7">
      <c r="C240" s="14"/>
      <c r="D240" s="14"/>
      <c r="E240" s="14"/>
      <c r="F240" s="14"/>
      <c r="G240" s="14"/>
    </row>
    <row r="241" spans="3:7">
      <c r="C241" s="14"/>
      <c r="D241" s="14"/>
      <c r="E241" s="14"/>
      <c r="F241" s="14"/>
      <c r="G241" s="14"/>
    </row>
    <row r="242" spans="3:7">
      <c r="C242" s="14"/>
      <c r="D242" s="14"/>
      <c r="E242" s="14"/>
      <c r="F242" s="14"/>
      <c r="G242" s="14"/>
    </row>
    <row r="243" spans="3:7">
      <c r="C243" s="14"/>
      <c r="D243" s="14"/>
      <c r="E243" s="14"/>
      <c r="F243" s="14"/>
      <c r="G243" s="14"/>
    </row>
    <row r="244" spans="3:7">
      <c r="C244" s="14"/>
      <c r="D244" s="14"/>
      <c r="E244" s="14"/>
      <c r="F244" s="14"/>
      <c r="G244" s="14"/>
    </row>
    <row r="245" spans="3:7">
      <c r="C245" s="14"/>
      <c r="D245" s="14"/>
      <c r="E245" s="14"/>
      <c r="F245" s="14"/>
      <c r="G245" s="14"/>
    </row>
    <row r="246" spans="3:7">
      <c r="C246" s="14"/>
      <c r="D246" s="14"/>
      <c r="E246" s="14"/>
      <c r="F246" s="14"/>
      <c r="G246" s="14"/>
    </row>
    <row r="247" spans="3:7">
      <c r="C247" s="14"/>
      <c r="D247" s="14"/>
      <c r="E247" s="14"/>
      <c r="F247" s="14"/>
      <c r="G247" s="14"/>
    </row>
    <row r="248" spans="3:7">
      <c r="C248" s="14"/>
      <c r="D248" s="14"/>
      <c r="E248" s="14"/>
      <c r="F248" s="14"/>
      <c r="G248" s="14"/>
    </row>
    <row r="249" spans="3:7">
      <c r="C249" s="14"/>
      <c r="D249" s="14"/>
      <c r="E249" s="14"/>
      <c r="F249" s="14"/>
      <c r="G249" s="14"/>
    </row>
    <row r="250" spans="3:7">
      <c r="C250" s="14"/>
      <c r="D250" s="14"/>
      <c r="E250" s="14"/>
      <c r="F250" s="14"/>
      <c r="G250" s="14"/>
    </row>
    <row r="251" spans="3:7">
      <c r="C251" s="14"/>
      <c r="D251" s="14"/>
      <c r="E251" s="14"/>
      <c r="F251" s="14"/>
      <c r="G251" s="14"/>
    </row>
    <row r="252" spans="3:7">
      <c r="C252" s="14"/>
      <c r="D252" s="14"/>
      <c r="E252" s="14"/>
      <c r="F252" s="14"/>
      <c r="G252" s="14"/>
    </row>
    <row r="253" spans="3:7">
      <c r="C253" s="14"/>
      <c r="D253" s="14"/>
      <c r="E253" s="14"/>
      <c r="F253" s="14"/>
      <c r="G253" s="14"/>
    </row>
    <row r="254" spans="3:7">
      <c r="C254" s="14"/>
      <c r="D254" s="14"/>
      <c r="E254" s="14"/>
      <c r="F254" s="14"/>
      <c r="G254" s="14"/>
    </row>
    <row r="255" spans="3:7">
      <c r="C255" s="14"/>
      <c r="D255" s="14"/>
      <c r="E255" s="14"/>
      <c r="F255" s="14"/>
      <c r="G255" s="14"/>
    </row>
    <row r="256" spans="3:7">
      <c r="C256" s="14"/>
      <c r="D256" s="14"/>
      <c r="E256" s="14"/>
      <c r="F256" s="14"/>
      <c r="G256" s="14"/>
    </row>
    <row r="257" spans="3:7">
      <c r="C257" s="14"/>
      <c r="D257" s="14"/>
      <c r="E257" s="14"/>
      <c r="F257" s="14"/>
      <c r="G257" s="14"/>
    </row>
    <row r="258" spans="3:7">
      <c r="C258" s="14"/>
      <c r="D258" s="14"/>
      <c r="E258" s="14"/>
      <c r="F258" s="14"/>
      <c r="G258" s="14"/>
    </row>
    <row r="259" spans="3:7">
      <c r="C259" s="14"/>
      <c r="D259" s="14"/>
      <c r="E259" s="14"/>
      <c r="F259" s="14"/>
      <c r="G259" s="14"/>
    </row>
    <row r="260" spans="3:7">
      <c r="C260" s="14"/>
      <c r="D260" s="14"/>
      <c r="E260" s="14"/>
      <c r="F260" s="14"/>
      <c r="G260" s="14"/>
    </row>
    <row r="261" spans="3:7">
      <c r="C261" s="14"/>
      <c r="D261" s="14"/>
      <c r="E261" s="14"/>
      <c r="F261" s="14"/>
      <c r="G261" s="14"/>
    </row>
    <row r="262" spans="3:7">
      <c r="C262" s="14"/>
      <c r="D262" s="14"/>
      <c r="E262" s="14"/>
      <c r="F262" s="14"/>
      <c r="G262" s="14"/>
    </row>
    <row r="263" spans="3:7">
      <c r="C263" s="14"/>
      <c r="D263" s="14"/>
      <c r="E263" s="14"/>
      <c r="F263" s="14"/>
      <c r="G263" s="14"/>
    </row>
    <row r="264" spans="3:7">
      <c r="C264" s="14"/>
      <c r="D264" s="14"/>
      <c r="E264" s="14"/>
      <c r="F264" s="14"/>
      <c r="G264" s="14"/>
    </row>
    <row r="265" spans="3:7">
      <c r="C265" s="14"/>
      <c r="D265" s="14"/>
      <c r="E265" s="14"/>
      <c r="F265" s="14"/>
      <c r="G265" s="14"/>
    </row>
    <row r="266" spans="3:7">
      <c r="C266" s="14"/>
      <c r="D266" s="14"/>
      <c r="E266" s="14"/>
      <c r="F266" s="14"/>
      <c r="G266" s="14"/>
    </row>
    <row r="267" spans="3:7">
      <c r="C267" s="14"/>
      <c r="D267" s="14"/>
      <c r="E267" s="14"/>
      <c r="F267" s="14"/>
      <c r="G267" s="14"/>
    </row>
    <row r="268" spans="3:7">
      <c r="C268" s="14"/>
      <c r="D268" s="14"/>
      <c r="E268" s="14"/>
      <c r="F268" s="14"/>
      <c r="G268" s="14"/>
    </row>
    <row r="269" spans="3:7">
      <c r="C269" s="14"/>
      <c r="D269" s="14"/>
      <c r="E269" s="14"/>
      <c r="F269" s="14"/>
      <c r="G269" s="14"/>
    </row>
    <row r="270" spans="3:7">
      <c r="C270" s="14"/>
      <c r="D270" s="14"/>
      <c r="E270" s="14"/>
      <c r="F270" s="14"/>
      <c r="G270" s="14"/>
    </row>
    <row r="271" spans="3:7">
      <c r="C271" s="14"/>
      <c r="D271" s="14"/>
      <c r="E271" s="14"/>
      <c r="F271" s="14"/>
      <c r="G271" s="14"/>
    </row>
    <row r="272" spans="3:7">
      <c r="C272" s="14"/>
      <c r="D272" s="14"/>
      <c r="E272" s="14"/>
      <c r="F272" s="14"/>
      <c r="G272" s="14"/>
    </row>
    <row r="273" spans="3:7">
      <c r="C273" s="14"/>
      <c r="D273" s="14"/>
      <c r="E273" s="14"/>
      <c r="F273" s="14"/>
      <c r="G273" s="14"/>
    </row>
    <row r="274" spans="3:7">
      <c r="C274" s="14"/>
      <c r="D274" s="14"/>
      <c r="E274" s="14"/>
      <c r="F274" s="14"/>
      <c r="G274" s="14"/>
    </row>
    <row r="275" spans="3:7">
      <c r="C275" s="14"/>
      <c r="D275" s="14"/>
      <c r="E275" s="14"/>
      <c r="F275" s="14"/>
      <c r="G275" s="14"/>
    </row>
    <row r="276" spans="3:7">
      <c r="C276" s="14"/>
      <c r="D276" s="14"/>
      <c r="E276" s="14"/>
      <c r="F276" s="14"/>
      <c r="G276" s="14"/>
    </row>
    <row r="277" spans="3:7">
      <c r="C277" s="14"/>
      <c r="D277" s="14"/>
      <c r="E277" s="14"/>
      <c r="F277" s="14"/>
      <c r="G277" s="14"/>
    </row>
    <row r="278" spans="3:7">
      <c r="C278" s="14"/>
      <c r="D278" s="14"/>
      <c r="E278" s="14"/>
      <c r="F278" s="14"/>
      <c r="G278" s="14"/>
    </row>
    <row r="279" spans="3:7">
      <c r="C279" s="14"/>
      <c r="D279" s="14"/>
      <c r="E279" s="14"/>
      <c r="F279" s="14"/>
      <c r="G279" s="14"/>
    </row>
    <row r="280" spans="3:7">
      <c r="C280" s="14"/>
      <c r="D280" s="14"/>
      <c r="E280" s="14"/>
      <c r="F280" s="14"/>
      <c r="G280" s="14"/>
    </row>
    <row r="281" spans="3:7">
      <c r="C281" s="14"/>
      <c r="D281" s="14"/>
      <c r="E281" s="14"/>
      <c r="F281" s="14"/>
      <c r="G281" s="14"/>
    </row>
    <row r="282" spans="3:7">
      <c r="C282" s="14"/>
      <c r="D282" s="14"/>
      <c r="E282" s="14"/>
      <c r="F282" s="14"/>
      <c r="G282" s="14"/>
    </row>
    <row r="283" spans="3:7">
      <c r="C283" s="14"/>
      <c r="D283" s="14"/>
      <c r="E283" s="14"/>
      <c r="F283" s="14"/>
      <c r="G283" s="14"/>
    </row>
    <row r="284" spans="3:7">
      <c r="C284" s="14"/>
      <c r="D284" s="14"/>
      <c r="E284" s="14"/>
      <c r="F284" s="14"/>
      <c r="G284" s="14"/>
    </row>
    <row r="285" spans="3:7">
      <c r="C285" s="14"/>
      <c r="D285" s="14"/>
      <c r="E285" s="14"/>
      <c r="F285" s="14"/>
      <c r="G285" s="14"/>
    </row>
    <row r="286" spans="3:7">
      <c r="C286" s="14"/>
      <c r="D286" s="14"/>
      <c r="E286" s="14"/>
      <c r="F286" s="14"/>
      <c r="G286" s="14"/>
    </row>
    <row r="287" spans="3:7">
      <c r="C287" s="14"/>
      <c r="D287" s="14"/>
      <c r="E287" s="14"/>
      <c r="F287" s="14"/>
      <c r="G287" s="14"/>
    </row>
    <row r="288" spans="3:7">
      <c r="C288" s="14"/>
      <c r="D288" s="14"/>
      <c r="E288" s="14"/>
      <c r="F288" s="14"/>
      <c r="G288" s="14"/>
    </row>
    <row r="289" spans="3:7">
      <c r="C289" s="14"/>
      <c r="D289" s="14"/>
      <c r="E289" s="14"/>
      <c r="F289" s="14"/>
      <c r="G289" s="14"/>
    </row>
    <row r="290" spans="3:7">
      <c r="C290" s="14"/>
      <c r="D290" s="14"/>
      <c r="E290" s="14"/>
      <c r="F290" s="14"/>
      <c r="G290" s="14"/>
    </row>
    <row r="291" spans="3:7">
      <c r="C291" s="14"/>
      <c r="D291" s="14"/>
      <c r="E291" s="14"/>
      <c r="F291" s="14"/>
      <c r="G291" s="14"/>
    </row>
    <row r="292" spans="3:7">
      <c r="C292" s="14"/>
      <c r="D292" s="14"/>
      <c r="E292" s="14"/>
      <c r="F292" s="14"/>
      <c r="G292" s="14"/>
    </row>
    <row r="293" spans="3:7">
      <c r="C293" s="14"/>
      <c r="D293" s="14"/>
      <c r="E293" s="14"/>
      <c r="F293" s="14"/>
      <c r="G293" s="14"/>
    </row>
    <row r="294" spans="3:7">
      <c r="C294" s="14"/>
      <c r="D294" s="14"/>
      <c r="E294" s="14"/>
      <c r="F294" s="14"/>
      <c r="G294" s="14"/>
    </row>
    <row r="295" spans="3:7">
      <c r="C295" s="14"/>
      <c r="D295" s="14"/>
      <c r="E295" s="14"/>
      <c r="F295" s="14"/>
      <c r="G295" s="14"/>
    </row>
    <row r="296" spans="3:7">
      <c r="C296" s="14"/>
      <c r="D296" s="14"/>
      <c r="E296" s="14"/>
      <c r="F296" s="14"/>
      <c r="G296" s="14"/>
    </row>
    <row r="297" spans="3:7">
      <c r="C297" s="14"/>
      <c r="D297" s="14"/>
      <c r="E297" s="14"/>
      <c r="F297" s="14"/>
      <c r="G297" s="14"/>
    </row>
    <row r="298" spans="3:7">
      <c r="C298" s="14"/>
      <c r="D298" s="14"/>
      <c r="E298" s="14"/>
      <c r="F298" s="14"/>
      <c r="G298" s="14"/>
    </row>
    <row r="299" spans="3:7">
      <c r="C299" s="14"/>
      <c r="D299" s="14"/>
      <c r="E299" s="14"/>
      <c r="F299" s="14"/>
      <c r="G299" s="14"/>
    </row>
    <row r="300" spans="3:7">
      <c r="C300" s="14"/>
      <c r="D300" s="14"/>
      <c r="E300" s="14"/>
      <c r="F300" s="14"/>
      <c r="G300" s="14"/>
    </row>
    <row r="301" spans="3:7">
      <c r="C301" s="14"/>
      <c r="D301" s="14"/>
      <c r="E301" s="14"/>
      <c r="F301" s="14"/>
      <c r="G301" s="14"/>
    </row>
    <row r="302" spans="3:7">
      <c r="C302" s="14"/>
      <c r="D302" s="14"/>
      <c r="E302" s="14"/>
      <c r="F302" s="14"/>
      <c r="G302" s="14"/>
    </row>
    <row r="303" spans="3:7">
      <c r="C303" s="14"/>
      <c r="D303" s="14"/>
      <c r="E303" s="14"/>
      <c r="F303" s="14"/>
      <c r="G303" s="14"/>
    </row>
    <row r="304" spans="3:7">
      <c r="C304" s="14"/>
      <c r="D304" s="14"/>
      <c r="E304" s="14"/>
      <c r="F304" s="14"/>
      <c r="G304" s="14"/>
    </row>
    <row r="305" spans="3:7">
      <c r="C305" s="14"/>
      <c r="D305" s="14"/>
      <c r="E305" s="14"/>
      <c r="F305" s="14"/>
      <c r="G305" s="14"/>
    </row>
    <row r="306" spans="3:7">
      <c r="C306" s="14"/>
      <c r="D306" s="14"/>
      <c r="E306" s="14"/>
      <c r="F306" s="14"/>
      <c r="G306" s="14"/>
    </row>
    <row r="307" spans="3:7">
      <c r="C307" s="14"/>
      <c r="D307" s="14"/>
      <c r="E307" s="14"/>
      <c r="F307" s="14"/>
      <c r="G307" s="14"/>
    </row>
    <row r="308" spans="3:7">
      <c r="C308" s="14"/>
      <c r="D308" s="14"/>
      <c r="E308" s="14"/>
      <c r="F308" s="14"/>
      <c r="G308" s="14"/>
    </row>
    <row r="309" spans="3:7">
      <c r="C309" s="14"/>
      <c r="D309" s="14"/>
      <c r="E309" s="14"/>
      <c r="F309" s="14"/>
      <c r="G309" s="14"/>
    </row>
    <row r="310" spans="3:7">
      <c r="C310" s="14"/>
      <c r="D310" s="14"/>
      <c r="E310" s="14"/>
      <c r="F310" s="14"/>
      <c r="G310" s="14"/>
    </row>
    <row r="311" spans="3:7">
      <c r="C311" s="14"/>
      <c r="D311" s="14"/>
      <c r="E311" s="14"/>
      <c r="F311" s="14"/>
      <c r="G311" s="14"/>
    </row>
    <row r="312" spans="3:7">
      <c r="C312" s="14"/>
      <c r="D312" s="14"/>
      <c r="E312" s="14"/>
      <c r="F312" s="14"/>
      <c r="G312" s="14"/>
    </row>
    <row r="313" spans="3:7">
      <c r="C313" s="14"/>
      <c r="D313" s="14"/>
      <c r="E313" s="14"/>
      <c r="F313" s="14"/>
      <c r="G313" s="14"/>
    </row>
    <row r="314" spans="3:7">
      <c r="C314" s="14"/>
      <c r="D314" s="14"/>
      <c r="E314" s="14"/>
      <c r="F314" s="14"/>
      <c r="G314" s="14"/>
    </row>
    <row r="315" spans="3:7">
      <c r="C315" s="14"/>
      <c r="D315" s="14"/>
      <c r="E315" s="14"/>
      <c r="F315" s="14"/>
      <c r="G315" s="14"/>
    </row>
    <row r="316" spans="3:7">
      <c r="C316" s="14"/>
      <c r="D316" s="14"/>
      <c r="E316" s="14"/>
      <c r="F316" s="14"/>
      <c r="G316" s="14"/>
    </row>
    <row r="317" spans="3:7">
      <c r="C317" s="14"/>
      <c r="D317" s="14"/>
      <c r="E317" s="14"/>
      <c r="F317" s="14"/>
      <c r="G317" s="14"/>
    </row>
    <row r="318" spans="3:7">
      <c r="C318" s="14"/>
      <c r="D318" s="14"/>
      <c r="E318" s="14"/>
      <c r="F318" s="14"/>
      <c r="G318" s="14"/>
    </row>
    <row r="319" spans="3:7">
      <c r="C319" s="14"/>
      <c r="D319" s="14"/>
      <c r="E319" s="14"/>
      <c r="F319" s="14"/>
      <c r="G319" s="14"/>
    </row>
    <row r="320" spans="3:7">
      <c r="C320" s="14"/>
      <c r="D320" s="14"/>
      <c r="E320" s="14"/>
      <c r="F320" s="14"/>
      <c r="G320" s="14"/>
    </row>
    <row r="321" spans="3:7">
      <c r="C321" s="14"/>
      <c r="D321" s="14"/>
      <c r="E321" s="14"/>
      <c r="F321" s="14"/>
      <c r="G321" s="14"/>
    </row>
    <row r="322" spans="3:7">
      <c r="C322" s="14"/>
      <c r="D322" s="14"/>
      <c r="E322" s="14"/>
      <c r="F322" s="14"/>
      <c r="G322" s="14"/>
    </row>
    <row r="323" spans="3:7">
      <c r="C323" s="14"/>
      <c r="D323" s="14"/>
      <c r="E323" s="14"/>
      <c r="F323" s="14"/>
      <c r="G323" s="14"/>
    </row>
    <row r="324" spans="3:7">
      <c r="C324" s="14"/>
      <c r="D324" s="14"/>
      <c r="E324" s="14"/>
      <c r="F324" s="14"/>
      <c r="G324" s="14"/>
    </row>
    <row r="325" spans="3:7">
      <c r="C325" s="14"/>
      <c r="D325" s="14"/>
      <c r="E325" s="14"/>
      <c r="F325" s="14"/>
      <c r="G325" s="14"/>
    </row>
    <row r="326" spans="3:7">
      <c r="C326" s="14"/>
      <c r="D326" s="14"/>
      <c r="E326" s="14"/>
      <c r="F326" s="14"/>
      <c r="G326" s="14"/>
    </row>
    <row r="327" spans="3:7">
      <c r="C327" s="14"/>
      <c r="D327" s="14"/>
      <c r="E327" s="14"/>
      <c r="F327" s="14"/>
      <c r="G327" s="14"/>
    </row>
    <row r="328" spans="3:7">
      <c r="C328" s="14"/>
      <c r="D328" s="14"/>
      <c r="E328" s="14"/>
      <c r="F328" s="14"/>
      <c r="G328" s="14"/>
    </row>
    <row r="329" spans="3:7">
      <c r="C329" s="14"/>
      <c r="D329" s="14"/>
      <c r="E329" s="14"/>
      <c r="F329" s="14"/>
      <c r="G329" s="14"/>
    </row>
    <row r="330" spans="3:7">
      <c r="C330" s="14"/>
      <c r="D330" s="14"/>
      <c r="E330" s="14"/>
      <c r="F330" s="14"/>
      <c r="G330" s="14"/>
    </row>
    <row r="331" spans="3:7">
      <c r="C331" s="14"/>
      <c r="D331" s="14"/>
      <c r="E331" s="14"/>
      <c r="F331" s="14"/>
      <c r="G331" s="14"/>
    </row>
    <row r="332" spans="3:7">
      <c r="C332" s="14"/>
      <c r="D332" s="14"/>
      <c r="E332" s="14"/>
      <c r="F332" s="14"/>
      <c r="G332" s="14"/>
    </row>
    <row r="333" spans="3:7">
      <c r="C333" s="14"/>
      <c r="D333" s="14"/>
      <c r="E333" s="14"/>
      <c r="F333" s="14"/>
      <c r="G333" s="14"/>
    </row>
    <row r="334" spans="3:7">
      <c r="C334" s="14"/>
      <c r="D334" s="14"/>
      <c r="E334" s="14"/>
      <c r="F334" s="14"/>
      <c r="G334" s="14"/>
    </row>
    <row r="335" spans="3:7">
      <c r="C335" s="14"/>
      <c r="D335" s="14"/>
      <c r="E335" s="14"/>
      <c r="F335" s="14"/>
      <c r="G335" s="14"/>
    </row>
    <row r="336" spans="3:7">
      <c r="C336" s="14"/>
      <c r="D336" s="14"/>
      <c r="E336" s="14"/>
      <c r="F336" s="14"/>
      <c r="G336" s="14"/>
    </row>
    <row r="337" spans="3:7">
      <c r="C337" s="14"/>
      <c r="D337" s="14"/>
      <c r="E337" s="14"/>
      <c r="F337" s="14"/>
      <c r="G337" s="14"/>
    </row>
    <row r="338" spans="3:7">
      <c r="C338" s="14"/>
      <c r="D338" s="14"/>
      <c r="E338" s="14"/>
      <c r="F338" s="14"/>
      <c r="G338" s="14"/>
    </row>
    <row r="339" spans="3:7">
      <c r="C339" s="14"/>
      <c r="D339" s="14"/>
      <c r="E339" s="14"/>
      <c r="F339" s="14"/>
      <c r="G339" s="14"/>
    </row>
    <row r="340" spans="3:7">
      <c r="C340" s="14"/>
      <c r="D340" s="14"/>
      <c r="E340" s="14"/>
      <c r="F340" s="14"/>
      <c r="G340" s="14"/>
    </row>
    <row r="341" spans="3:7">
      <c r="C341" s="14"/>
      <c r="D341" s="14"/>
      <c r="E341" s="14"/>
      <c r="F341" s="14"/>
      <c r="G341" s="14"/>
    </row>
    <row r="342" spans="3:7">
      <c r="C342" s="14"/>
      <c r="D342" s="14"/>
      <c r="E342" s="14"/>
      <c r="F342" s="14"/>
      <c r="G342" s="14"/>
    </row>
    <row r="343" spans="3:7">
      <c r="C343" s="14"/>
      <c r="D343" s="14"/>
      <c r="E343" s="14"/>
      <c r="F343" s="14"/>
      <c r="G343" s="14"/>
    </row>
    <row r="344" spans="3:7">
      <c r="C344" s="14"/>
      <c r="D344" s="14"/>
      <c r="E344" s="14"/>
      <c r="F344" s="14"/>
      <c r="G344" s="14"/>
    </row>
    <row r="345" spans="3:7">
      <c r="C345" s="14"/>
      <c r="D345" s="14"/>
      <c r="E345" s="14"/>
      <c r="F345" s="14"/>
      <c r="G345" s="14"/>
    </row>
    <row r="346" spans="3:7">
      <c r="C346" s="14"/>
      <c r="D346" s="14"/>
      <c r="E346" s="14"/>
      <c r="F346" s="14"/>
      <c r="G346" s="14"/>
    </row>
    <row r="347" spans="3:7">
      <c r="C347" s="14"/>
      <c r="D347" s="14"/>
      <c r="E347" s="14"/>
      <c r="F347" s="14"/>
      <c r="G347" s="14"/>
    </row>
    <row r="348" spans="3:7">
      <c r="C348" s="14"/>
      <c r="D348" s="14"/>
      <c r="E348" s="14"/>
      <c r="F348" s="14"/>
      <c r="G348" s="14"/>
    </row>
    <row r="349" spans="3:7">
      <c r="C349" s="14"/>
      <c r="D349" s="14"/>
      <c r="E349" s="14"/>
      <c r="F349" s="14"/>
      <c r="G349" s="14"/>
    </row>
    <row r="350" spans="3:7">
      <c r="C350" s="14"/>
      <c r="D350" s="14"/>
      <c r="E350" s="14"/>
      <c r="F350" s="14"/>
      <c r="G350" s="14"/>
    </row>
    <row r="351" spans="3:7">
      <c r="C351" s="14"/>
      <c r="D351" s="14"/>
      <c r="E351" s="14"/>
      <c r="F351" s="14"/>
      <c r="G351" s="14"/>
    </row>
    <row r="352" spans="3:7">
      <c r="C352" s="14"/>
      <c r="D352" s="14"/>
      <c r="E352" s="14"/>
      <c r="F352" s="14"/>
      <c r="G352" s="14"/>
    </row>
    <row r="353" spans="3:7">
      <c r="C353" s="14"/>
      <c r="D353" s="14"/>
      <c r="E353" s="14"/>
      <c r="F353" s="14"/>
      <c r="G353" s="14"/>
    </row>
    <row r="354" spans="3:7">
      <c r="C354" s="14"/>
      <c r="D354" s="14"/>
      <c r="E354" s="14"/>
      <c r="F354" s="14"/>
      <c r="G354" s="14"/>
    </row>
    <row r="355" spans="3:7">
      <c r="C355" s="14"/>
      <c r="D355" s="14"/>
      <c r="E355" s="14"/>
      <c r="F355" s="14"/>
      <c r="G355" s="14"/>
    </row>
    <row r="356" spans="3:7">
      <c r="C356" s="14"/>
      <c r="D356" s="14"/>
      <c r="E356" s="14"/>
      <c r="F356" s="14"/>
      <c r="G356" s="14"/>
    </row>
    <row r="357" spans="3:7">
      <c r="C357" s="14"/>
      <c r="D357" s="14"/>
      <c r="E357" s="14"/>
      <c r="F357" s="14"/>
      <c r="G357" s="14"/>
    </row>
    <row r="358" spans="3:7">
      <c r="C358" s="14"/>
      <c r="D358" s="14"/>
      <c r="E358" s="14"/>
      <c r="F358" s="14"/>
      <c r="G358" s="14"/>
    </row>
    <row r="359" spans="3:7">
      <c r="C359" s="14"/>
      <c r="D359" s="14"/>
      <c r="E359" s="14"/>
      <c r="F359" s="14"/>
      <c r="G359" s="14"/>
    </row>
    <row r="360" spans="3:7">
      <c r="C360" s="14"/>
      <c r="D360" s="14"/>
      <c r="E360" s="14"/>
      <c r="F360" s="14"/>
      <c r="G360" s="14"/>
    </row>
    <row r="361" spans="3:7">
      <c r="C361" s="14"/>
      <c r="D361" s="14"/>
      <c r="E361" s="14"/>
      <c r="F361" s="14"/>
      <c r="G361" s="14"/>
    </row>
    <row r="362" spans="3:7">
      <c r="C362" s="14"/>
      <c r="D362" s="14"/>
      <c r="E362" s="14"/>
      <c r="F362" s="14"/>
      <c r="G362" s="14"/>
    </row>
    <row r="363" spans="3:7">
      <c r="C363" s="14"/>
      <c r="D363" s="14"/>
      <c r="E363" s="14"/>
      <c r="F363" s="14"/>
      <c r="G363" s="14"/>
    </row>
    <row r="364" spans="3:7">
      <c r="C364" s="14"/>
      <c r="D364" s="14"/>
      <c r="E364" s="14"/>
      <c r="F364" s="14"/>
      <c r="G364" s="14"/>
    </row>
    <row r="365" spans="3:7">
      <c r="C365" s="14"/>
      <c r="D365" s="14"/>
      <c r="E365" s="14"/>
      <c r="F365" s="14"/>
      <c r="G365" s="14"/>
    </row>
    <row r="366" spans="3:7">
      <c r="C366" s="14"/>
      <c r="D366" s="14"/>
      <c r="E366" s="14"/>
      <c r="F366" s="14"/>
      <c r="G366" s="14"/>
    </row>
    <row r="367" spans="3:7">
      <c r="C367" s="14"/>
      <c r="D367" s="14"/>
      <c r="E367" s="14"/>
      <c r="F367" s="14"/>
      <c r="G367" s="14"/>
    </row>
    <row r="368" spans="3:7">
      <c r="C368" s="14"/>
      <c r="D368" s="14"/>
      <c r="E368" s="14"/>
      <c r="F368" s="14"/>
      <c r="G368" s="14"/>
    </row>
    <row r="369" spans="3:7">
      <c r="C369" s="14"/>
      <c r="D369" s="14"/>
      <c r="E369" s="14"/>
      <c r="F369" s="14"/>
      <c r="G369" s="14"/>
    </row>
    <row r="370" spans="3:7">
      <c r="C370" s="14"/>
      <c r="D370" s="14"/>
      <c r="E370" s="14"/>
      <c r="F370" s="14"/>
      <c r="G370" s="14"/>
    </row>
    <row r="371" spans="3:7">
      <c r="C371" s="14"/>
      <c r="D371" s="14"/>
      <c r="E371" s="14"/>
      <c r="F371" s="14"/>
      <c r="G371" s="14"/>
    </row>
    <row r="372" spans="3:7">
      <c r="C372" s="14"/>
      <c r="D372" s="14"/>
      <c r="E372" s="14"/>
      <c r="F372" s="14"/>
      <c r="G372" s="14"/>
    </row>
    <row r="373" spans="3:7">
      <c r="C373" s="14"/>
      <c r="D373" s="14"/>
      <c r="E373" s="14"/>
      <c r="F373" s="14"/>
      <c r="G373" s="14"/>
    </row>
    <row r="374" spans="3:7">
      <c r="C374" s="14"/>
      <c r="D374" s="14"/>
      <c r="E374" s="14"/>
      <c r="F374" s="14"/>
      <c r="G374" s="14"/>
    </row>
    <row r="375" spans="3:7">
      <c r="C375" s="14"/>
      <c r="D375" s="14"/>
      <c r="E375" s="14"/>
      <c r="F375" s="14"/>
      <c r="G375" s="14"/>
    </row>
    <row r="376" spans="3:7">
      <c r="C376" s="14"/>
      <c r="D376" s="14"/>
      <c r="E376" s="14"/>
      <c r="F376" s="14"/>
      <c r="G376" s="14"/>
    </row>
    <row r="377" spans="3:7">
      <c r="C377" s="14"/>
      <c r="D377" s="14"/>
      <c r="E377" s="14"/>
      <c r="F377" s="14"/>
      <c r="G377" s="14"/>
    </row>
    <row r="378" spans="3:7">
      <c r="C378" s="14"/>
      <c r="D378" s="14"/>
      <c r="E378" s="14"/>
      <c r="F378" s="14"/>
      <c r="G378" s="14"/>
    </row>
    <row r="379" spans="3:7">
      <c r="C379" s="14"/>
      <c r="D379" s="14"/>
      <c r="E379" s="14"/>
      <c r="F379" s="14"/>
      <c r="G379" s="14"/>
    </row>
    <row r="380" spans="3:7">
      <c r="C380" s="14"/>
      <c r="D380" s="14"/>
      <c r="E380" s="14"/>
      <c r="F380" s="14"/>
      <c r="G380" s="14"/>
    </row>
    <row r="381" spans="3:7">
      <c r="C381" s="14"/>
      <c r="D381" s="14"/>
      <c r="E381" s="14"/>
      <c r="F381" s="14"/>
      <c r="G381" s="14"/>
    </row>
    <row r="382" spans="3:7">
      <c r="C382" s="14"/>
      <c r="D382" s="14"/>
      <c r="E382" s="14"/>
      <c r="F382" s="14"/>
      <c r="G382" s="14"/>
    </row>
    <row r="383" spans="3:7">
      <c r="C383" s="14"/>
      <c r="D383" s="14"/>
      <c r="E383" s="14"/>
      <c r="F383" s="14"/>
      <c r="G383" s="14"/>
    </row>
    <row r="384" spans="3:7">
      <c r="C384" s="14"/>
      <c r="D384" s="14"/>
      <c r="E384" s="14"/>
      <c r="F384" s="14"/>
      <c r="G384" s="14"/>
    </row>
    <row r="385" spans="3:7">
      <c r="C385" s="14"/>
      <c r="D385" s="14"/>
      <c r="E385" s="14"/>
      <c r="F385" s="14"/>
      <c r="G385" s="14"/>
    </row>
    <row r="386" spans="3:7">
      <c r="C386" s="14"/>
      <c r="D386" s="14"/>
      <c r="E386" s="14"/>
      <c r="F386" s="14"/>
      <c r="G386" s="14"/>
    </row>
    <row r="387" spans="3:7">
      <c r="C387" s="14"/>
      <c r="D387" s="14"/>
      <c r="E387" s="14"/>
      <c r="F387" s="14"/>
      <c r="G387" s="14"/>
    </row>
    <row r="388" spans="3:7">
      <c r="C388" s="14"/>
      <c r="D388" s="14"/>
      <c r="E388" s="14"/>
      <c r="F388" s="14"/>
      <c r="G388" s="14"/>
    </row>
    <row r="389" spans="3:7">
      <c r="C389" s="14"/>
      <c r="D389" s="14"/>
      <c r="E389" s="14"/>
      <c r="F389" s="14"/>
      <c r="G389" s="14"/>
    </row>
    <row r="390" spans="3:7">
      <c r="C390" s="14"/>
      <c r="D390" s="14"/>
      <c r="E390" s="14"/>
      <c r="F390" s="14"/>
      <c r="G390" s="14"/>
    </row>
    <row r="391" spans="3:7">
      <c r="C391" s="14"/>
      <c r="D391" s="14"/>
      <c r="E391" s="14"/>
      <c r="F391" s="14"/>
      <c r="G391" s="14"/>
    </row>
    <row r="392" spans="3:7">
      <c r="C392" s="14"/>
      <c r="D392" s="14"/>
      <c r="E392" s="14"/>
      <c r="F392" s="14"/>
      <c r="G392" s="14"/>
    </row>
    <row r="393" spans="3:7">
      <c r="C393" s="14"/>
      <c r="D393" s="14"/>
      <c r="E393" s="14"/>
      <c r="F393" s="14"/>
      <c r="G393" s="14"/>
    </row>
    <row r="394" spans="3:7">
      <c r="C394" s="14"/>
      <c r="D394" s="14"/>
      <c r="E394" s="14"/>
      <c r="F394" s="14"/>
      <c r="G394" s="14"/>
    </row>
    <row r="395" spans="3:7">
      <c r="C395" s="14"/>
      <c r="D395" s="14"/>
      <c r="E395" s="14"/>
      <c r="F395" s="14"/>
      <c r="G395" s="14"/>
    </row>
    <row r="396" spans="3:7">
      <c r="C396" s="14"/>
      <c r="D396" s="14"/>
      <c r="E396" s="14"/>
      <c r="F396" s="14"/>
      <c r="G396" s="14"/>
    </row>
    <row r="397" spans="3:7">
      <c r="C397" s="14"/>
      <c r="D397" s="14"/>
      <c r="E397" s="14"/>
      <c r="F397" s="14"/>
      <c r="G397" s="14"/>
    </row>
    <row r="398" spans="3:7">
      <c r="C398" s="14"/>
      <c r="D398" s="14"/>
      <c r="E398" s="14"/>
      <c r="F398" s="14"/>
      <c r="G398" s="14"/>
    </row>
    <row r="399" spans="3:7">
      <c r="C399" s="14"/>
      <c r="D399" s="14"/>
      <c r="E399" s="14"/>
      <c r="F399" s="14"/>
      <c r="G399" s="14"/>
    </row>
    <row r="400" spans="3:7">
      <c r="C400" s="14"/>
      <c r="D400" s="14"/>
      <c r="E400" s="14"/>
      <c r="F400" s="14"/>
      <c r="G400" s="14"/>
    </row>
    <row r="401" spans="3:7">
      <c r="C401" s="14"/>
      <c r="D401" s="14"/>
      <c r="E401" s="14"/>
      <c r="F401" s="14"/>
      <c r="G401" s="14"/>
    </row>
    <row r="402" spans="3:7">
      <c r="C402" s="14"/>
      <c r="D402" s="14"/>
      <c r="E402" s="14"/>
      <c r="F402" s="14"/>
      <c r="G402" s="14"/>
    </row>
    <row r="403" spans="3:7">
      <c r="C403" s="14"/>
      <c r="D403" s="14"/>
      <c r="E403" s="14"/>
      <c r="F403" s="14"/>
      <c r="G403" s="14"/>
    </row>
    <row r="404" spans="3:7">
      <c r="C404" s="14"/>
      <c r="D404" s="14"/>
      <c r="E404" s="14"/>
      <c r="F404" s="14"/>
      <c r="G404" s="14"/>
    </row>
    <row r="405" spans="3:7">
      <c r="C405" s="14"/>
      <c r="D405" s="14"/>
      <c r="E405" s="14"/>
      <c r="F405" s="14"/>
      <c r="G405" s="14"/>
    </row>
    <row r="406" spans="3:7">
      <c r="C406" s="14"/>
      <c r="D406" s="14"/>
      <c r="E406" s="14"/>
      <c r="F406" s="14"/>
      <c r="G406" s="14"/>
    </row>
    <row r="407" spans="3:7">
      <c r="C407" s="14"/>
      <c r="D407" s="14"/>
      <c r="E407" s="14"/>
      <c r="F407" s="14"/>
      <c r="G407" s="14"/>
    </row>
    <row r="408" spans="3:7">
      <c r="C408" s="14"/>
      <c r="D408" s="14"/>
      <c r="E408" s="14"/>
      <c r="F408" s="14"/>
      <c r="G408" s="14"/>
    </row>
    <row r="409" spans="3:7">
      <c r="C409" s="14"/>
      <c r="D409" s="14"/>
      <c r="E409" s="14"/>
      <c r="F409" s="14"/>
      <c r="G409" s="14"/>
    </row>
    <row r="410" spans="3:7">
      <c r="C410" s="14"/>
      <c r="D410" s="14"/>
      <c r="E410" s="14"/>
      <c r="F410" s="14"/>
      <c r="G410" s="14"/>
    </row>
    <row r="411" spans="3:7">
      <c r="C411" s="14"/>
      <c r="D411" s="14"/>
      <c r="E411" s="14"/>
      <c r="F411" s="14"/>
      <c r="G411" s="14"/>
    </row>
    <row r="412" spans="3:7">
      <c r="C412" s="14"/>
      <c r="D412" s="14"/>
      <c r="E412" s="14"/>
      <c r="F412" s="14"/>
      <c r="G412" s="14"/>
    </row>
    <row r="413" spans="3:7">
      <c r="C413" s="14"/>
      <c r="D413" s="14"/>
      <c r="E413" s="14"/>
      <c r="F413" s="14"/>
      <c r="G413" s="14"/>
    </row>
    <row r="414" spans="3:7">
      <c r="C414" s="14"/>
      <c r="D414" s="14"/>
      <c r="E414" s="14"/>
      <c r="F414" s="14"/>
      <c r="G414" s="14"/>
    </row>
    <row r="415" spans="3:7">
      <c r="C415" s="14"/>
      <c r="D415" s="14"/>
      <c r="E415" s="14"/>
      <c r="F415" s="14"/>
      <c r="G415" s="14"/>
    </row>
    <row r="416" spans="3:7">
      <c r="C416" s="14"/>
      <c r="D416" s="14"/>
      <c r="E416" s="14"/>
      <c r="F416" s="14"/>
      <c r="G416" s="14"/>
    </row>
    <row r="417" spans="3:7">
      <c r="C417" s="14"/>
      <c r="D417" s="14"/>
      <c r="E417" s="14"/>
      <c r="F417" s="14"/>
      <c r="G417" s="14"/>
    </row>
    <row r="418" spans="3:7">
      <c r="C418" s="14"/>
      <c r="D418" s="14"/>
      <c r="E418" s="14"/>
      <c r="F418" s="14"/>
      <c r="G418" s="14"/>
    </row>
    <row r="419" spans="3:7">
      <c r="C419" s="14"/>
      <c r="D419" s="14"/>
      <c r="E419" s="14"/>
      <c r="F419" s="14"/>
      <c r="G419" s="14"/>
    </row>
    <row r="420" spans="3:7">
      <c r="C420" s="14"/>
      <c r="D420" s="14"/>
      <c r="E420" s="14"/>
      <c r="F420" s="14"/>
      <c r="G420" s="14"/>
    </row>
    <row r="421" spans="3:7">
      <c r="C421" s="14"/>
      <c r="D421" s="14"/>
      <c r="E421" s="14"/>
      <c r="F421" s="14"/>
      <c r="G421" s="14"/>
    </row>
    <row r="422" spans="3:7">
      <c r="C422" s="14"/>
      <c r="D422" s="14"/>
      <c r="E422" s="14"/>
      <c r="F422" s="14"/>
      <c r="G422" s="14"/>
    </row>
    <row r="423" spans="3:7">
      <c r="C423" s="14"/>
      <c r="D423" s="14"/>
      <c r="E423" s="14"/>
      <c r="F423" s="14"/>
      <c r="G423" s="14"/>
    </row>
    <row r="424" spans="3:7">
      <c r="C424" s="14"/>
      <c r="D424" s="14"/>
      <c r="E424" s="14"/>
      <c r="F424" s="14"/>
      <c r="G424" s="14"/>
    </row>
    <row r="425" spans="3:7">
      <c r="C425" s="14"/>
      <c r="D425" s="14"/>
      <c r="E425" s="14"/>
      <c r="F425" s="14"/>
      <c r="G425" s="14"/>
    </row>
    <row r="426" spans="3:7">
      <c r="C426" s="14"/>
      <c r="D426" s="14"/>
      <c r="E426" s="14"/>
      <c r="F426" s="14"/>
      <c r="G426" s="14"/>
    </row>
    <row r="427" spans="3:7">
      <c r="C427" s="14"/>
      <c r="D427" s="14"/>
      <c r="E427" s="14"/>
      <c r="F427" s="14"/>
      <c r="G427" s="14"/>
    </row>
    <row r="428" spans="3:7">
      <c r="C428" s="14"/>
      <c r="D428" s="14"/>
      <c r="E428" s="14"/>
      <c r="F428" s="14"/>
      <c r="G428" s="14"/>
    </row>
    <row r="429" spans="3:7">
      <c r="C429" s="14"/>
      <c r="D429" s="14"/>
      <c r="E429" s="14"/>
      <c r="F429" s="14"/>
      <c r="G429" s="14"/>
    </row>
    <row r="430" spans="3:7">
      <c r="C430" s="14"/>
      <c r="D430" s="14"/>
      <c r="E430" s="14"/>
      <c r="F430" s="14"/>
      <c r="G430" s="14"/>
    </row>
    <row r="431" spans="3:7">
      <c r="C431" s="14"/>
      <c r="D431" s="14"/>
      <c r="E431" s="14"/>
      <c r="F431" s="14"/>
      <c r="G431" s="14"/>
    </row>
    <row r="432" spans="3:7">
      <c r="C432" s="14"/>
      <c r="D432" s="14"/>
      <c r="E432" s="14"/>
      <c r="F432" s="14"/>
      <c r="G432" s="14"/>
    </row>
    <row r="433" spans="3:7">
      <c r="C433" s="14"/>
      <c r="D433" s="14"/>
      <c r="E433" s="14"/>
      <c r="F433" s="14"/>
      <c r="G433" s="14"/>
    </row>
    <row r="434" spans="3:7">
      <c r="C434" s="14"/>
      <c r="D434" s="14"/>
      <c r="E434" s="14"/>
      <c r="F434" s="14"/>
      <c r="G434" s="14"/>
    </row>
    <row r="435" spans="3:7">
      <c r="C435" s="14"/>
      <c r="D435" s="14"/>
      <c r="E435" s="14"/>
      <c r="F435" s="14"/>
      <c r="G435" s="14"/>
    </row>
    <row r="436" spans="3:7">
      <c r="C436" s="14"/>
      <c r="D436" s="14"/>
      <c r="E436" s="14"/>
      <c r="F436" s="14"/>
      <c r="G436" s="14"/>
    </row>
    <row r="437" spans="3:7">
      <c r="C437" s="14"/>
      <c r="D437" s="14"/>
      <c r="E437" s="14"/>
      <c r="F437" s="14"/>
      <c r="G437" s="14"/>
    </row>
    <row r="438" spans="3:7">
      <c r="C438" s="14"/>
      <c r="D438" s="14"/>
      <c r="E438" s="14"/>
      <c r="F438" s="14"/>
      <c r="G438" s="14"/>
    </row>
    <row r="439" spans="3:7">
      <c r="C439" s="14"/>
      <c r="D439" s="14"/>
      <c r="E439" s="14"/>
      <c r="F439" s="14"/>
      <c r="G439" s="14"/>
    </row>
    <row r="440" spans="3:7">
      <c r="C440" s="14"/>
      <c r="D440" s="14"/>
      <c r="E440" s="14"/>
      <c r="F440" s="14"/>
      <c r="G440" s="14"/>
    </row>
    <row r="441" spans="3:7">
      <c r="C441" s="14"/>
      <c r="D441" s="14"/>
      <c r="E441" s="14"/>
      <c r="F441" s="14"/>
      <c r="G441" s="14"/>
    </row>
    <row r="442" spans="3:7">
      <c r="C442" s="14"/>
      <c r="D442" s="14"/>
      <c r="E442" s="14"/>
      <c r="F442" s="14"/>
      <c r="G442" s="14"/>
    </row>
    <row r="443" spans="3:7">
      <c r="C443" s="14"/>
      <c r="D443" s="14"/>
      <c r="E443" s="14"/>
      <c r="F443" s="14"/>
      <c r="G443" s="14"/>
    </row>
    <row r="444" spans="3:7">
      <c r="C444" s="14"/>
      <c r="D444" s="14"/>
      <c r="E444" s="14"/>
      <c r="F444" s="14"/>
      <c r="G444" s="14"/>
    </row>
    <row r="445" spans="3:7">
      <c r="C445" s="14"/>
      <c r="D445" s="14"/>
      <c r="E445" s="14"/>
      <c r="F445" s="14"/>
      <c r="G445" s="14"/>
    </row>
    <row r="446" spans="3:7">
      <c r="C446" s="14"/>
      <c r="D446" s="14"/>
      <c r="E446" s="14"/>
      <c r="F446" s="14"/>
      <c r="G446" s="14"/>
    </row>
    <row r="447" spans="3:7">
      <c r="C447" s="14"/>
      <c r="D447" s="14"/>
      <c r="E447" s="14"/>
      <c r="F447" s="14"/>
      <c r="G447" s="14"/>
    </row>
    <row r="448" spans="3:7">
      <c r="C448" s="14"/>
      <c r="D448" s="14"/>
      <c r="E448" s="14"/>
      <c r="F448" s="14"/>
      <c r="G448" s="14"/>
    </row>
    <row r="449" spans="3:7">
      <c r="C449" s="14"/>
      <c r="D449" s="14"/>
      <c r="E449" s="14"/>
      <c r="F449" s="14"/>
      <c r="G449" s="14"/>
    </row>
    <row r="450" spans="3:7">
      <c r="C450" s="14"/>
      <c r="D450" s="14"/>
      <c r="E450" s="14"/>
      <c r="F450" s="14"/>
      <c r="G450" s="14"/>
    </row>
    <row r="451" spans="3:7">
      <c r="C451" s="14"/>
      <c r="D451" s="14"/>
      <c r="E451" s="14"/>
      <c r="F451" s="14"/>
      <c r="G451" s="14"/>
    </row>
    <row r="452" spans="3:7">
      <c r="C452" s="14"/>
      <c r="D452" s="14"/>
      <c r="E452" s="14"/>
      <c r="F452" s="14"/>
      <c r="G452" s="14"/>
    </row>
    <row r="453" spans="3:7">
      <c r="C453" s="14"/>
      <c r="D453" s="14"/>
      <c r="E453" s="14"/>
      <c r="F453" s="14"/>
      <c r="G453" s="14"/>
    </row>
    <row r="454" spans="3:7">
      <c r="C454" s="14"/>
      <c r="D454" s="14"/>
      <c r="E454" s="14"/>
      <c r="F454" s="14"/>
      <c r="G454" s="14"/>
    </row>
    <row r="455" spans="3:7">
      <c r="C455" s="14"/>
      <c r="D455" s="14"/>
      <c r="E455" s="14"/>
      <c r="F455" s="14"/>
      <c r="G455" s="14"/>
    </row>
    <row r="456" spans="3:7">
      <c r="C456" s="14"/>
      <c r="D456" s="14"/>
      <c r="E456" s="14"/>
      <c r="F456" s="14"/>
      <c r="G456" s="14"/>
    </row>
    <row r="457" spans="3:7">
      <c r="C457" s="14"/>
      <c r="D457" s="14"/>
      <c r="E457" s="14"/>
      <c r="F457" s="14"/>
      <c r="G457" s="14"/>
    </row>
    <row r="458" spans="3:7">
      <c r="C458" s="14"/>
      <c r="D458" s="14"/>
      <c r="E458" s="14"/>
      <c r="F458" s="14"/>
      <c r="G458" s="14"/>
    </row>
    <row r="459" spans="3:7">
      <c r="C459" s="14"/>
      <c r="D459" s="14"/>
      <c r="E459" s="14"/>
      <c r="F459" s="14"/>
      <c r="G459" s="14"/>
    </row>
    <row r="460" spans="3:7">
      <c r="C460" s="14"/>
      <c r="D460" s="14"/>
      <c r="E460" s="14"/>
      <c r="F460" s="14"/>
      <c r="G460" s="14"/>
    </row>
    <row r="461" spans="3:7">
      <c r="C461" s="14"/>
      <c r="D461" s="14"/>
      <c r="E461" s="14"/>
      <c r="F461" s="14"/>
      <c r="G461" s="14"/>
    </row>
    <row r="462" spans="3:7">
      <c r="C462" s="14"/>
      <c r="D462" s="14"/>
      <c r="E462" s="14"/>
      <c r="F462" s="14"/>
      <c r="G462" s="14"/>
    </row>
    <row r="463" spans="3:7">
      <c r="C463" s="14"/>
      <c r="D463" s="14"/>
      <c r="E463" s="14"/>
      <c r="F463" s="14"/>
      <c r="G463" s="14"/>
    </row>
    <row r="464" spans="3:7">
      <c r="C464" s="14"/>
      <c r="D464" s="14"/>
      <c r="E464" s="14"/>
      <c r="F464" s="14"/>
      <c r="G464" s="14"/>
    </row>
    <row r="465" spans="3:7">
      <c r="C465" s="14"/>
      <c r="D465" s="14"/>
      <c r="E465" s="14"/>
      <c r="F465" s="14"/>
      <c r="G465" s="14"/>
    </row>
    <row r="466" spans="3:7">
      <c r="C466" s="14"/>
      <c r="D466" s="14"/>
      <c r="E466" s="14"/>
      <c r="F466" s="14"/>
      <c r="G466" s="14"/>
    </row>
    <row r="467" spans="3:7">
      <c r="C467" s="14"/>
      <c r="D467" s="14"/>
      <c r="E467" s="14"/>
      <c r="F467" s="14"/>
      <c r="G467" s="14"/>
    </row>
    <row r="468" spans="3:7">
      <c r="C468" s="14"/>
      <c r="D468" s="14"/>
      <c r="E468" s="14"/>
      <c r="F468" s="14"/>
      <c r="G468" s="14"/>
    </row>
    <row r="469" spans="3:7">
      <c r="C469" s="14"/>
      <c r="D469" s="14"/>
      <c r="E469" s="14"/>
      <c r="F469" s="14"/>
      <c r="G469" s="14"/>
    </row>
    <row r="470" spans="3:7">
      <c r="C470" s="14"/>
      <c r="D470" s="14"/>
      <c r="E470" s="14"/>
      <c r="F470" s="14"/>
      <c r="G470" s="14"/>
    </row>
    <row r="471" spans="3:7">
      <c r="C471" s="14"/>
      <c r="D471" s="14"/>
      <c r="E471" s="14"/>
      <c r="F471" s="14"/>
      <c r="G471" s="14"/>
    </row>
    <row r="472" spans="3:7">
      <c r="C472" s="14"/>
      <c r="D472" s="14"/>
      <c r="E472" s="14"/>
      <c r="F472" s="14"/>
      <c r="G472" s="14"/>
    </row>
    <row r="473" spans="3:7">
      <c r="C473" s="14"/>
      <c r="D473" s="14"/>
      <c r="E473" s="14"/>
      <c r="F473" s="14"/>
      <c r="G473" s="14"/>
    </row>
    <row r="474" spans="3:7">
      <c r="C474" s="14"/>
      <c r="D474" s="14"/>
      <c r="E474" s="14"/>
      <c r="F474" s="14"/>
      <c r="G474" s="14"/>
    </row>
    <row r="475" spans="3:7">
      <c r="C475" s="14"/>
      <c r="D475" s="14"/>
      <c r="E475" s="14"/>
      <c r="F475" s="14"/>
      <c r="G475" s="14"/>
    </row>
    <row r="476" spans="3:7">
      <c r="C476" s="14"/>
      <c r="D476" s="14"/>
      <c r="E476" s="14"/>
      <c r="F476" s="14"/>
      <c r="G476" s="14"/>
    </row>
    <row r="477" spans="3:7">
      <c r="C477" s="14"/>
      <c r="D477" s="14"/>
      <c r="E477" s="14"/>
      <c r="F477" s="14"/>
      <c r="G477" s="14"/>
    </row>
    <row r="478" spans="3:7">
      <c r="C478" s="14"/>
      <c r="D478" s="14"/>
      <c r="E478" s="14"/>
      <c r="F478" s="14"/>
      <c r="G478" s="14"/>
    </row>
    <row r="479" spans="3:7">
      <c r="C479" s="14"/>
      <c r="D479" s="14"/>
      <c r="E479" s="14"/>
      <c r="F479" s="14"/>
      <c r="G479" s="14"/>
    </row>
    <row r="480" spans="3:7">
      <c r="C480" s="14"/>
      <c r="D480" s="14"/>
      <c r="E480" s="14"/>
      <c r="F480" s="14"/>
      <c r="G480" s="14"/>
    </row>
    <row r="481" spans="3:7">
      <c r="C481" s="14"/>
      <c r="D481" s="14"/>
      <c r="E481" s="14"/>
      <c r="F481" s="14"/>
      <c r="G481" s="14"/>
    </row>
    <row r="482" spans="3:7">
      <c r="C482" s="14"/>
      <c r="D482" s="14"/>
      <c r="E482" s="14"/>
      <c r="F482" s="14"/>
      <c r="G482" s="14"/>
    </row>
    <row r="483" spans="3:7">
      <c r="C483" s="14"/>
      <c r="D483" s="14"/>
      <c r="E483" s="14"/>
      <c r="F483" s="14"/>
      <c r="G483" s="14"/>
    </row>
    <row r="484" spans="3:7">
      <c r="C484" s="14"/>
      <c r="D484" s="14"/>
      <c r="E484" s="14"/>
      <c r="F484" s="14"/>
      <c r="G484" s="14"/>
    </row>
    <row r="485" spans="3:7">
      <c r="C485" s="14"/>
      <c r="D485" s="14"/>
      <c r="E485" s="14"/>
      <c r="F485" s="14"/>
      <c r="G485" s="14"/>
    </row>
    <row r="486" spans="3:7">
      <c r="C486" s="14"/>
      <c r="D486" s="14"/>
      <c r="E486" s="14"/>
      <c r="F486" s="14"/>
      <c r="G486" s="14"/>
    </row>
    <row r="487" spans="3:7">
      <c r="C487" s="14"/>
      <c r="D487" s="14"/>
      <c r="E487" s="14"/>
      <c r="F487" s="14"/>
      <c r="G487" s="14"/>
    </row>
    <row r="488" spans="3:7">
      <c r="C488" s="14"/>
      <c r="D488" s="14"/>
      <c r="E488" s="14"/>
      <c r="F488" s="14"/>
      <c r="G488" s="14"/>
    </row>
    <row r="489" spans="3:7">
      <c r="C489" s="14"/>
      <c r="D489" s="14"/>
      <c r="E489" s="14"/>
      <c r="F489" s="14"/>
      <c r="G489" s="14"/>
    </row>
    <row r="490" spans="3:7">
      <c r="C490" s="14"/>
      <c r="D490" s="14"/>
      <c r="E490" s="14"/>
      <c r="F490" s="14"/>
      <c r="G490" s="14"/>
    </row>
    <row r="491" spans="3:7">
      <c r="C491" s="14"/>
      <c r="D491" s="14"/>
      <c r="E491" s="14"/>
      <c r="F491" s="14"/>
      <c r="G491" s="14"/>
    </row>
    <row r="492" spans="3:7">
      <c r="C492" s="14"/>
      <c r="D492" s="14"/>
      <c r="E492" s="14"/>
      <c r="F492" s="14"/>
      <c r="G492" s="14"/>
    </row>
    <row r="493" spans="3:7">
      <c r="C493" s="14"/>
      <c r="D493" s="14"/>
      <c r="E493" s="14"/>
      <c r="F493" s="14"/>
      <c r="G493" s="14"/>
    </row>
    <row r="494" spans="3:7">
      <c r="C494" s="14"/>
      <c r="D494" s="14"/>
      <c r="E494" s="14"/>
      <c r="F494" s="14"/>
      <c r="G494" s="14"/>
    </row>
    <row r="495" spans="3:7">
      <c r="C495" s="14"/>
      <c r="D495" s="14"/>
      <c r="E495" s="14"/>
      <c r="F495" s="14"/>
      <c r="G495" s="14"/>
    </row>
    <row r="496" spans="3:7">
      <c r="C496" s="14"/>
      <c r="D496" s="14"/>
      <c r="E496" s="14"/>
      <c r="F496" s="14"/>
      <c r="G496" s="14"/>
    </row>
    <row r="497" spans="3:7">
      <c r="C497" s="14"/>
      <c r="D497" s="14"/>
      <c r="E497" s="14"/>
      <c r="F497" s="14"/>
      <c r="G497" s="14"/>
    </row>
    <row r="498" spans="3:7">
      <c r="C498" s="14"/>
      <c r="D498" s="14"/>
      <c r="E498" s="14"/>
      <c r="F498" s="14"/>
      <c r="G498" s="14"/>
    </row>
    <row r="499" spans="3:7">
      <c r="C499" s="14"/>
      <c r="D499" s="14"/>
      <c r="E499" s="14"/>
      <c r="F499" s="14"/>
      <c r="G499" s="14"/>
    </row>
    <row r="500" spans="3:7">
      <c r="C500" s="14"/>
      <c r="D500" s="14"/>
      <c r="E500" s="14"/>
      <c r="F500" s="14"/>
      <c r="G500" s="14"/>
    </row>
    <row r="501" spans="3:7">
      <c r="C501" s="14"/>
      <c r="D501" s="14"/>
      <c r="E501" s="14"/>
      <c r="F501" s="14"/>
      <c r="G501" s="14"/>
    </row>
    <row r="502" spans="3:7">
      <c r="C502" s="14"/>
      <c r="D502" s="14"/>
      <c r="E502" s="14"/>
      <c r="F502" s="14"/>
      <c r="G502" s="14"/>
    </row>
    <row r="503" spans="3:7">
      <c r="C503" s="14"/>
      <c r="D503" s="14"/>
      <c r="E503" s="14"/>
      <c r="F503" s="14"/>
      <c r="G503" s="14"/>
    </row>
    <row r="504" spans="3:7">
      <c r="C504" s="14"/>
      <c r="D504" s="14"/>
      <c r="E504" s="14"/>
      <c r="F504" s="14"/>
      <c r="G504" s="14"/>
    </row>
    <row r="505" spans="3:7">
      <c r="C505" s="14"/>
      <c r="D505" s="14"/>
      <c r="E505" s="14"/>
      <c r="F505" s="14"/>
      <c r="G505" s="14"/>
    </row>
    <row r="506" spans="3:7">
      <c r="C506" s="14"/>
      <c r="D506" s="14"/>
      <c r="E506" s="14"/>
      <c r="F506" s="14"/>
      <c r="G506" s="14"/>
    </row>
    <row r="507" spans="3:7">
      <c r="C507" s="14"/>
      <c r="D507" s="14"/>
      <c r="E507" s="14"/>
      <c r="F507" s="14"/>
      <c r="G507" s="14"/>
    </row>
    <row r="508" spans="3:7">
      <c r="C508" s="14"/>
      <c r="D508" s="14"/>
      <c r="E508" s="14"/>
      <c r="F508" s="14"/>
      <c r="G508" s="14"/>
    </row>
    <row r="509" spans="3:7">
      <c r="C509" s="14"/>
      <c r="D509" s="14"/>
      <c r="E509" s="14"/>
      <c r="F509" s="14"/>
      <c r="G509" s="14"/>
    </row>
    <row r="510" spans="3:7">
      <c r="C510" s="14"/>
      <c r="D510" s="14"/>
      <c r="E510" s="14"/>
      <c r="F510" s="14"/>
      <c r="G510" s="14"/>
    </row>
    <row r="511" spans="3:7">
      <c r="C511" s="14"/>
      <c r="D511" s="14"/>
      <c r="E511" s="14"/>
      <c r="F511" s="14"/>
      <c r="G511" s="14"/>
    </row>
    <row r="512" spans="3:7">
      <c r="C512" s="14"/>
      <c r="D512" s="14"/>
      <c r="E512" s="14"/>
      <c r="F512" s="14"/>
      <c r="G512" s="14"/>
    </row>
    <row r="513" spans="3:7">
      <c r="C513" s="14"/>
      <c r="D513" s="14"/>
      <c r="E513" s="14"/>
      <c r="F513" s="14"/>
      <c r="G513" s="14"/>
    </row>
    <row r="514" spans="3:7">
      <c r="C514" s="14"/>
      <c r="D514" s="14"/>
      <c r="E514" s="14"/>
      <c r="F514" s="14"/>
      <c r="G514" s="14"/>
    </row>
    <row r="515" spans="3:7">
      <c r="C515" s="14"/>
      <c r="D515" s="14"/>
      <c r="E515" s="14"/>
      <c r="F515" s="14"/>
      <c r="G515" s="14"/>
    </row>
    <row r="516" spans="3:7">
      <c r="C516" s="14"/>
      <c r="D516" s="14"/>
      <c r="E516" s="14"/>
      <c r="F516" s="14"/>
      <c r="G516" s="14"/>
    </row>
    <row r="517" spans="3:7">
      <c r="C517" s="14"/>
      <c r="D517" s="14"/>
      <c r="E517" s="14"/>
      <c r="F517" s="14"/>
      <c r="G517" s="14"/>
    </row>
    <row r="518" spans="3:7">
      <c r="C518" s="14"/>
      <c r="D518" s="14"/>
      <c r="E518" s="14"/>
      <c r="F518" s="14"/>
      <c r="G518" s="14"/>
    </row>
    <row r="519" spans="3:7">
      <c r="C519" s="14"/>
      <c r="D519" s="14"/>
      <c r="E519" s="14"/>
      <c r="F519" s="14"/>
      <c r="G519" s="14"/>
    </row>
    <row r="520" spans="3:7">
      <c r="C520" s="14"/>
      <c r="D520" s="14"/>
      <c r="E520" s="14"/>
      <c r="F520" s="14"/>
      <c r="G520" s="14"/>
    </row>
    <row r="521" spans="3:7">
      <c r="C521" s="14"/>
      <c r="D521" s="14"/>
      <c r="E521" s="14"/>
      <c r="F521" s="14"/>
      <c r="G521" s="14"/>
    </row>
    <row r="522" spans="3:7">
      <c r="C522" s="14"/>
      <c r="D522" s="14"/>
      <c r="E522" s="14"/>
      <c r="F522" s="14"/>
      <c r="G522" s="14"/>
    </row>
    <row r="523" spans="3:7">
      <c r="C523" s="14"/>
      <c r="D523" s="14"/>
      <c r="E523" s="14"/>
      <c r="F523" s="14"/>
      <c r="G523" s="14"/>
    </row>
    <row r="524" spans="3:7">
      <c r="C524" s="14"/>
      <c r="D524" s="14"/>
      <c r="E524" s="14"/>
      <c r="F524" s="14"/>
      <c r="G524" s="14"/>
    </row>
    <row r="525" spans="3:7">
      <c r="C525" s="14"/>
      <c r="D525" s="14"/>
      <c r="E525" s="14"/>
      <c r="F525" s="14"/>
      <c r="G525" s="14"/>
    </row>
    <row r="526" spans="3:7">
      <c r="C526" s="14"/>
      <c r="D526" s="14"/>
      <c r="E526" s="14"/>
      <c r="F526" s="14"/>
      <c r="G526" s="14"/>
    </row>
    <row r="527" spans="3:7">
      <c r="C527" s="14"/>
      <c r="D527" s="14"/>
      <c r="E527" s="14"/>
      <c r="F527" s="14"/>
      <c r="G527" s="14"/>
    </row>
    <row r="528" spans="3:7">
      <c r="C528" s="14"/>
      <c r="D528" s="14"/>
      <c r="E528" s="14"/>
      <c r="F528" s="14"/>
      <c r="G528" s="14"/>
    </row>
    <row r="529" spans="3:7">
      <c r="C529" s="14"/>
      <c r="D529" s="14"/>
      <c r="E529" s="14"/>
      <c r="F529" s="14"/>
      <c r="G529" s="14"/>
    </row>
    <row r="530" spans="3:7">
      <c r="C530" s="14"/>
      <c r="D530" s="14"/>
      <c r="E530" s="14"/>
      <c r="F530" s="14"/>
      <c r="G530" s="14"/>
    </row>
    <row r="531" spans="3:7">
      <c r="C531" s="14"/>
      <c r="D531" s="14"/>
      <c r="E531" s="14"/>
      <c r="F531" s="14"/>
      <c r="G531" s="14"/>
    </row>
    <row r="532" spans="3:7">
      <c r="C532" s="14"/>
      <c r="D532" s="14"/>
      <c r="E532" s="14"/>
      <c r="F532" s="14"/>
      <c r="G532" s="14"/>
    </row>
    <row r="533" spans="3:7">
      <c r="C533" s="14"/>
      <c r="D533" s="14"/>
      <c r="E533" s="14"/>
      <c r="F533" s="14"/>
      <c r="G533" s="14"/>
    </row>
    <row r="534" spans="3:7">
      <c r="C534" s="14"/>
      <c r="D534" s="14"/>
      <c r="E534" s="14"/>
      <c r="F534" s="14"/>
      <c r="G534" s="14"/>
    </row>
    <row r="535" spans="3:7">
      <c r="C535" s="14"/>
      <c r="D535" s="14"/>
      <c r="E535" s="14"/>
      <c r="F535" s="14"/>
      <c r="G535" s="14"/>
    </row>
    <row r="536" spans="3:7">
      <c r="C536" s="14"/>
      <c r="D536" s="14"/>
      <c r="E536" s="14"/>
      <c r="F536" s="14"/>
      <c r="G536" s="14"/>
    </row>
    <row r="537" spans="3:7">
      <c r="C537" s="14"/>
      <c r="D537" s="14"/>
      <c r="E537" s="14"/>
      <c r="F537" s="14"/>
      <c r="G537" s="14"/>
    </row>
    <row r="538" spans="3:7">
      <c r="C538" s="14"/>
      <c r="D538" s="14"/>
      <c r="E538" s="14"/>
      <c r="F538" s="14"/>
      <c r="G538" s="14"/>
    </row>
    <row r="539" spans="3:7">
      <c r="C539" s="14"/>
      <c r="D539" s="14"/>
      <c r="E539" s="14"/>
      <c r="F539" s="14"/>
      <c r="G539" s="14"/>
    </row>
    <row r="540" spans="3:7">
      <c r="C540" s="14"/>
      <c r="D540" s="14"/>
      <c r="E540" s="14"/>
      <c r="F540" s="14"/>
      <c r="G540" s="14"/>
    </row>
    <row r="541" spans="3:7">
      <c r="C541" s="14"/>
      <c r="D541" s="14"/>
      <c r="E541" s="14"/>
      <c r="F541" s="14"/>
      <c r="G541" s="14"/>
    </row>
    <row r="542" spans="3:7">
      <c r="C542" s="14"/>
      <c r="D542" s="14"/>
      <c r="E542" s="14"/>
      <c r="F542" s="14"/>
      <c r="G542" s="14"/>
    </row>
    <row r="543" spans="3:7">
      <c r="C543" s="14"/>
      <c r="D543" s="14"/>
      <c r="E543" s="14"/>
      <c r="F543" s="14"/>
      <c r="G543" s="14"/>
    </row>
    <row r="544" spans="3:7">
      <c r="C544" s="14"/>
      <c r="D544" s="14"/>
      <c r="E544" s="14"/>
      <c r="F544" s="14"/>
      <c r="G544" s="14"/>
    </row>
    <row r="545" spans="3:7">
      <c r="C545" s="14"/>
      <c r="D545" s="14"/>
      <c r="E545" s="14"/>
      <c r="F545" s="14"/>
      <c r="G545" s="14"/>
    </row>
    <row r="546" spans="3:7">
      <c r="C546" s="14"/>
      <c r="D546" s="14"/>
      <c r="E546" s="14"/>
      <c r="F546" s="14"/>
      <c r="G546" s="14"/>
    </row>
    <row r="547" spans="3:7">
      <c r="C547" s="14"/>
      <c r="D547" s="14"/>
      <c r="E547" s="14"/>
      <c r="F547" s="14"/>
      <c r="G547" s="14"/>
    </row>
    <row r="548" spans="3:7">
      <c r="C548" s="14"/>
      <c r="D548" s="14"/>
      <c r="E548" s="14"/>
      <c r="F548" s="14"/>
      <c r="G548" s="14"/>
    </row>
    <row r="549" spans="3:7">
      <c r="C549" s="14"/>
      <c r="D549" s="14"/>
      <c r="E549" s="14"/>
      <c r="F549" s="14"/>
      <c r="G549" s="14"/>
    </row>
    <row r="550" spans="3:7">
      <c r="C550" s="14"/>
      <c r="D550" s="14"/>
      <c r="E550" s="14"/>
      <c r="F550" s="14"/>
      <c r="G550" s="14"/>
    </row>
    <row r="551" spans="3:7">
      <c r="C551" s="14"/>
      <c r="D551" s="14"/>
      <c r="E551" s="14"/>
      <c r="F551" s="14"/>
      <c r="G551" s="14"/>
    </row>
    <row r="552" spans="3:7">
      <c r="C552" s="14"/>
      <c r="D552" s="14"/>
      <c r="E552" s="14"/>
      <c r="F552" s="14"/>
      <c r="G552" s="14"/>
    </row>
    <row r="553" spans="3:7">
      <c r="C553" s="14"/>
      <c r="D553" s="14"/>
      <c r="E553" s="14"/>
      <c r="F553" s="14"/>
      <c r="G553" s="14"/>
    </row>
    <row r="554" spans="3:7">
      <c r="C554" s="14"/>
      <c r="D554" s="14"/>
      <c r="E554" s="14"/>
      <c r="F554" s="14"/>
      <c r="G554" s="14"/>
    </row>
    <row r="555" spans="3:7">
      <c r="C555" s="14"/>
      <c r="D555" s="14"/>
      <c r="E555" s="14"/>
      <c r="F555" s="14"/>
      <c r="G555" s="14"/>
    </row>
    <row r="556" spans="3:7">
      <c r="C556" s="14"/>
      <c r="D556" s="14"/>
      <c r="E556" s="14"/>
      <c r="F556" s="14"/>
      <c r="G556" s="14"/>
    </row>
    <row r="557" spans="3:7">
      <c r="C557" s="14"/>
      <c r="D557" s="14"/>
      <c r="E557" s="14"/>
      <c r="F557" s="14"/>
      <c r="G557" s="14"/>
    </row>
    <row r="558" spans="3:7">
      <c r="C558" s="14"/>
      <c r="D558" s="14"/>
      <c r="E558" s="14"/>
      <c r="F558" s="14"/>
      <c r="G558" s="14"/>
    </row>
    <row r="559" spans="3:7">
      <c r="C559" s="14"/>
      <c r="D559" s="14"/>
      <c r="E559" s="14"/>
      <c r="F559" s="14"/>
      <c r="G559" s="14"/>
    </row>
    <row r="560" spans="3:7">
      <c r="C560" s="14"/>
      <c r="D560" s="14"/>
      <c r="E560" s="14"/>
      <c r="F560" s="14"/>
      <c r="G560" s="14"/>
    </row>
    <row r="561" spans="3:7">
      <c r="C561" s="14"/>
      <c r="D561" s="14"/>
      <c r="E561" s="14"/>
      <c r="F561" s="14"/>
      <c r="G561" s="14"/>
    </row>
    <row r="562" spans="3:7">
      <c r="C562" s="14"/>
      <c r="D562" s="14"/>
      <c r="E562" s="14"/>
      <c r="F562" s="14"/>
      <c r="G562" s="14"/>
    </row>
    <row r="563" spans="3:7">
      <c r="C563" s="14"/>
      <c r="D563" s="14"/>
      <c r="E563" s="14"/>
      <c r="F563" s="14"/>
      <c r="G563" s="14"/>
    </row>
    <row r="564" spans="3:7">
      <c r="C564" s="14"/>
      <c r="D564" s="14"/>
      <c r="E564" s="14"/>
      <c r="F564" s="14"/>
      <c r="G564" s="14"/>
    </row>
    <row r="565" spans="3:7">
      <c r="C565" s="14"/>
      <c r="D565" s="14"/>
      <c r="E565" s="14"/>
      <c r="F565" s="14"/>
      <c r="G565" s="14"/>
    </row>
    <row r="566" spans="3:7">
      <c r="C566" s="14"/>
      <c r="D566" s="14"/>
      <c r="E566" s="14"/>
      <c r="F566" s="14"/>
      <c r="G566" s="14"/>
    </row>
    <row r="567" spans="3:7">
      <c r="C567" s="14"/>
      <c r="D567" s="14"/>
      <c r="E567" s="14"/>
      <c r="F567" s="14"/>
      <c r="G567" s="14"/>
    </row>
    <row r="568" spans="3:7">
      <c r="C568" s="14"/>
      <c r="D568" s="14"/>
      <c r="E568" s="14"/>
      <c r="F568" s="14"/>
      <c r="G568" s="14"/>
    </row>
    <row r="569" spans="3:7">
      <c r="C569" s="14"/>
      <c r="D569" s="14"/>
      <c r="E569" s="14"/>
      <c r="F569" s="14"/>
      <c r="G569" s="14"/>
    </row>
    <row r="570" spans="3:7">
      <c r="C570" s="14"/>
      <c r="D570" s="14"/>
      <c r="E570" s="14"/>
      <c r="F570" s="14"/>
      <c r="G570" s="14"/>
    </row>
    <row r="571" spans="3:7">
      <c r="C571" s="14"/>
      <c r="D571" s="14"/>
      <c r="E571" s="14"/>
      <c r="F571" s="14"/>
      <c r="G571" s="14"/>
    </row>
    <row r="572" spans="3:7">
      <c r="C572" s="14"/>
      <c r="D572" s="14"/>
      <c r="E572" s="14"/>
      <c r="F572" s="14"/>
      <c r="G572" s="14"/>
    </row>
    <row r="573" spans="3:7">
      <c r="C573" s="14"/>
      <c r="D573" s="14"/>
      <c r="E573" s="14"/>
      <c r="F573" s="14"/>
      <c r="G573" s="14"/>
    </row>
    <row r="574" spans="3:7">
      <c r="C574" s="14"/>
      <c r="D574" s="14"/>
      <c r="E574" s="14"/>
      <c r="F574" s="14"/>
      <c r="G574" s="14"/>
    </row>
    <row r="575" spans="3:7">
      <c r="C575" s="14"/>
      <c r="D575" s="14"/>
      <c r="E575" s="14"/>
      <c r="F575" s="14"/>
      <c r="G575" s="14"/>
    </row>
    <row r="576" spans="3:7">
      <c r="C576" s="14"/>
      <c r="D576" s="14"/>
      <c r="E576" s="14"/>
      <c r="F576" s="14"/>
      <c r="G576" s="14"/>
    </row>
    <row r="577" spans="3:7">
      <c r="C577" s="14"/>
      <c r="D577" s="14"/>
      <c r="E577" s="14"/>
      <c r="F577" s="14"/>
      <c r="G577" s="14"/>
    </row>
    <row r="578" spans="3:7">
      <c r="C578" s="14"/>
      <c r="D578" s="14"/>
      <c r="E578" s="14"/>
      <c r="F578" s="14"/>
      <c r="G578" s="14"/>
    </row>
    <row r="579" spans="3:7">
      <c r="C579" s="14"/>
      <c r="D579" s="14"/>
      <c r="E579" s="14"/>
      <c r="F579" s="14"/>
      <c r="G579" s="14"/>
    </row>
    <row r="580" spans="3:7">
      <c r="C580" s="14"/>
      <c r="D580" s="14"/>
      <c r="E580" s="14"/>
      <c r="F580" s="14"/>
      <c r="G580" s="14"/>
    </row>
    <row r="581" spans="3:7">
      <c r="C581" s="14"/>
      <c r="D581" s="14"/>
      <c r="E581" s="14"/>
      <c r="F581" s="14"/>
      <c r="G581" s="14"/>
    </row>
    <row r="582" spans="3:7">
      <c r="C582" s="14"/>
      <c r="D582" s="14"/>
      <c r="E582" s="14"/>
      <c r="F582" s="14"/>
      <c r="G582" s="14"/>
    </row>
    <row r="583" spans="3:7">
      <c r="C583" s="14"/>
      <c r="D583" s="14"/>
      <c r="E583" s="14"/>
      <c r="F583" s="14"/>
      <c r="G583" s="14"/>
    </row>
    <row r="584" spans="3:7">
      <c r="C584" s="14"/>
      <c r="D584" s="14"/>
      <c r="E584" s="14"/>
      <c r="F584" s="14"/>
      <c r="G584" s="14"/>
    </row>
    <row r="585" spans="3:7">
      <c r="C585" s="14"/>
      <c r="D585" s="14"/>
      <c r="E585" s="14"/>
      <c r="F585" s="14"/>
      <c r="G585" s="14"/>
    </row>
    <row r="586" spans="3:7">
      <c r="C586" s="14"/>
      <c r="D586" s="14"/>
      <c r="E586" s="14"/>
      <c r="F586" s="14"/>
      <c r="G586" s="14"/>
    </row>
    <row r="587" spans="3:7">
      <c r="C587" s="14"/>
      <c r="D587" s="14"/>
      <c r="E587" s="14"/>
      <c r="F587" s="14"/>
      <c r="G587" s="14"/>
    </row>
    <row r="588" spans="3:7">
      <c r="C588" s="14"/>
      <c r="D588" s="14"/>
      <c r="E588" s="14"/>
      <c r="F588" s="14"/>
      <c r="G588" s="14"/>
    </row>
    <row r="589" spans="3:7">
      <c r="C589" s="14"/>
      <c r="D589" s="14"/>
      <c r="E589" s="14"/>
      <c r="F589" s="14"/>
      <c r="G589" s="14"/>
    </row>
    <row r="590" spans="3:7">
      <c r="C590" s="14"/>
      <c r="D590" s="14"/>
      <c r="E590" s="14"/>
      <c r="F590" s="14"/>
      <c r="G590" s="14"/>
    </row>
    <row r="591" spans="3:7">
      <c r="C591" s="14"/>
      <c r="D591" s="14"/>
      <c r="E591" s="14"/>
      <c r="F591" s="14"/>
      <c r="G591" s="14"/>
    </row>
    <row r="592" spans="3:7">
      <c r="C592" s="14"/>
      <c r="D592" s="14"/>
      <c r="E592" s="14"/>
      <c r="F592" s="14"/>
      <c r="G592" s="14"/>
    </row>
    <row r="593" spans="3:7">
      <c r="C593" s="14"/>
      <c r="D593" s="14"/>
      <c r="E593" s="14"/>
      <c r="F593" s="14"/>
      <c r="G593" s="14"/>
    </row>
    <row r="594" spans="3:7">
      <c r="C594" s="14"/>
      <c r="D594" s="14"/>
      <c r="E594" s="14"/>
      <c r="F594" s="14"/>
      <c r="G594" s="14"/>
    </row>
    <row r="595" spans="3:7">
      <c r="C595" s="14"/>
      <c r="D595" s="14"/>
      <c r="E595" s="14"/>
      <c r="F595" s="14"/>
      <c r="G595" s="14"/>
    </row>
    <row r="596" spans="3:7">
      <c r="C596" s="14"/>
      <c r="D596" s="14"/>
      <c r="E596" s="14"/>
      <c r="F596" s="14"/>
      <c r="G596" s="14"/>
    </row>
    <row r="597" spans="3:7">
      <c r="C597" s="14"/>
      <c r="D597" s="14"/>
      <c r="E597" s="14"/>
      <c r="F597" s="14"/>
      <c r="G597" s="14"/>
    </row>
    <row r="598" spans="3:7">
      <c r="C598" s="14"/>
      <c r="D598" s="14"/>
      <c r="E598" s="14"/>
      <c r="F598" s="14"/>
      <c r="G598" s="14"/>
    </row>
    <row r="599" spans="3:7">
      <c r="C599" s="14"/>
      <c r="D599" s="14"/>
      <c r="E599" s="14"/>
      <c r="F599" s="14"/>
      <c r="G599" s="14"/>
    </row>
    <row r="600" spans="3:7">
      <c r="C600" s="14"/>
      <c r="D600" s="14"/>
      <c r="E600" s="14"/>
      <c r="F600" s="14"/>
      <c r="G600" s="14"/>
    </row>
    <row r="601" spans="3:7">
      <c r="C601" s="14"/>
      <c r="D601" s="14"/>
      <c r="E601" s="14"/>
      <c r="F601" s="14"/>
      <c r="G601" s="14"/>
    </row>
    <row r="602" spans="3:7">
      <c r="C602" s="14"/>
      <c r="D602" s="14"/>
      <c r="E602" s="14"/>
      <c r="F602" s="14"/>
      <c r="G602" s="14"/>
    </row>
    <row r="603" spans="3:7">
      <c r="C603" s="14"/>
      <c r="D603" s="14"/>
      <c r="E603" s="14"/>
      <c r="F603" s="14"/>
      <c r="G603" s="14"/>
    </row>
    <row r="604" spans="3:7">
      <c r="C604" s="14"/>
      <c r="D604" s="14"/>
      <c r="E604" s="14"/>
      <c r="F604" s="14"/>
      <c r="G604" s="14"/>
    </row>
    <row r="605" spans="3:7">
      <c r="C605" s="14"/>
      <c r="D605" s="14"/>
      <c r="E605" s="14"/>
      <c r="F605" s="14"/>
      <c r="G605" s="14"/>
    </row>
    <row r="606" spans="3:7">
      <c r="C606" s="14"/>
      <c r="D606" s="14"/>
      <c r="E606" s="14"/>
      <c r="F606" s="14"/>
      <c r="G606" s="14"/>
    </row>
    <row r="607" spans="3:7">
      <c r="C607" s="14"/>
      <c r="D607" s="14"/>
      <c r="E607" s="14"/>
      <c r="F607" s="14"/>
      <c r="G607" s="14"/>
    </row>
    <row r="608" spans="3:7">
      <c r="C608" s="14"/>
      <c r="D608" s="14"/>
      <c r="E608" s="14"/>
      <c r="F608" s="14"/>
      <c r="G608" s="14"/>
    </row>
    <row r="609" spans="3:7">
      <c r="C609" s="14"/>
      <c r="D609" s="14"/>
      <c r="E609" s="14"/>
      <c r="F609" s="14"/>
      <c r="G609" s="14"/>
    </row>
    <row r="610" spans="3:7">
      <c r="C610" s="14"/>
      <c r="D610" s="14"/>
      <c r="E610" s="14"/>
      <c r="F610" s="14"/>
      <c r="G610" s="14"/>
    </row>
    <row r="611" spans="3:7">
      <c r="C611" s="14"/>
      <c r="D611" s="14"/>
      <c r="E611" s="14"/>
      <c r="F611" s="14"/>
      <c r="G611" s="14"/>
    </row>
    <row r="612" spans="3:7">
      <c r="C612" s="14"/>
      <c r="D612" s="14"/>
      <c r="E612" s="14"/>
      <c r="F612" s="14"/>
      <c r="G612" s="14"/>
    </row>
    <row r="613" spans="3:7">
      <c r="C613" s="14"/>
      <c r="D613" s="14"/>
      <c r="E613" s="14"/>
      <c r="F613" s="14"/>
      <c r="G613" s="14"/>
    </row>
    <row r="614" spans="3:7">
      <c r="C614" s="14"/>
      <c r="D614" s="14"/>
      <c r="E614" s="14"/>
      <c r="F614" s="14"/>
      <c r="G614" s="14"/>
    </row>
    <row r="615" spans="3:7">
      <c r="C615" s="14"/>
      <c r="D615" s="14"/>
      <c r="E615" s="14"/>
      <c r="F615" s="14"/>
      <c r="G615" s="14"/>
    </row>
    <row r="616" spans="3:7">
      <c r="C616" s="14"/>
      <c r="D616" s="14"/>
      <c r="E616" s="14"/>
      <c r="F616" s="14"/>
      <c r="G616" s="14"/>
    </row>
    <row r="617" spans="3:7">
      <c r="C617" s="14"/>
      <c r="D617" s="14"/>
      <c r="E617" s="14"/>
      <c r="F617" s="14"/>
      <c r="G617" s="14"/>
    </row>
    <row r="618" spans="3:7">
      <c r="C618" s="14"/>
      <c r="D618" s="14"/>
      <c r="E618" s="14"/>
      <c r="F618" s="14"/>
      <c r="G618" s="14"/>
    </row>
    <row r="619" spans="3:7">
      <c r="C619" s="14"/>
      <c r="D619" s="14"/>
      <c r="E619" s="14"/>
      <c r="F619" s="14"/>
      <c r="G619" s="14"/>
    </row>
    <row r="620" spans="3:7">
      <c r="C620" s="14"/>
      <c r="D620" s="14"/>
      <c r="E620" s="14"/>
      <c r="F620" s="14"/>
      <c r="G620" s="14"/>
    </row>
    <row r="621" spans="3:7">
      <c r="C621" s="14"/>
      <c r="D621" s="14"/>
      <c r="E621" s="14"/>
      <c r="F621" s="14"/>
      <c r="G621" s="14"/>
    </row>
    <row r="622" spans="3:7">
      <c r="C622" s="14"/>
      <c r="D622" s="14"/>
      <c r="E622" s="14"/>
      <c r="F622" s="14"/>
      <c r="G622" s="14"/>
    </row>
    <row r="623" spans="3:7">
      <c r="C623" s="14"/>
      <c r="D623" s="14"/>
      <c r="E623" s="14"/>
      <c r="F623" s="14"/>
      <c r="G623" s="14"/>
    </row>
    <row r="624" spans="3:7">
      <c r="C624" s="14"/>
      <c r="D624" s="14"/>
      <c r="E624" s="14"/>
      <c r="F624" s="14"/>
      <c r="G624" s="14"/>
    </row>
    <row r="625" spans="3:7">
      <c r="C625" s="14"/>
      <c r="D625" s="14"/>
      <c r="E625" s="14"/>
      <c r="F625" s="14"/>
      <c r="G625" s="14"/>
    </row>
    <row r="626" spans="3:7">
      <c r="C626" s="14"/>
      <c r="D626" s="14"/>
      <c r="E626" s="14"/>
      <c r="F626" s="14"/>
      <c r="G626" s="14"/>
    </row>
    <row r="627" spans="3:7">
      <c r="C627" s="14"/>
      <c r="D627" s="14"/>
      <c r="E627" s="14"/>
      <c r="F627" s="14"/>
      <c r="G627" s="14"/>
    </row>
    <row r="628" spans="3:7">
      <c r="C628" s="14"/>
      <c r="D628" s="14"/>
      <c r="E628" s="14"/>
      <c r="F628" s="14"/>
      <c r="G628" s="14"/>
    </row>
    <row r="629" spans="3:7">
      <c r="C629" s="14"/>
      <c r="D629" s="14"/>
      <c r="E629" s="14"/>
      <c r="F629" s="14"/>
      <c r="G629" s="14"/>
    </row>
    <row r="630" spans="3:7">
      <c r="C630" s="14"/>
      <c r="D630" s="14"/>
      <c r="E630" s="14"/>
      <c r="F630" s="14"/>
      <c r="G630" s="14"/>
    </row>
    <row r="631" spans="3:7">
      <c r="C631" s="14"/>
      <c r="D631" s="14"/>
      <c r="E631" s="14"/>
      <c r="F631" s="14"/>
      <c r="G631" s="14"/>
    </row>
    <row r="632" spans="3:7">
      <c r="C632" s="14"/>
      <c r="D632" s="14"/>
      <c r="E632" s="14"/>
      <c r="F632" s="14"/>
      <c r="G632" s="14"/>
    </row>
    <row r="633" spans="3:7">
      <c r="C633" s="14"/>
      <c r="D633" s="14"/>
      <c r="E633" s="14"/>
      <c r="F633" s="14"/>
      <c r="G633" s="14"/>
    </row>
    <row r="634" spans="3:7">
      <c r="C634" s="14"/>
      <c r="D634" s="14"/>
      <c r="E634" s="14"/>
      <c r="F634" s="14"/>
      <c r="G634" s="14"/>
    </row>
    <row r="635" spans="3:7">
      <c r="C635" s="14"/>
      <c r="D635" s="14"/>
      <c r="E635" s="14"/>
      <c r="F635" s="14"/>
      <c r="G635" s="14"/>
    </row>
    <row r="636" spans="3:7">
      <c r="C636" s="14"/>
      <c r="D636" s="14"/>
      <c r="E636" s="14"/>
      <c r="F636" s="14"/>
      <c r="G636" s="14"/>
    </row>
    <row r="637" spans="3:7">
      <c r="C637" s="14"/>
      <c r="D637" s="14"/>
      <c r="E637" s="14"/>
      <c r="F637" s="14"/>
      <c r="G637" s="14"/>
    </row>
    <row r="638" spans="3:7">
      <c r="C638" s="14"/>
      <c r="D638" s="14"/>
      <c r="E638" s="14"/>
      <c r="F638" s="14"/>
      <c r="G638" s="14"/>
    </row>
    <row r="639" spans="3:7">
      <c r="C639" s="14"/>
      <c r="D639" s="14"/>
      <c r="E639" s="14"/>
      <c r="F639" s="14"/>
      <c r="G639" s="14"/>
    </row>
    <row r="640" spans="3:7">
      <c r="C640" s="14"/>
      <c r="D640" s="14"/>
      <c r="E640" s="14"/>
      <c r="F640" s="14"/>
      <c r="G640" s="14"/>
    </row>
    <row r="641" spans="3:7">
      <c r="C641" s="14"/>
      <c r="D641" s="14"/>
      <c r="E641" s="14"/>
      <c r="F641" s="14"/>
      <c r="G641" s="14"/>
    </row>
    <row r="642" spans="3:7">
      <c r="C642" s="14"/>
      <c r="D642" s="14"/>
      <c r="E642" s="14"/>
      <c r="F642" s="14"/>
      <c r="G642" s="14"/>
    </row>
    <row r="643" spans="3:7">
      <c r="C643" s="14"/>
      <c r="D643" s="14"/>
      <c r="E643" s="14"/>
      <c r="F643" s="14"/>
      <c r="G643" s="14"/>
    </row>
    <row r="644" spans="3:7">
      <c r="C644" s="14"/>
      <c r="D644" s="14"/>
      <c r="E644" s="14"/>
      <c r="F644" s="14"/>
      <c r="G644" s="14"/>
    </row>
    <row r="645" spans="3:7">
      <c r="C645" s="14"/>
      <c r="D645" s="14"/>
      <c r="E645" s="14"/>
      <c r="F645" s="14"/>
      <c r="G645" s="14"/>
    </row>
    <row r="646" spans="3:7">
      <c r="C646" s="14"/>
      <c r="D646" s="14"/>
      <c r="E646" s="14"/>
      <c r="F646" s="14"/>
      <c r="G646" s="14"/>
    </row>
    <row r="647" spans="3:7">
      <c r="C647" s="14"/>
      <c r="D647" s="14"/>
      <c r="E647" s="14"/>
      <c r="F647" s="14"/>
      <c r="G647" s="14"/>
    </row>
    <row r="648" spans="3:7">
      <c r="C648" s="14"/>
      <c r="D648" s="14"/>
      <c r="E648" s="14"/>
      <c r="F648" s="14"/>
      <c r="G648" s="14"/>
    </row>
    <row r="649" spans="3:7">
      <c r="C649" s="14"/>
      <c r="D649" s="14"/>
      <c r="E649" s="14"/>
      <c r="F649" s="14"/>
      <c r="G649" s="14"/>
    </row>
    <row r="650" spans="3:7">
      <c r="C650" s="14"/>
      <c r="D650" s="14"/>
      <c r="E650" s="14"/>
      <c r="F650" s="14"/>
      <c r="G650" s="14"/>
    </row>
    <row r="651" spans="3:7">
      <c r="C651" s="14"/>
      <c r="D651" s="14"/>
      <c r="E651" s="14"/>
      <c r="F651" s="14"/>
      <c r="G651" s="14"/>
    </row>
    <row r="652" spans="3:7">
      <c r="C652" s="14"/>
      <c r="D652" s="14"/>
      <c r="E652" s="14"/>
      <c r="F652" s="14"/>
      <c r="G652" s="14"/>
    </row>
    <row r="653" spans="3:7">
      <c r="C653" s="14"/>
      <c r="D653" s="14"/>
      <c r="E653" s="14"/>
      <c r="F653" s="14"/>
      <c r="G653" s="14"/>
    </row>
    <row r="654" spans="3:7">
      <c r="C654" s="14"/>
      <c r="D654" s="14"/>
      <c r="E654" s="14"/>
      <c r="F654" s="14"/>
      <c r="G654" s="14"/>
    </row>
    <row r="655" spans="3:7">
      <c r="C655" s="14"/>
      <c r="D655" s="14"/>
      <c r="E655" s="14"/>
      <c r="F655" s="14"/>
      <c r="G655" s="14"/>
    </row>
    <row r="656" spans="3:7">
      <c r="C656" s="14"/>
      <c r="D656" s="14"/>
      <c r="E656" s="14"/>
      <c r="F656" s="14"/>
      <c r="G656" s="14"/>
    </row>
    <row r="657" spans="3:7">
      <c r="C657" s="14"/>
      <c r="D657" s="14"/>
      <c r="E657" s="14"/>
      <c r="F657" s="14"/>
      <c r="G657" s="14"/>
    </row>
    <row r="658" spans="3:7">
      <c r="C658" s="14"/>
      <c r="D658" s="14"/>
      <c r="E658" s="14"/>
      <c r="F658" s="14"/>
      <c r="G658" s="14"/>
    </row>
    <row r="659" spans="3:7">
      <c r="C659" s="14"/>
      <c r="D659" s="14"/>
      <c r="E659" s="14"/>
      <c r="F659" s="14"/>
      <c r="G659" s="14"/>
    </row>
    <row r="660" spans="3:7">
      <c r="C660" s="14"/>
      <c r="D660" s="14"/>
      <c r="E660" s="14"/>
      <c r="F660" s="14"/>
      <c r="G660" s="14"/>
    </row>
    <row r="661" spans="3:7">
      <c r="C661" s="14"/>
      <c r="D661" s="14"/>
      <c r="E661" s="14"/>
      <c r="F661" s="14"/>
      <c r="G661" s="14"/>
    </row>
    <row r="662" spans="3:7">
      <c r="C662" s="14"/>
      <c r="D662" s="14"/>
      <c r="E662" s="14"/>
      <c r="F662" s="14"/>
      <c r="G662" s="14"/>
    </row>
    <row r="663" spans="3:7">
      <c r="C663" s="14"/>
      <c r="D663" s="14"/>
      <c r="E663" s="14"/>
      <c r="F663" s="14"/>
      <c r="G663" s="14"/>
    </row>
    <row r="664" spans="3:7">
      <c r="C664" s="14"/>
      <c r="D664" s="14"/>
      <c r="E664" s="14"/>
      <c r="F664" s="14"/>
      <c r="G664" s="14"/>
    </row>
    <row r="665" spans="3:7">
      <c r="C665" s="14"/>
      <c r="D665" s="14"/>
      <c r="E665" s="14"/>
      <c r="F665" s="14"/>
      <c r="G665" s="14"/>
    </row>
    <row r="666" spans="3:7">
      <c r="C666" s="14"/>
      <c r="D666" s="14"/>
      <c r="E666" s="14"/>
      <c r="F666" s="14"/>
      <c r="G666" s="14"/>
    </row>
    <row r="667" spans="3:7">
      <c r="C667" s="14"/>
      <c r="D667" s="14"/>
      <c r="E667" s="14"/>
      <c r="F667" s="14"/>
      <c r="G667" s="14"/>
    </row>
    <row r="668" spans="3:7">
      <c r="C668" s="14"/>
      <c r="D668" s="14"/>
      <c r="E668" s="14"/>
      <c r="F668" s="14"/>
      <c r="G668" s="14"/>
    </row>
    <row r="669" spans="3:7">
      <c r="C669" s="14"/>
      <c r="D669" s="14"/>
      <c r="E669" s="14"/>
      <c r="F669" s="14"/>
      <c r="G669" s="14"/>
    </row>
    <row r="670" spans="3:7">
      <c r="C670" s="14"/>
      <c r="D670" s="14"/>
      <c r="E670" s="14"/>
      <c r="F670" s="14"/>
      <c r="G670" s="14"/>
    </row>
    <row r="671" spans="3:7">
      <c r="C671" s="14"/>
      <c r="D671" s="14"/>
      <c r="E671" s="14"/>
      <c r="F671" s="14"/>
      <c r="G671" s="14"/>
    </row>
    <row r="672" spans="3:7">
      <c r="C672" s="14"/>
      <c r="D672" s="14"/>
      <c r="E672" s="14"/>
      <c r="F672" s="14"/>
      <c r="G672" s="14"/>
    </row>
    <row r="673" spans="2:7">
      <c r="C673" s="14"/>
      <c r="D673" s="14"/>
      <c r="E673" s="14"/>
      <c r="F673" s="14"/>
      <c r="G673" s="14"/>
    </row>
    <row r="674" spans="2:7">
      <c r="C674" s="14"/>
      <c r="D674" s="14"/>
      <c r="E674" s="14"/>
      <c r="F674" s="14"/>
      <c r="G674" s="14"/>
    </row>
    <row r="675" spans="2:7">
      <c r="C675" s="14"/>
      <c r="D675" s="14"/>
      <c r="E675" s="14"/>
      <c r="F675" s="14"/>
      <c r="G675" s="14"/>
    </row>
    <row r="676" spans="2:7">
      <c r="B676" s="14"/>
      <c r="C676" s="14"/>
      <c r="D676" s="14"/>
      <c r="E676" s="14"/>
      <c r="F676" s="14"/>
      <c r="G676" s="14"/>
    </row>
    <row r="677" spans="2:7">
      <c r="B677" s="14"/>
      <c r="C677" s="14"/>
      <c r="D677" s="14"/>
      <c r="E677" s="14"/>
      <c r="F677" s="14"/>
      <c r="G677" s="14"/>
    </row>
    <row r="678" spans="2:7">
      <c r="B678" s="17"/>
      <c r="C678" s="14"/>
      <c r="D678" s="14"/>
      <c r="E678" s="14"/>
      <c r="F678" s="14"/>
      <c r="G678" s="14"/>
    </row>
    <row r="679" spans="2:7">
      <c r="C679" s="14"/>
      <c r="D679" s="14"/>
      <c r="E679" s="14"/>
      <c r="F679" s="14"/>
      <c r="G679" s="14"/>
    </row>
    <row r="680" spans="2:7">
      <c r="C680" s="14"/>
      <c r="D680" s="14"/>
      <c r="E680" s="14"/>
      <c r="F680" s="14"/>
      <c r="G680" s="14"/>
    </row>
    <row r="681" spans="2:7">
      <c r="C681" s="14"/>
      <c r="D681" s="14"/>
      <c r="E681" s="14"/>
      <c r="F681" s="14"/>
      <c r="G681" s="14"/>
    </row>
    <row r="682" spans="2:7">
      <c r="C682" s="14"/>
      <c r="D682" s="14"/>
      <c r="E682" s="14"/>
      <c r="F682" s="14"/>
      <c r="G682" s="14"/>
    </row>
    <row r="683" spans="2:7">
      <c r="C683" s="14"/>
      <c r="D683" s="14"/>
      <c r="E683" s="14"/>
      <c r="F683" s="14"/>
      <c r="G683" s="14"/>
    </row>
    <row r="684" spans="2:7">
      <c r="C684" s="14"/>
      <c r="D684" s="14"/>
      <c r="E684" s="14"/>
      <c r="F684" s="14"/>
      <c r="G684" s="14"/>
    </row>
    <row r="685" spans="2:7">
      <c r="C685" s="14"/>
      <c r="D685" s="14"/>
      <c r="E685" s="14"/>
      <c r="F685" s="14"/>
      <c r="G685" s="14"/>
    </row>
    <row r="686" spans="2:7">
      <c r="C686" s="14"/>
      <c r="D686" s="14"/>
      <c r="E686" s="14"/>
      <c r="F686" s="14"/>
      <c r="G686" s="14"/>
    </row>
    <row r="687" spans="2:7">
      <c r="C687" s="14"/>
      <c r="D687" s="14"/>
      <c r="E687" s="14"/>
      <c r="F687" s="14"/>
      <c r="G687" s="14"/>
    </row>
    <row r="688" spans="2:7">
      <c r="C688" s="14"/>
      <c r="D688" s="14"/>
      <c r="E688" s="14"/>
      <c r="F688" s="14"/>
      <c r="G688" s="14"/>
    </row>
    <row r="689" spans="3:7">
      <c r="C689" s="14"/>
      <c r="D689" s="14"/>
      <c r="E689" s="14"/>
      <c r="F689" s="14"/>
      <c r="G689" s="14"/>
    </row>
    <row r="690" spans="3:7">
      <c r="C690" s="14"/>
      <c r="D690" s="14"/>
      <c r="E690" s="14"/>
      <c r="F690" s="14"/>
      <c r="G690" s="14"/>
    </row>
    <row r="691" spans="3:7">
      <c r="C691" s="14"/>
      <c r="D691" s="14"/>
      <c r="E691" s="14"/>
      <c r="F691" s="14"/>
      <c r="G691" s="14"/>
    </row>
    <row r="692" spans="3:7">
      <c r="E692" s="14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0"/>
  <sheetViews>
    <sheetView rightToLeft="1" topLeftCell="D2" workbookViewId="0">
      <selection activeCell="Q16" sqref="Q16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6" width="10.7109375" style="13" customWidth="1"/>
    <col min="7" max="14" width="10.7109375" style="14" customWidth="1"/>
    <col min="15" max="15" width="15.42578125" style="14" bestFit="1" customWidth="1"/>
    <col min="16" max="17" width="11.7109375" style="14" customWidth="1"/>
    <col min="18" max="18" width="14.7109375" style="14" customWidth="1"/>
    <col min="19" max="21" width="10.7109375" style="14" customWidth="1"/>
    <col min="22" max="22" width="7.5703125" style="14" customWidth="1"/>
    <col min="23" max="23" width="6.7109375" style="14" customWidth="1"/>
    <col min="24" max="24" width="7.7109375" style="14" customWidth="1"/>
    <col min="25" max="25" width="7.140625" style="14" customWidth="1"/>
    <col min="26" max="26" width="6" style="14" customWidth="1"/>
    <col min="27" max="27" width="7.85546875" style="14" customWidth="1"/>
    <col min="28" max="28" width="8.140625" style="14" customWidth="1"/>
    <col min="29" max="29" width="6.28515625" style="14" customWidth="1"/>
    <col min="30" max="30" width="8" style="14" customWidth="1"/>
    <col min="31" max="31" width="8.7109375" style="14" customWidth="1"/>
    <col min="32" max="32" width="10" style="14" customWidth="1"/>
    <col min="33" max="33" width="9.5703125" style="14" customWidth="1"/>
    <col min="34" max="34" width="6.140625" style="14" customWidth="1"/>
    <col min="35" max="36" width="5.7109375" style="14" customWidth="1"/>
    <col min="37" max="37" width="6.85546875" style="14" customWidth="1"/>
    <col min="38" max="38" width="6.42578125" style="14" customWidth="1"/>
    <col min="39" max="39" width="6.7109375" style="14" customWidth="1"/>
    <col min="40" max="40" width="7.28515625" style="14" customWidth="1"/>
    <col min="41" max="52" width="5.7109375" style="14" customWidth="1"/>
    <col min="53" max="16384" width="9.140625" style="14"/>
  </cols>
  <sheetData>
    <row r="1" spans="2:66">
      <c r="B1" s="2" t="s">
        <v>0</v>
      </c>
      <c r="C1" t="s">
        <v>195</v>
      </c>
    </row>
    <row r="2" spans="2:66">
      <c r="B2" s="2" t="s">
        <v>1</v>
      </c>
    </row>
    <row r="3" spans="2:66">
      <c r="B3" s="2" t="s">
        <v>2</v>
      </c>
      <c r="C3" t="s">
        <v>196</v>
      </c>
    </row>
    <row r="4" spans="2:66">
      <c r="B4" s="2" t="s">
        <v>3</v>
      </c>
    </row>
    <row r="6" spans="2:66" ht="26.25" customHeight="1">
      <c r="B6" s="109" t="s">
        <v>66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1"/>
    </row>
    <row r="7" spans="2:66" ht="26.25" customHeight="1">
      <c r="B7" s="109" t="s">
        <v>87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BN7" s="17"/>
    </row>
    <row r="8" spans="2:66" s="17" customFormat="1" ht="63">
      <c r="B8" s="4" t="s">
        <v>46</v>
      </c>
      <c r="C8" s="26" t="s">
        <v>47</v>
      </c>
      <c r="D8" s="26" t="s">
        <v>68</v>
      </c>
      <c r="E8" s="26" t="s">
        <v>81</v>
      </c>
      <c r="F8" s="26" t="s">
        <v>48</v>
      </c>
      <c r="G8" s="26" t="s">
        <v>82</v>
      </c>
      <c r="H8" s="26" t="s">
        <v>49</v>
      </c>
      <c r="I8" s="26" t="s">
        <v>50</v>
      </c>
      <c r="J8" s="26" t="s">
        <v>69</v>
      </c>
      <c r="K8" s="26" t="s">
        <v>70</v>
      </c>
      <c r="L8" s="26" t="s">
        <v>51</v>
      </c>
      <c r="M8" s="26" t="s">
        <v>52</v>
      </c>
      <c r="N8" s="26" t="s">
        <v>53</v>
      </c>
      <c r="O8" s="16" t="s">
        <v>185</v>
      </c>
      <c r="P8" s="26" t="s">
        <v>186</v>
      </c>
      <c r="Q8" s="36" t="s">
        <v>190</v>
      </c>
      <c r="R8" s="26" t="s">
        <v>54</v>
      </c>
      <c r="S8" s="16" t="s">
        <v>71</v>
      </c>
      <c r="T8" s="26" t="s">
        <v>55</v>
      </c>
      <c r="U8" s="26" t="s">
        <v>181</v>
      </c>
      <c r="W8" s="14"/>
      <c r="BJ8" s="14"/>
      <c r="BK8" s="14"/>
    </row>
    <row r="9" spans="2:66" s="17" customFormat="1" ht="20.25">
      <c r="B9" s="18"/>
      <c r="C9" s="19"/>
      <c r="D9" s="19"/>
      <c r="E9" s="19"/>
      <c r="F9" s="19"/>
      <c r="G9" s="19"/>
      <c r="H9" s="29"/>
      <c r="I9" s="29"/>
      <c r="J9" s="29" t="s">
        <v>72</v>
      </c>
      <c r="K9" s="29" t="s">
        <v>73</v>
      </c>
      <c r="L9" s="29"/>
      <c r="M9" s="29" t="s">
        <v>7</v>
      </c>
      <c r="N9" s="29" t="s">
        <v>7</v>
      </c>
      <c r="O9" s="29" t="s">
        <v>182</v>
      </c>
      <c r="P9" s="29"/>
      <c r="Q9" s="19" t="s">
        <v>183</v>
      </c>
      <c r="R9" s="29" t="s">
        <v>6</v>
      </c>
      <c r="S9" s="19" t="s">
        <v>7</v>
      </c>
      <c r="T9" s="43" t="s">
        <v>7</v>
      </c>
      <c r="U9" s="43" t="s">
        <v>7</v>
      </c>
      <c r="BI9" s="14"/>
      <c r="BJ9" s="14"/>
      <c r="BK9" s="14"/>
      <c r="BN9" s="21"/>
    </row>
    <row r="10" spans="2:66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31" t="s">
        <v>77</v>
      </c>
      <c r="Q10" s="6" t="s">
        <v>78</v>
      </c>
      <c r="R10" s="6" t="s">
        <v>83</v>
      </c>
      <c r="S10" s="6" t="s">
        <v>84</v>
      </c>
      <c r="T10" s="6" t="s">
        <v>85</v>
      </c>
      <c r="U10" s="32" t="s">
        <v>184</v>
      </c>
      <c r="V10" s="33"/>
      <c r="BI10" s="14"/>
      <c r="BJ10" s="17"/>
      <c r="BK10" s="14"/>
    </row>
    <row r="11" spans="2:66" s="21" customFormat="1" ht="18" customHeight="1">
      <c r="B11" s="22" t="s">
        <v>88</v>
      </c>
      <c r="C11" s="6"/>
      <c r="D11" s="6"/>
      <c r="E11" s="6"/>
      <c r="F11" s="6"/>
      <c r="G11" s="6"/>
      <c r="H11" s="6"/>
      <c r="I11" s="6"/>
      <c r="J11" s="6"/>
      <c r="K11" s="73">
        <v>3.58</v>
      </c>
      <c r="L11" s="6"/>
      <c r="M11" s="6"/>
      <c r="N11" s="74">
        <v>3.4500000000000003E-2</v>
      </c>
      <c r="O11" s="73">
        <f>O12+O469</f>
        <v>2479058640.9799995</v>
      </c>
      <c r="P11" s="31"/>
      <c r="Q11" s="73">
        <v>9085.7487600000004</v>
      </c>
      <c r="R11" s="73">
        <v>2687127.5381576815</v>
      </c>
      <c r="S11" s="6"/>
      <c r="T11" s="74">
        <f>R11/$R$11</f>
        <v>1</v>
      </c>
      <c r="U11" s="74">
        <f>R11/'סכום נכסי הקרן'!$C$42</f>
        <v>0.13459172513029891</v>
      </c>
      <c r="V11" s="33"/>
      <c r="BI11" s="14"/>
      <c r="BJ11" s="17"/>
      <c r="BK11" s="14"/>
      <c r="BN11" s="14"/>
    </row>
    <row r="12" spans="2:66" s="86" customFormat="1">
      <c r="B12" s="87" t="s">
        <v>203</v>
      </c>
      <c r="K12" s="89">
        <v>3.47</v>
      </c>
      <c r="N12" s="90">
        <v>2.1700000000000001E-2</v>
      </c>
      <c r="O12" s="89">
        <f>O13+O218+O442+O467</f>
        <v>2409246640.9799995</v>
      </c>
      <c r="Q12" s="89">
        <v>9050.5025100000003</v>
      </c>
      <c r="R12" s="89">
        <v>2465070.9306269004</v>
      </c>
      <c r="T12" s="90">
        <f t="shared" ref="T12:T75" si="0">R12/$R$11</f>
        <v>0.9173628328475153</v>
      </c>
      <c r="U12" s="90">
        <f>R12/'סכום נכסי הקרן'!$C$42</f>
        <v>0.12346944624336512</v>
      </c>
    </row>
    <row r="13" spans="2:66" s="86" customFormat="1">
      <c r="B13" s="87" t="s">
        <v>397</v>
      </c>
      <c r="K13" s="89">
        <v>3.94</v>
      </c>
      <c r="N13" s="90">
        <v>2.7400000000000001E-2</v>
      </c>
      <c r="O13" s="89">
        <f>SUM(O14:O217)</f>
        <v>1559740981.5300004</v>
      </c>
      <c r="Q13" s="89">
        <v>7653.3374400000002</v>
      </c>
      <c r="R13" s="89">
        <v>1641573.286163308</v>
      </c>
      <c r="T13" s="90">
        <f t="shared" si="0"/>
        <v>0.61090263221699748</v>
      </c>
      <c r="U13" s="90">
        <f>R13/'סכום נכסי הקרן'!$C$42</f>
        <v>8.222243915672621E-2</v>
      </c>
    </row>
    <row r="14" spans="2:66" s="86" customFormat="1">
      <c r="B14" s="83" t="s">
        <v>401</v>
      </c>
      <c r="C14" s="83" t="s">
        <v>402</v>
      </c>
      <c r="D14" s="83" t="s">
        <v>98</v>
      </c>
      <c r="E14" s="83" t="s">
        <v>121</v>
      </c>
      <c r="F14" s="83" t="s">
        <v>403</v>
      </c>
      <c r="G14" s="83" t="s">
        <v>404</v>
      </c>
      <c r="H14" s="83" t="s">
        <v>208</v>
      </c>
      <c r="I14" s="83" t="s">
        <v>209</v>
      </c>
      <c r="J14" s="83" t="s">
        <v>405</v>
      </c>
      <c r="K14" s="84">
        <v>4.26</v>
      </c>
      <c r="L14" s="83" t="s">
        <v>100</v>
      </c>
      <c r="M14" s="85">
        <v>5.0000000000000001E-4</v>
      </c>
      <c r="N14" s="85">
        <v>2.0500000000000001E-2</v>
      </c>
      <c r="O14" s="84">
        <v>16658116.789999999</v>
      </c>
      <c r="P14" s="84">
        <v>99.48</v>
      </c>
      <c r="Q14" s="84">
        <v>0</v>
      </c>
      <c r="R14" s="84">
        <v>16571.494582692001</v>
      </c>
      <c r="S14" s="85">
        <v>1.41E-2</v>
      </c>
      <c r="T14" s="85">
        <f t="shared" si="0"/>
        <v>6.1669922053843281E-3</v>
      </c>
      <c r="U14" s="85">
        <f>R14/'סכום נכסי הקרן'!$C$42</f>
        <v>8.300261197877833E-4</v>
      </c>
    </row>
    <row r="15" spans="2:66" s="86" customFormat="1">
      <c r="B15" s="83" t="s">
        <v>406</v>
      </c>
      <c r="C15" s="83" t="s">
        <v>407</v>
      </c>
      <c r="D15" s="83" t="s">
        <v>98</v>
      </c>
      <c r="E15" s="83" t="s">
        <v>121</v>
      </c>
      <c r="F15" s="83" t="s">
        <v>408</v>
      </c>
      <c r="G15" s="83" t="s">
        <v>409</v>
      </c>
      <c r="H15" s="83" t="s">
        <v>208</v>
      </c>
      <c r="I15" s="83" t="s">
        <v>209</v>
      </c>
      <c r="J15" s="83" t="s">
        <v>410</v>
      </c>
      <c r="K15" s="84">
        <v>2.4500000000000002</v>
      </c>
      <c r="L15" s="83" t="s">
        <v>100</v>
      </c>
      <c r="M15" s="85">
        <v>1E-3</v>
      </c>
      <c r="N15" s="85">
        <v>1.7100000000000001E-2</v>
      </c>
      <c r="O15" s="84">
        <v>30853092</v>
      </c>
      <c r="P15" s="84">
        <v>104.24</v>
      </c>
      <c r="Q15" s="84">
        <v>0</v>
      </c>
      <c r="R15" s="84">
        <v>32161.263100799999</v>
      </c>
      <c r="S15" s="85">
        <v>2.06E-2</v>
      </c>
      <c r="T15" s="85">
        <f t="shared" si="0"/>
        <v>1.196864035819083E-2</v>
      </c>
      <c r="U15" s="85">
        <f>R15/'סכום נכסי הקרן'!$C$42</f>
        <v>1.6108799532730225E-3</v>
      </c>
    </row>
    <row r="16" spans="2:66" s="86" customFormat="1">
      <c r="B16" s="83" t="s">
        <v>411</v>
      </c>
      <c r="C16" s="83" t="s">
        <v>412</v>
      </c>
      <c r="D16" s="83" t="s">
        <v>98</v>
      </c>
      <c r="E16" s="83" t="s">
        <v>121</v>
      </c>
      <c r="F16" s="83" t="s">
        <v>408</v>
      </c>
      <c r="G16" s="83" t="s">
        <v>409</v>
      </c>
      <c r="H16" s="83" t="s">
        <v>208</v>
      </c>
      <c r="I16" s="83" t="s">
        <v>209</v>
      </c>
      <c r="J16" s="83" t="s">
        <v>413</v>
      </c>
      <c r="K16" s="84">
        <v>0.73</v>
      </c>
      <c r="L16" s="83" t="s">
        <v>100</v>
      </c>
      <c r="M16" s="85">
        <v>5.0000000000000001E-3</v>
      </c>
      <c r="N16" s="85">
        <v>1.34E-2</v>
      </c>
      <c r="O16" s="84">
        <v>1857342.62</v>
      </c>
      <c r="P16" s="84">
        <v>108.84</v>
      </c>
      <c r="Q16" s="84">
        <v>0</v>
      </c>
      <c r="R16" s="84">
        <v>2021.531707608</v>
      </c>
      <c r="S16" s="85">
        <v>8.2000000000000007E-3</v>
      </c>
      <c r="T16" s="85">
        <f t="shared" si="0"/>
        <v>7.5230210658105946E-4</v>
      </c>
      <c r="U16" s="85">
        <f>R16/'סכום נכסי הקרן'!$C$42</f>
        <v>1.0125363834390279E-4</v>
      </c>
    </row>
    <row r="17" spans="2:21" s="86" customFormat="1">
      <c r="B17" s="83" t="s">
        <v>414</v>
      </c>
      <c r="C17" s="83" t="s">
        <v>415</v>
      </c>
      <c r="D17" s="83" t="s">
        <v>98</v>
      </c>
      <c r="E17" s="83" t="s">
        <v>121</v>
      </c>
      <c r="F17" s="83" t="s">
        <v>408</v>
      </c>
      <c r="G17" s="83" t="s">
        <v>409</v>
      </c>
      <c r="H17" s="83" t="s">
        <v>208</v>
      </c>
      <c r="I17" s="83" t="s">
        <v>209</v>
      </c>
      <c r="J17" s="83" t="s">
        <v>416</v>
      </c>
      <c r="K17" s="84">
        <v>3.67</v>
      </c>
      <c r="L17" s="83" t="s">
        <v>100</v>
      </c>
      <c r="M17" s="85">
        <v>1E-3</v>
      </c>
      <c r="N17" s="85">
        <v>1.8100000000000002E-2</v>
      </c>
      <c r="O17" s="84">
        <v>37138602</v>
      </c>
      <c r="P17" s="84">
        <v>99.91</v>
      </c>
      <c r="Q17" s="84">
        <v>0</v>
      </c>
      <c r="R17" s="84">
        <v>37105.177258199998</v>
      </c>
      <c r="S17" s="85">
        <v>7.9600000000000004E-2</v>
      </c>
      <c r="T17" s="85">
        <f t="shared" si="0"/>
        <v>1.3808491309511731E-2</v>
      </c>
      <c r="U17" s="85">
        <f>R17/'סכום נכסי הקרן'!$C$42</f>
        <v>1.8585086667939241E-3</v>
      </c>
    </row>
    <row r="18" spans="2:21" s="86" customFormat="1">
      <c r="B18" s="83" t="s">
        <v>417</v>
      </c>
      <c r="C18" s="83" t="s">
        <v>418</v>
      </c>
      <c r="D18" s="83" t="s">
        <v>98</v>
      </c>
      <c r="E18" s="83" t="s">
        <v>121</v>
      </c>
      <c r="F18" s="83" t="s">
        <v>419</v>
      </c>
      <c r="G18" s="83" t="s">
        <v>409</v>
      </c>
      <c r="H18" s="83" t="s">
        <v>208</v>
      </c>
      <c r="I18" s="83" t="s">
        <v>209</v>
      </c>
      <c r="J18" s="83" t="s">
        <v>410</v>
      </c>
      <c r="K18" s="84">
        <v>4.7300000000000004</v>
      </c>
      <c r="L18" s="83" t="s">
        <v>100</v>
      </c>
      <c r="M18" s="85">
        <v>2E-3</v>
      </c>
      <c r="N18" s="85">
        <v>1.8599999999999998E-2</v>
      </c>
      <c r="O18" s="84">
        <v>46238029.5</v>
      </c>
      <c r="P18" s="84">
        <v>98.29</v>
      </c>
      <c r="Q18" s="84">
        <v>0</v>
      </c>
      <c r="R18" s="84">
        <v>45447.359195550001</v>
      </c>
      <c r="S18" s="85">
        <v>1.6899999999999998E-2</v>
      </c>
      <c r="T18" s="85">
        <f t="shared" si="0"/>
        <v>1.6912989260907622E-2</v>
      </c>
      <c r="U18" s="85">
        <f>R18/'סכום נכסי הקרן'!$C$42</f>
        <v>2.2763484017357758E-3</v>
      </c>
    </row>
    <row r="19" spans="2:21" s="86" customFormat="1">
      <c r="B19" s="83" t="s">
        <v>420</v>
      </c>
      <c r="C19" s="83" t="s">
        <v>421</v>
      </c>
      <c r="D19" s="83" t="s">
        <v>98</v>
      </c>
      <c r="E19" s="83" t="s">
        <v>121</v>
      </c>
      <c r="F19" s="83" t="s">
        <v>422</v>
      </c>
      <c r="G19" s="83" t="s">
        <v>409</v>
      </c>
      <c r="H19" s="83" t="s">
        <v>208</v>
      </c>
      <c r="I19" s="83" t="s">
        <v>209</v>
      </c>
      <c r="J19" s="83" t="s">
        <v>410</v>
      </c>
      <c r="K19" s="84">
        <v>2.21</v>
      </c>
      <c r="L19" s="83" t="s">
        <v>100</v>
      </c>
      <c r="M19" s="85">
        <v>8.3000000000000001E-3</v>
      </c>
      <c r="N19" s="85">
        <v>1.8700000000000001E-2</v>
      </c>
      <c r="O19" s="84">
        <v>23790912</v>
      </c>
      <c r="P19" s="84">
        <v>107.19</v>
      </c>
      <c r="Q19" s="84">
        <v>0</v>
      </c>
      <c r="R19" s="84">
        <v>25501.478572799999</v>
      </c>
      <c r="S19" s="85">
        <v>7.7999999999999996E-3</v>
      </c>
      <c r="T19" s="85">
        <f t="shared" si="0"/>
        <v>9.4902375159625057E-3</v>
      </c>
      <c r="U19" s="85">
        <f>R19/'סכום נכסי הקרן'!$C$42</f>
        <v>1.2773074391696762E-3</v>
      </c>
    </row>
    <row r="20" spans="2:21" s="86" customFormat="1">
      <c r="B20" s="83" t="s">
        <v>423</v>
      </c>
      <c r="C20" s="83" t="s">
        <v>424</v>
      </c>
      <c r="D20" s="83" t="s">
        <v>98</v>
      </c>
      <c r="E20" s="83" t="s">
        <v>121</v>
      </c>
      <c r="F20" s="83" t="s">
        <v>422</v>
      </c>
      <c r="G20" s="83" t="s">
        <v>409</v>
      </c>
      <c r="H20" s="83" t="s">
        <v>425</v>
      </c>
      <c r="I20" s="83" t="s">
        <v>148</v>
      </c>
      <c r="J20" s="83" t="s">
        <v>390</v>
      </c>
      <c r="K20" s="84">
        <v>0.43</v>
      </c>
      <c r="L20" s="83" t="s">
        <v>100</v>
      </c>
      <c r="M20" s="85">
        <v>0.01</v>
      </c>
      <c r="N20" s="85">
        <v>1.7100000000000001E-2</v>
      </c>
      <c r="O20" s="84">
        <v>33653741</v>
      </c>
      <c r="P20" s="84">
        <v>109.04</v>
      </c>
      <c r="Q20" s="84">
        <v>0</v>
      </c>
      <c r="R20" s="84">
        <v>36696.039186399998</v>
      </c>
      <c r="S20" s="85">
        <v>1.4500000000000001E-2</v>
      </c>
      <c r="T20" s="85">
        <f t="shared" si="0"/>
        <v>1.3656232785868857E-2</v>
      </c>
      <c r="U20" s="85">
        <f>R20/'סכום נכסי הקרן'!$C$42</f>
        <v>1.8380159294310373E-3</v>
      </c>
    </row>
    <row r="21" spans="2:21" s="86" customFormat="1">
      <c r="B21" s="83" t="s">
        <v>426</v>
      </c>
      <c r="C21" s="83" t="s">
        <v>427</v>
      </c>
      <c r="D21" s="83" t="s">
        <v>98</v>
      </c>
      <c r="E21" s="83" t="s">
        <v>121</v>
      </c>
      <c r="F21" s="83" t="s">
        <v>422</v>
      </c>
      <c r="G21" s="83" t="s">
        <v>409</v>
      </c>
      <c r="H21" s="83" t="s">
        <v>208</v>
      </c>
      <c r="I21" s="83" t="s">
        <v>209</v>
      </c>
      <c r="J21" s="83" t="s">
        <v>410</v>
      </c>
      <c r="K21" s="84">
        <v>4.6500000000000004</v>
      </c>
      <c r="L21" s="83" t="s">
        <v>100</v>
      </c>
      <c r="M21" s="85">
        <v>1E-3</v>
      </c>
      <c r="N21" s="85">
        <v>1.9E-2</v>
      </c>
      <c r="O21" s="84">
        <v>66754269</v>
      </c>
      <c r="P21" s="84">
        <v>97.91</v>
      </c>
      <c r="Q21" s="84">
        <v>0</v>
      </c>
      <c r="R21" s="84">
        <v>65359.1047779</v>
      </c>
      <c r="S21" s="85">
        <v>2.1299999999999999E-2</v>
      </c>
      <c r="T21" s="85">
        <f t="shared" si="0"/>
        <v>2.4323037834933128E-2</v>
      </c>
      <c r="U21" s="85">
        <f>R21/'סכום נכסי הקרן'!$C$42</f>
        <v>3.27367962261318E-3</v>
      </c>
    </row>
    <row r="22" spans="2:21" s="86" customFormat="1">
      <c r="B22" s="83" t="s">
        <v>428</v>
      </c>
      <c r="C22" s="83" t="s">
        <v>429</v>
      </c>
      <c r="D22" s="83" t="s">
        <v>98</v>
      </c>
      <c r="E22" s="83" t="s">
        <v>121</v>
      </c>
      <c r="F22" s="83" t="s">
        <v>422</v>
      </c>
      <c r="G22" s="83" t="s">
        <v>409</v>
      </c>
      <c r="H22" s="83" t="s">
        <v>208</v>
      </c>
      <c r="I22" s="83" t="s">
        <v>209</v>
      </c>
      <c r="J22" s="83" t="s">
        <v>430</v>
      </c>
      <c r="K22" s="84">
        <v>6.64</v>
      </c>
      <c r="L22" s="83" t="s">
        <v>100</v>
      </c>
      <c r="M22" s="85">
        <v>1E-3</v>
      </c>
      <c r="N22" s="85">
        <v>1.95E-2</v>
      </c>
      <c r="O22" s="84">
        <v>22997000</v>
      </c>
      <c r="P22" s="84">
        <v>94.16</v>
      </c>
      <c r="Q22" s="84">
        <v>0</v>
      </c>
      <c r="R22" s="84">
        <v>21653.975200000001</v>
      </c>
      <c r="S22" s="85">
        <v>2.3099999999999999E-2</v>
      </c>
      <c r="T22" s="85">
        <f t="shared" si="0"/>
        <v>8.0584099163548296E-3</v>
      </c>
      <c r="U22" s="85">
        <f>R22/'סכום נכסי הקרן'!$C$42</f>
        <v>1.0845952924493042E-3</v>
      </c>
    </row>
    <row r="23" spans="2:21" s="86" customFormat="1">
      <c r="B23" s="83" t="s">
        <v>431</v>
      </c>
      <c r="C23" s="83" t="s">
        <v>432</v>
      </c>
      <c r="D23" s="83" t="s">
        <v>98</v>
      </c>
      <c r="E23" s="83" t="s">
        <v>121</v>
      </c>
      <c r="F23" s="83" t="s">
        <v>433</v>
      </c>
      <c r="G23" s="83" t="s">
        <v>409</v>
      </c>
      <c r="H23" s="83" t="s">
        <v>208</v>
      </c>
      <c r="I23" s="83" t="s">
        <v>209</v>
      </c>
      <c r="J23" s="83" t="s">
        <v>410</v>
      </c>
      <c r="K23" s="84">
        <v>5.55</v>
      </c>
      <c r="L23" s="83" t="s">
        <v>100</v>
      </c>
      <c r="M23" s="85">
        <v>1E-3</v>
      </c>
      <c r="N23" s="85">
        <v>1.9599999999999999E-2</v>
      </c>
      <c r="O23" s="84">
        <v>17426956</v>
      </c>
      <c r="P23" s="84">
        <v>96.14</v>
      </c>
      <c r="Q23" s="84">
        <v>0</v>
      </c>
      <c r="R23" s="84">
        <v>16754.275498399998</v>
      </c>
      <c r="S23" s="85">
        <v>5.1999999999999998E-3</v>
      </c>
      <c r="T23" s="85">
        <f t="shared" si="0"/>
        <v>6.2350131359551614E-3</v>
      </c>
      <c r="U23" s="85">
        <f>R23/'סכום נכסי הקרן'!$C$42</f>
        <v>8.3918117417828002E-4</v>
      </c>
    </row>
    <row r="24" spans="2:21" s="86" customFormat="1">
      <c r="B24" s="83" t="s">
        <v>434</v>
      </c>
      <c r="C24" s="83" t="s">
        <v>435</v>
      </c>
      <c r="D24" s="83" t="s">
        <v>98</v>
      </c>
      <c r="E24" s="83" t="s">
        <v>121</v>
      </c>
      <c r="F24" s="83" t="s">
        <v>433</v>
      </c>
      <c r="G24" s="83" t="s">
        <v>409</v>
      </c>
      <c r="H24" s="83" t="s">
        <v>208</v>
      </c>
      <c r="I24" s="83" t="s">
        <v>209</v>
      </c>
      <c r="J24" s="83" t="s">
        <v>410</v>
      </c>
      <c r="K24" s="84">
        <v>3.91</v>
      </c>
      <c r="L24" s="83" t="s">
        <v>100</v>
      </c>
      <c r="M24" s="85">
        <v>1E-3</v>
      </c>
      <c r="N24" s="85">
        <v>1.8800000000000001E-2</v>
      </c>
      <c r="O24" s="84">
        <v>28583679</v>
      </c>
      <c r="P24" s="84">
        <v>98.19</v>
      </c>
      <c r="Q24" s="84">
        <v>0</v>
      </c>
      <c r="R24" s="84">
        <v>28066.3144101</v>
      </c>
      <c r="S24" s="85">
        <v>2.4400000000000002E-2</v>
      </c>
      <c r="T24" s="85">
        <f t="shared" si="0"/>
        <v>1.0444727319992603E-2</v>
      </c>
      <c r="U24" s="85">
        <f>R24/'סכום נכסי הקרן'!$C$42</f>
        <v>1.4057738685133679E-3</v>
      </c>
    </row>
    <row r="25" spans="2:21" s="86" customFormat="1">
      <c r="B25" s="83" t="s">
        <v>436</v>
      </c>
      <c r="C25" s="83" t="s">
        <v>437</v>
      </c>
      <c r="D25" s="83" t="s">
        <v>98</v>
      </c>
      <c r="E25" s="83" t="s">
        <v>121</v>
      </c>
      <c r="F25" s="83" t="s">
        <v>433</v>
      </c>
      <c r="G25" s="83" t="s">
        <v>409</v>
      </c>
      <c r="H25" s="83" t="s">
        <v>208</v>
      </c>
      <c r="I25" s="83" t="s">
        <v>209</v>
      </c>
      <c r="J25" s="83" t="s">
        <v>410</v>
      </c>
      <c r="K25" s="84">
        <v>4.47</v>
      </c>
      <c r="L25" s="83" t="s">
        <v>100</v>
      </c>
      <c r="M25" s="85">
        <v>1.6400000000000001E-2</v>
      </c>
      <c r="N25" s="85">
        <v>1.83E-2</v>
      </c>
      <c r="O25" s="84">
        <v>7000000</v>
      </c>
      <c r="P25" s="84">
        <v>100.85</v>
      </c>
      <c r="Q25" s="84">
        <v>0</v>
      </c>
      <c r="R25" s="84">
        <v>7059.5</v>
      </c>
      <c r="S25" s="85">
        <v>5.7999999999999996E-3</v>
      </c>
      <c r="T25" s="85">
        <f t="shared" si="0"/>
        <v>2.6271547962476152E-3</v>
      </c>
      <c r="U25" s="85">
        <f>R25/'סכום נכסי הקרן'!$C$42</f>
        <v>3.5359329621130546E-4</v>
      </c>
    </row>
    <row r="26" spans="2:21" s="86" customFormat="1">
      <c r="B26" s="83" t="s">
        <v>438</v>
      </c>
      <c r="C26" s="83" t="s">
        <v>439</v>
      </c>
      <c r="D26" s="83" t="s">
        <v>98</v>
      </c>
      <c r="E26" s="83" t="s">
        <v>121</v>
      </c>
      <c r="F26" s="83" t="s">
        <v>433</v>
      </c>
      <c r="G26" s="83" t="s">
        <v>409</v>
      </c>
      <c r="H26" s="83" t="s">
        <v>425</v>
      </c>
      <c r="I26" s="83" t="s">
        <v>148</v>
      </c>
      <c r="J26" s="83" t="s">
        <v>440</v>
      </c>
      <c r="K26" s="84">
        <v>1.42</v>
      </c>
      <c r="L26" s="83" t="s">
        <v>100</v>
      </c>
      <c r="M26" s="85">
        <v>9.4999999999999998E-3</v>
      </c>
      <c r="N26" s="85">
        <v>1.78E-2</v>
      </c>
      <c r="O26" s="84">
        <v>6695012.0700000003</v>
      </c>
      <c r="P26" s="84">
        <v>108.86</v>
      </c>
      <c r="Q26" s="84">
        <v>0</v>
      </c>
      <c r="R26" s="84">
        <v>7288.1901394019997</v>
      </c>
      <c r="S26" s="85">
        <v>2.0799999999999999E-2</v>
      </c>
      <c r="T26" s="85">
        <f t="shared" si="0"/>
        <v>2.7122605964578993E-3</v>
      </c>
      <c r="U26" s="85">
        <f>R26/'סכום נכסי הקרן'!$C$42</f>
        <v>3.6504783268020215E-4</v>
      </c>
    </row>
    <row r="27" spans="2:21" s="86" customFormat="1">
      <c r="B27" s="83" t="s">
        <v>441</v>
      </c>
      <c r="C27" s="83" t="s">
        <v>442</v>
      </c>
      <c r="D27" s="83" t="s">
        <v>98</v>
      </c>
      <c r="E27" s="83" t="s">
        <v>121</v>
      </c>
      <c r="F27" s="83" t="s">
        <v>433</v>
      </c>
      <c r="G27" s="83" t="s">
        <v>409</v>
      </c>
      <c r="H27" s="83" t="s">
        <v>425</v>
      </c>
      <c r="I27" s="83" t="s">
        <v>148</v>
      </c>
      <c r="J27" s="83" t="s">
        <v>443</v>
      </c>
      <c r="K27" s="84">
        <v>1.01</v>
      </c>
      <c r="L27" s="83" t="s">
        <v>100</v>
      </c>
      <c r="M27" s="85">
        <v>0.01</v>
      </c>
      <c r="N27" s="85">
        <v>1.9E-2</v>
      </c>
      <c r="O27" s="84">
        <v>15850178</v>
      </c>
      <c r="P27" s="84">
        <v>108.32</v>
      </c>
      <c r="Q27" s="84">
        <v>172.72549000000001</v>
      </c>
      <c r="R27" s="84">
        <v>17341.638299599999</v>
      </c>
      <c r="S27" s="85">
        <v>3.9300000000000002E-2</v>
      </c>
      <c r="T27" s="85">
        <f t="shared" si="0"/>
        <v>6.4535970300425641E-3</v>
      </c>
      <c r="U27" s="85">
        <f>R27/'סכום נכסי הקרן'!$C$42</f>
        <v>8.6860075756920211E-4</v>
      </c>
    </row>
    <row r="28" spans="2:21" s="86" customFormat="1">
      <c r="B28" s="83" t="s">
        <v>444</v>
      </c>
      <c r="C28" s="83" t="s">
        <v>445</v>
      </c>
      <c r="D28" s="83" t="s">
        <v>98</v>
      </c>
      <c r="E28" s="83" t="s">
        <v>121</v>
      </c>
      <c r="F28" s="83" t="s">
        <v>433</v>
      </c>
      <c r="G28" s="83" t="s">
        <v>409</v>
      </c>
      <c r="H28" s="83" t="s">
        <v>425</v>
      </c>
      <c r="I28" s="83" t="s">
        <v>148</v>
      </c>
      <c r="J28" s="83" t="s">
        <v>390</v>
      </c>
      <c r="K28" s="84">
        <v>3.65</v>
      </c>
      <c r="L28" s="83" t="s">
        <v>100</v>
      </c>
      <c r="M28" s="85">
        <v>5.0000000000000001E-3</v>
      </c>
      <c r="N28" s="85">
        <v>1.95E-2</v>
      </c>
      <c r="O28" s="84">
        <v>29700851</v>
      </c>
      <c r="P28" s="84">
        <v>102.88</v>
      </c>
      <c r="Q28" s="84">
        <v>0</v>
      </c>
      <c r="R28" s="84">
        <v>30556.2355088</v>
      </c>
      <c r="S28" s="85">
        <v>3.8899999999999997E-2</v>
      </c>
      <c r="T28" s="85">
        <f t="shared" si="0"/>
        <v>1.1371338008671381E-2</v>
      </c>
      <c r="U28" s="85">
        <f>R28/'סכום נכסי הקרן'!$C$42</f>
        <v>1.5304879996268189E-3</v>
      </c>
    </row>
    <row r="29" spans="2:21" s="86" customFormat="1">
      <c r="B29" s="83" t="s">
        <v>446</v>
      </c>
      <c r="C29" s="83" t="s">
        <v>447</v>
      </c>
      <c r="D29" s="83" t="s">
        <v>98</v>
      </c>
      <c r="E29" s="83" t="s">
        <v>121</v>
      </c>
      <c r="F29" s="83" t="s">
        <v>433</v>
      </c>
      <c r="G29" s="83" t="s">
        <v>409</v>
      </c>
      <c r="H29" s="83" t="s">
        <v>208</v>
      </c>
      <c r="I29" s="83" t="s">
        <v>209</v>
      </c>
      <c r="J29" s="83" t="s">
        <v>410</v>
      </c>
      <c r="K29" s="84">
        <v>1.49</v>
      </c>
      <c r="L29" s="83" t="s">
        <v>100</v>
      </c>
      <c r="M29" s="85">
        <v>8.6E-3</v>
      </c>
      <c r="N29" s="85">
        <v>1.6899999999999998E-2</v>
      </c>
      <c r="O29" s="84">
        <v>20229576</v>
      </c>
      <c r="P29" s="84">
        <v>109.2</v>
      </c>
      <c r="Q29" s="84">
        <v>0</v>
      </c>
      <c r="R29" s="84">
        <v>22090.696992000001</v>
      </c>
      <c r="S29" s="85">
        <v>8.0999999999999996E-3</v>
      </c>
      <c r="T29" s="85">
        <f t="shared" si="0"/>
        <v>8.2209335724889258E-3</v>
      </c>
      <c r="U29" s="85">
        <f>R29/'סכום נכסי הקרן'!$C$42</f>
        <v>1.1064696317028757E-3</v>
      </c>
    </row>
    <row r="30" spans="2:21" s="86" customFormat="1">
      <c r="B30" s="83" t="s">
        <v>448</v>
      </c>
      <c r="C30" s="83" t="s">
        <v>449</v>
      </c>
      <c r="D30" s="83" t="s">
        <v>98</v>
      </c>
      <c r="E30" s="83" t="s">
        <v>121</v>
      </c>
      <c r="F30" s="83" t="s">
        <v>433</v>
      </c>
      <c r="G30" s="83" t="s">
        <v>409</v>
      </c>
      <c r="H30" s="83" t="s">
        <v>208</v>
      </c>
      <c r="I30" s="83" t="s">
        <v>209</v>
      </c>
      <c r="J30" s="83" t="s">
        <v>410</v>
      </c>
      <c r="K30" s="84">
        <v>4.38</v>
      </c>
      <c r="L30" s="83" t="s">
        <v>100</v>
      </c>
      <c r="M30" s="85">
        <v>1.2200000000000001E-2</v>
      </c>
      <c r="N30" s="85">
        <v>1.9E-2</v>
      </c>
      <c r="O30" s="84">
        <v>15749741</v>
      </c>
      <c r="P30" s="84">
        <v>107.53</v>
      </c>
      <c r="Q30" s="84">
        <v>0</v>
      </c>
      <c r="R30" s="84">
        <v>16935.696497299999</v>
      </c>
      <c r="S30" s="85">
        <v>5.1999999999999998E-3</v>
      </c>
      <c r="T30" s="85">
        <f t="shared" si="0"/>
        <v>6.3025279808308849E-3</v>
      </c>
      <c r="U30" s="85">
        <f>R30/'סכום נכסי הקרן'!$C$42</f>
        <v>8.4826811362200818E-4</v>
      </c>
    </row>
    <row r="31" spans="2:21" s="86" customFormat="1">
      <c r="B31" s="83" t="s">
        <v>450</v>
      </c>
      <c r="C31" s="83" t="s">
        <v>451</v>
      </c>
      <c r="D31" s="83" t="s">
        <v>98</v>
      </c>
      <c r="E31" s="83" t="s">
        <v>121</v>
      </c>
      <c r="F31" s="83" t="s">
        <v>433</v>
      </c>
      <c r="G31" s="83" t="s">
        <v>409</v>
      </c>
      <c r="H31" s="83" t="s">
        <v>208</v>
      </c>
      <c r="I31" s="83" t="s">
        <v>209</v>
      </c>
      <c r="J31" s="83" t="s">
        <v>452</v>
      </c>
      <c r="K31" s="84">
        <v>0.57999999999999996</v>
      </c>
      <c r="L31" s="83" t="s">
        <v>100</v>
      </c>
      <c r="M31" s="85">
        <v>1E-3</v>
      </c>
      <c r="N31" s="85">
        <v>1.7299999999999999E-2</v>
      </c>
      <c r="O31" s="84">
        <v>20669294</v>
      </c>
      <c r="P31" s="84">
        <v>107.36</v>
      </c>
      <c r="Q31" s="84">
        <v>0</v>
      </c>
      <c r="R31" s="84">
        <v>22190.554038400001</v>
      </c>
      <c r="S31" s="85">
        <v>8.0999999999999996E-3</v>
      </c>
      <c r="T31" s="85">
        <f t="shared" si="0"/>
        <v>8.2580948329732205E-3</v>
      </c>
      <c r="U31" s="85">
        <f>R31/'סכום נכסי הקרן'!$C$42</f>
        <v>1.1114712298594734E-3</v>
      </c>
    </row>
    <row r="32" spans="2:21" s="86" customFormat="1">
      <c r="B32" s="83" t="s">
        <v>453</v>
      </c>
      <c r="C32" s="83" t="s">
        <v>454</v>
      </c>
      <c r="D32" s="83" t="s">
        <v>98</v>
      </c>
      <c r="E32" s="83" t="s">
        <v>121</v>
      </c>
      <c r="F32" s="83" t="s">
        <v>433</v>
      </c>
      <c r="G32" s="83" t="s">
        <v>409</v>
      </c>
      <c r="H32" s="83" t="s">
        <v>208</v>
      </c>
      <c r="I32" s="83" t="s">
        <v>209</v>
      </c>
      <c r="J32" s="83" t="s">
        <v>455</v>
      </c>
      <c r="K32" s="84">
        <v>7.2</v>
      </c>
      <c r="L32" s="83" t="s">
        <v>100</v>
      </c>
      <c r="M32" s="85">
        <v>2E-3</v>
      </c>
      <c r="N32" s="85">
        <v>2.06E-2</v>
      </c>
      <c r="O32" s="84">
        <v>19495896</v>
      </c>
      <c r="P32" s="84">
        <v>95.71</v>
      </c>
      <c r="Q32" s="84">
        <v>0</v>
      </c>
      <c r="R32" s="84">
        <v>18659.522061600001</v>
      </c>
      <c r="S32" s="85">
        <v>2.0299999999999999E-2</v>
      </c>
      <c r="T32" s="85">
        <f t="shared" si="0"/>
        <v>6.944040354107321E-3</v>
      </c>
      <c r="U32" s="85">
        <f>R32/'סכום נכסי הקרן'!$C$42</f>
        <v>9.3461037063371599E-4</v>
      </c>
    </row>
    <row r="33" spans="2:21" s="86" customFormat="1">
      <c r="B33" s="83" t="s">
        <v>456</v>
      </c>
      <c r="C33" s="83" t="s">
        <v>457</v>
      </c>
      <c r="D33" s="83" t="s">
        <v>98</v>
      </c>
      <c r="E33" s="83" t="s">
        <v>121</v>
      </c>
      <c r="F33" s="83" t="s">
        <v>433</v>
      </c>
      <c r="G33" s="83" t="s">
        <v>409</v>
      </c>
      <c r="H33" s="83" t="s">
        <v>208</v>
      </c>
      <c r="I33" s="83" t="s">
        <v>209</v>
      </c>
      <c r="J33" s="83" t="s">
        <v>410</v>
      </c>
      <c r="K33" s="84">
        <v>3.21</v>
      </c>
      <c r="L33" s="83" t="s">
        <v>100</v>
      </c>
      <c r="M33" s="85">
        <v>3.8E-3</v>
      </c>
      <c r="N33" s="85">
        <v>1.84E-2</v>
      </c>
      <c r="O33" s="84">
        <v>52837660</v>
      </c>
      <c r="P33" s="84">
        <v>102.81</v>
      </c>
      <c r="Q33" s="84">
        <v>0</v>
      </c>
      <c r="R33" s="84">
        <v>54322.398245999997</v>
      </c>
      <c r="S33" s="85">
        <v>1.7600000000000001E-2</v>
      </c>
      <c r="T33" s="85">
        <f t="shared" si="0"/>
        <v>2.0215787108952752E-2</v>
      </c>
      <c r="U33" s="85">
        <f>R33/'סכום נכסי הקרן'!$C$42</f>
        <v>2.7208776618608084E-3</v>
      </c>
    </row>
    <row r="34" spans="2:21" s="86" customFormat="1">
      <c r="B34" s="83" t="s">
        <v>458</v>
      </c>
      <c r="C34" s="83" t="s">
        <v>459</v>
      </c>
      <c r="D34" s="83" t="s">
        <v>98</v>
      </c>
      <c r="E34" s="83" t="s">
        <v>121</v>
      </c>
      <c r="F34" s="83" t="s">
        <v>460</v>
      </c>
      <c r="G34" s="83" t="s">
        <v>461</v>
      </c>
      <c r="H34" s="83" t="s">
        <v>208</v>
      </c>
      <c r="I34" s="83" t="s">
        <v>209</v>
      </c>
      <c r="J34" s="83" t="s">
        <v>410</v>
      </c>
      <c r="K34" s="84">
        <v>12.7</v>
      </c>
      <c r="L34" s="83" t="s">
        <v>100</v>
      </c>
      <c r="M34" s="85">
        <v>2.07E-2</v>
      </c>
      <c r="N34" s="85">
        <v>2.4500000000000001E-2</v>
      </c>
      <c r="O34" s="84">
        <v>20208828.140000001</v>
      </c>
      <c r="P34" s="84">
        <v>103.05</v>
      </c>
      <c r="Q34" s="84">
        <v>0</v>
      </c>
      <c r="R34" s="84">
        <v>20825.19739827</v>
      </c>
      <c r="S34" s="85">
        <v>7.1999999999999998E-3</v>
      </c>
      <c r="T34" s="85">
        <f t="shared" si="0"/>
        <v>7.7499847337160407E-3</v>
      </c>
      <c r="U34" s="85">
        <f>R34/'סכום נכסי הקרן'!$C$42</f>
        <v>1.0430838150443222E-3</v>
      </c>
    </row>
    <row r="35" spans="2:21" s="86" customFormat="1">
      <c r="B35" s="83" t="s">
        <v>462</v>
      </c>
      <c r="C35" s="83" t="s">
        <v>463</v>
      </c>
      <c r="D35" s="83" t="s">
        <v>98</v>
      </c>
      <c r="E35" s="83" t="s">
        <v>121</v>
      </c>
      <c r="F35" s="83" t="s">
        <v>460</v>
      </c>
      <c r="G35" s="83" t="s">
        <v>461</v>
      </c>
      <c r="H35" s="83" t="s">
        <v>208</v>
      </c>
      <c r="I35" s="83" t="s">
        <v>209</v>
      </c>
      <c r="J35" s="83" t="s">
        <v>410</v>
      </c>
      <c r="K35" s="84">
        <v>2.72</v>
      </c>
      <c r="L35" s="83" t="s">
        <v>100</v>
      </c>
      <c r="M35" s="85">
        <v>1E-3</v>
      </c>
      <c r="N35" s="85">
        <v>1.8200000000000001E-2</v>
      </c>
      <c r="O35" s="84">
        <v>28974507</v>
      </c>
      <c r="P35" s="84">
        <v>102.51</v>
      </c>
      <c r="Q35" s="84">
        <v>0</v>
      </c>
      <c r="R35" s="84">
        <v>29701.7671257</v>
      </c>
      <c r="S35" s="85">
        <v>2.7099999999999999E-2</v>
      </c>
      <c r="T35" s="85">
        <f t="shared" si="0"/>
        <v>1.1053352214932007E-2</v>
      </c>
      <c r="U35" s="85">
        <f>R35/'סכום נכסי הקרן'!$C$42</f>
        <v>1.4876897430805092E-3</v>
      </c>
    </row>
    <row r="36" spans="2:21" s="86" customFormat="1">
      <c r="B36" s="83" t="s">
        <v>464</v>
      </c>
      <c r="C36" s="83" t="s">
        <v>465</v>
      </c>
      <c r="D36" s="83" t="s">
        <v>98</v>
      </c>
      <c r="E36" s="83" t="s">
        <v>121</v>
      </c>
      <c r="F36" s="83" t="s">
        <v>466</v>
      </c>
      <c r="G36" s="83" t="s">
        <v>409</v>
      </c>
      <c r="H36" s="83" t="s">
        <v>208</v>
      </c>
      <c r="I36" s="83" t="s">
        <v>209</v>
      </c>
      <c r="J36" s="83" t="s">
        <v>467</v>
      </c>
      <c r="K36" s="84">
        <v>0.34</v>
      </c>
      <c r="L36" s="83" t="s">
        <v>100</v>
      </c>
      <c r="M36" s="85">
        <v>3.5499999999999997E-2</v>
      </c>
      <c r="N36" s="85">
        <v>1.0699999999999999E-2</v>
      </c>
      <c r="O36" s="84">
        <v>103446.7</v>
      </c>
      <c r="P36" s="84">
        <v>121.33</v>
      </c>
      <c r="Q36" s="84">
        <v>0</v>
      </c>
      <c r="R36" s="84">
        <v>125.51188111</v>
      </c>
      <c r="S36" s="85">
        <v>1.5E-3</v>
      </c>
      <c r="T36" s="85">
        <f t="shared" si="0"/>
        <v>4.6708568658431474E-5</v>
      </c>
      <c r="U36" s="85">
        <f>R36/'סכום נכסי הקרן'!$C$42</f>
        <v>6.2865868341053027E-6</v>
      </c>
    </row>
    <row r="37" spans="2:21" s="86" customFormat="1">
      <c r="B37" s="83" t="s">
        <v>468</v>
      </c>
      <c r="C37" s="83" t="s">
        <v>469</v>
      </c>
      <c r="D37" s="83" t="s">
        <v>98</v>
      </c>
      <c r="E37" s="83" t="s">
        <v>121</v>
      </c>
      <c r="F37" s="83" t="s">
        <v>466</v>
      </c>
      <c r="G37" s="83" t="s">
        <v>409</v>
      </c>
      <c r="H37" s="83" t="s">
        <v>208</v>
      </c>
      <c r="I37" s="83" t="s">
        <v>209</v>
      </c>
      <c r="J37" s="83" t="s">
        <v>470</v>
      </c>
      <c r="K37" s="84">
        <v>3.71</v>
      </c>
      <c r="L37" s="83" t="s">
        <v>100</v>
      </c>
      <c r="M37" s="85">
        <v>1.4999999999999999E-2</v>
      </c>
      <c r="N37" s="85">
        <v>1.9599999999999999E-2</v>
      </c>
      <c r="O37" s="84">
        <v>7870769.9699999997</v>
      </c>
      <c r="P37" s="84">
        <v>107.4</v>
      </c>
      <c r="Q37" s="84">
        <v>0</v>
      </c>
      <c r="R37" s="84">
        <v>8453.2069477799996</v>
      </c>
      <c r="S37" s="85">
        <v>2.4199999999999999E-2</v>
      </c>
      <c r="T37" s="85">
        <f t="shared" si="0"/>
        <v>3.1458153093751528E-3</v>
      </c>
      <c r="U37" s="85">
        <f>R37/'סכום נכסי הקרן'!$C$42</f>
        <v>4.2340070943010677E-4</v>
      </c>
    </row>
    <row r="38" spans="2:21" s="86" customFormat="1">
      <c r="B38" s="83" t="s">
        <v>471</v>
      </c>
      <c r="C38" s="83" t="s">
        <v>472</v>
      </c>
      <c r="D38" s="83" t="s">
        <v>98</v>
      </c>
      <c r="E38" s="83" t="s">
        <v>121</v>
      </c>
      <c r="F38" s="83" t="s">
        <v>473</v>
      </c>
      <c r="G38" s="83" t="s">
        <v>474</v>
      </c>
      <c r="H38" s="83" t="s">
        <v>208</v>
      </c>
      <c r="I38" s="83" t="s">
        <v>209</v>
      </c>
      <c r="J38" s="83" t="s">
        <v>410</v>
      </c>
      <c r="K38" s="84">
        <v>2.63</v>
      </c>
      <c r="L38" s="83" t="s">
        <v>100</v>
      </c>
      <c r="M38" s="85">
        <v>8.3000000000000001E-3</v>
      </c>
      <c r="N38" s="85">
        <v>1.89E-2</v>
      </c>
      <c r="O38" s="84">
        <v>27601974.600000001</v>
      </c>
      <c r="P38" s="84">
        <v>107.2</v>
      </c>
      <c r="Q38" s="84">
        <v>0</v>
      </c>
      <c r="R38" s="84">
        <v>29589.316771199999</v>
      </c>
      <c r="S38" s="85">
        <v>0.02</v>
      </c>
      <c r="T38" s="85">
        <f t="shared" si="0"/>
        <v>1.1011504422855456E-2</v>
      </c>
      <c r="U38" s="85">
        <f>R38/'סכום נכסי הקרן'!$C$42</f>
        <v>1.4820573765520319E-3</v>
      </c>
    </row>
    <row r="39" spans="2:21" s="86" customFormat="1">
      <c r="B39" s="83" t="s">
        <v>475</v>
      </c>
      <c r="C39" s="83" t="s">
        <v>476</v>
      </c>
      <c r="D39" s="83" t="s">
        <v>98</v>
      </c>
      <c r="E39" s="83" t="s">
        <v>121</v>
      </c>
      <c r="F39" s="83" t="s">
        <v>473</v>
      </c>
      <c r="G39" s="83" t="s">
        <v>474</v>
      </c>
      <c r="H39" s="83" t="s">
        <v>208</v>
      </c>
      <c r="I39" s="83" t="s">
        <v>209</v>
      </c>
      <c r="J39" s="83" t="s">
        <v>410</v>
      </c>
      <c r="K39" s="84">
        <v>6.36</v>
      </c>
      <c r="L39" s="83" t="s">
        <v>100</v>
      </c>
      <c r="M39" s="85">
        <v>1.6500000000000001E-2</v>
      </c>
      <c r="N39" s="85">
        <v>2.3199999999999998E-2</v>
      </c>
      <c r="O39" s="84">
        <v>9403657</v>
      </c>
      <c r="P39" s="84">
        <v>105.88</v>
      </c>
      <c r="Q39" s="84">
        <v>0</v>
      </c>
      <c r="R39" s="84">
        <v>9956.5920315999992</v>
      </c>
      <c r="S39" s="85">
        <v>4.4000000000000003E-3</v>
      </c>
      <c r="T39" s="85">
        <f t="shared" si="0"/>
        <v>3.7052919484522598E-3</v>
      </c>
      <c r="U39" s="85">
        <f>R39/'סכום נכסי הקרן'!$C$42</f>
        <v>4.9870163545359615E-4</v>
      </c>
    </row>
    <row r="40" spans="2:21" s="86" customFormat="1">
      <c r="B40" s="83" t="s">
        <v>477</v>
      </c>
      <c r="C40" s="83" t="s">
        <v>478</v>
      </c>
      <c r="D40" s="83" t="s">
        <v>98</v>
      </c>
      <c r="E40" s="83" t="s">
        <v>121</v>
      </c>
      <c r="F40" s="83" t="s">
        <v>479</v>
      </c>
      <c r="G40" s="83" t="s">
        <v>409</v>
      </c>
      <c r="H40" s="83" t="s">
        <v>208</v>
      </c>
      <c r="I40" s="83" t="s">
        <v>209</v>
      </c>
      <c r="J40" s="83" t="s">
        <v>410</v>
      </c>
      <c r="K40" s="84">
        <v>4.57</v>
      </c>
      <c r="L40" s="83" t="s">
        <v>100</v>
      </c>
      <c r="M40" s="85">
        <v>1E-3</v>
      </c>
      <c r="N40" s="85">
        <v>1.9E-2</v>
      </c>
      <c r="O40" s="84">
        <v>41289300</v>
      </c>
      <c r="P40" s="84">
        <v>97.94</v>
      </c>
      <c r="Q40" s="84">
        <v>0</v>
      </c>
      <c r="R40" s="84">
        <v>40438.740420000002</v>
      </c>
      <c r="S40" s="85">
        <v>1.3899999999999999E-2</v>
      </c>
      <c r="T40" s="85">
        <f t="shared" si="0"/>
        <v>1.5049058835415442E-2</v>
      </c>
      <c r="U40" s="85">
        <f>R40/'סכום נכסי הקרן'!$C$42</f>
        <v>2.0254787902459315E-3</v>
      </c>
    </row>
    <row r="41" spans="2:21" s="86" customFormat="1">
      <c r="B41" s="83" t="s">
        <v>480</v>
      </c>
      <c r="C41" s="83" t="s">
        <v>481</v>
      </c>
      <c r="D41" s="83" t="s">
        <v>98</v>
      </c>
      <c r="E41" s="83" t="s">
        <v>121</v>
      </c>
      <c r="F41" s="83" t="s">
        <v>479</v>
      </c>
      <c r="G41" s="83" t="s">
        <v>409</v>
      </c>
      <c r="H41" s="83" t="s">
        <v>208</v>
      </c>
      <c r="I41" s="83" t="s">
        <v>209</v>
      </c>
      <c r="J41" s="83" t="s">
        <v>410</v>
      </c>
      <c r="K41" s="84">
        <v>4.91</v>
      </c>
      <c r="L41" s="83" t="s">
        <v>100</v>
      </c>
      <c r="M41" s="85">
        <v>1.3899999999999999E-2</v>
      </c>
      <c r="N41" s="85">
        <v>1.83E-2</v>
      </c>
      <c r="O41" s="84">
        <v>22534441</v>
      </c>
      <c r="P41" s="84">
        <v>99.5</v>
      </c>
      <c r="Q41" s="84">
        <v>0</v>
      </c>
      <c r="R41" s="84">
        <v>22421.768795</v>
      </c>
      <c r="S41" s="85">
        <v>1.1299999999999999E-2</v>
      </c>
      <c r="T41" s="85">
        <f t="shared" si="0"/>
        <v>8.3441401558381426E-3</v>
      </c>
      <c r="U41" s="85">
        <f>R41/'סכום נכסי הקרן'!$C$42</f>
        <v>1.1230522183032566E-3</v>
      </c>
    </row>
    <row r="42" spans="2:21" s="86" customFormat="1">
      <c r="B42" s="83" t="s">
        <v>482</v>
      </c>
      <c r="C42" s="83" t="s">
        <v>483</v>
      </c>
      <c r="D42" s="83" t="s">
        <v>98</v>
      </c>
      <c r="E42" s="83" t="s">
        <v>121</v>
      </c>
      <c r="F42" s="83" t="s">
        <v>484</v>
      </c>
      <c r="G42" s="83" t="s">
        <v>409</v>
      </c>
      <c r="H42" s="83" t="s">
        <v>208</v>
      </c>
      <c r="I42" s="83" t="s">
        <v>209</v>
      </c>
      <c r="J42" s="83" t="s">
        <v>410</v>
      </c>
      <c r="K42" s="84">
        <v>2.5099999999999998</v>
      </c>
      <c r="L42" s="83" t="s">
        <v>100</v>
      </c>
      <c r="M42" s="85">
        <v>6.0000000000000001E-3</v>
      </c>
      <c r="N42" s="85">
        <v>1.83E-2</v>
      </c>
      <c r="O42" s="84">
        <v>12258565.4</v>
      </c>
      <c r="P42" s="84">
        <v>107.21</v>
      </c>
      <c r="Q42" s="84">
        <v>0</v>
      </c>
      <c r="R42" s="84">
        <v>13142.40796534</v>
      </c>
      <c r="S42" s="85">
        <v>9.1999999999999998E-3</v>
      </c>
      <c r="T42" s="85">
        <f t="shared" si="0"/>
        <v>4.8908761414244413E-3</v>
      </c>
      <c r="U42" s="85">
        <f>R42/'סכום נכסי הקרן'!$C$42</f>
        <v>6.5827145727293532E-4</v>
      </c>
    </row>
    <row r="43" spans="2:21" s="86" customFormat="1">
      <c r="B43" s="83" t="s">
        <v>485</v>
      </c>
      <c r="C43" s="83" t="s">
        <v>486</v>
      </c>
      <c r="D43" s="83" t="s">
        <v>98</v>
      </c>
      <c r="E43" s="83" t="s">
        <v>121</v>
      </c>
      <c r="F43" s="83" t="s">
        <v>484</v>
      </c>
      <c r="G43" s="83" t="s">
        <v>409</v>
      </c>
      <c r="H43" s="83" t="s">
        <v>208</v>
      </c>
      <c r="I43" s="83" t="s">
        <v>209</v>
      </c>
      <c r="J43" s="83" t="s">
        <v>487</v>
      </c>
      <c r="K43" s="84">
        <v>0.36</v>
      </c>
      <c r="L43" s="83" t="s">
        <v>100</v>
      </c>
      <c r="M43" s="85">
        <v>0.05</v>
      </c>
      <c r="N43" s="85">
        <v>1.0999999999999999E-2</v>
      </c>
      <c r="O43" s="84">
        <v>9768890.2300000004</v>
      </c>
      <c r="P43" s="84">
        <v>114.9</v>
      </c>
      <c r="Q43" s="84">
        <v>0</v>
      </c>
      <c r="R43" s="84">
        <v>11224.454874270001</v>
      </c>
      <c r="S43" s="85">
        <v>9.2999999999999992E-3</v>
      </c>
      <c r="T43" s="85">
        <f t="shared" si="0"/>
        <v>4.1771202575541268E-3</v>
      </c>
      <c r="U43" s="85">
        <f>R43/'סכום נכסי הקרן'!$C$42</f>
        <v>5.6220582154092836E-4</v>
      </c>
    </row>
    <row r="44" spans="2:21" s="86" customFormat="1">
      <c r="B44" s="83" t="s">
        <v>488</v>
      </c>
      <c r="C44" s="83" t="s">
        <v>489</v>
      </c>
      <c r="D44" s="83" t="s">
        <v>98</v>
      </c>
      <c r="E44" s="83" t="s">
        <v>121</v>
      </c>
      <c r="F44" s="83" t="s">
        <v>484</v>
      </c>
      <c r="G44" s="83" t="s">
        <v>409</v>
      </c>
      <c r="H44" s="83" t="s">
        <v>208</v>
      </c>
      <c r="I44" s="83" t="s">
        <v>209</v>
      </c>
      <c r="J44" s="83" t="s">
        <v>410</v>
      </c>
      <c r="K44" s="84">
        <v>4.0999999999999996</v>
      </c>
      <c r="L44" s="83" t="s">
        <v>100</v>
      </c>
      <c r="M44" s="85">
        <v>1.7500000000000002E-2</v>
      </c>
      <c r="N44" s="85">
        <v>-8.9999999999999998E-4</v>
      </c>
      <c r="O44" s="84">
        <v>59883230.310000002</v>
      </c>
      <c r="P44" s="84">
        <v>108.29</v>
      </c>
      <c r="Q44" s="84">
        <v>0</v>
      </c>
      <c r="R44" s="84">
        <v>64847.550102699002</v>
      </c>
      <c r="S44" s="85">
        <v>1.8100000000000002E-2</v>
      </c>
      <c r="T44" s="85">
        <f t="shared" si="0"/>
        <v>2.4132665525492349E-2</v>
      </c>
      <c r="U44" s="85">
        <f>R44/'סכום נכסי הקרן'!$C$42</f>
        <v>3.2480570850685064E-3</v>
      </c>
    </row>
    <row r="45" spans="2:21" s="86" customFormat="1">
      <c r="B45" s="83" t="s">
        <v>490</v>
      </c>
      <c r="C45" s="83" t="s">
        <v>491</v>
      </c>
      <c r="D45" s="83" t="s">
        <v>98</v>
      </c>
      <c r="E45" s="83" t="s">
        <v>121</v>
      </c>
      <c r="F45" s="83" t="s">
        <v>492</v>
      </c>
      <c r="G45" s="83" t="s">
        <v>493</v>
      </c>
      <c r="H45" s="83" t="s">
        <v>494</v>
      </c>
      <c r="I45" s="83" t="s">
        <v>148</v>
      </c>
      <c r="J45" s="83" t="s">
        <v>333</v>
      </c>
      <c r="K45" s="84">
        <v>2.31</v>
      </c>
      <c r="L45" s="83" t="s">
        <v>100</v>
      </c>
      <c r="M45" s="85">
        <v>4.4999999999999998E-2</v>
      </c>
      <c r="N45" s="85">
        <v>1.9300000000000001E-2</v>
      </c>
      <c r="O45" s="84">
        <v>26363193</v>
      </c>
      <c r="P45" s="84">
        <v>117.6</v>
      </c>
      <c r="Q45" s="84">
        <v>0</v>
      </c>
      <c r="R45" s="84">
        <v>31003.114968000002</v>
      </c>
      <c r="S45" s="85">
        <v>8.8999999999999999E-3</v>
      </c>
      <c r="T45" s="85">
        <f t="shared" si="0"/>
        <v>1.1537641785791832E-2</v>
      </c>
      <c r="U45" s="85">
        <f>R45/'סכום נכסי הקרן'!$C$42</f>
        <v>1.5528711118851452E-3</v>
      </c>
    </row>
    <row r="46" spans="2:21" s="86" customFormat="1">
      <c r="B46" s="83" t="s">
        <v>495</v>
      </c>
      <c r="C46" s="83" t="s">
        <v>496</v>
      </c>
      <c r="D46" s="83" t="s">
        <v>98</v>
      </c>
      <c r="E46" s="83" t="s">
        <v>121</v>
      </c>
      <c r="F46" s="83" t="s">
        <v>492</v>
      </c>
      <c r="G46" s="83" t="s">
        <v>493</v>
      </c>
      <c r="H46" s="83" t="s">
        <v>494</v>
      </c>
      <c r="I46" s="83" t="s">
        <v>148</v>
      </c>
      <c r="J46" s="83" t="s">
        <v>410</v>
      </c>
      <c r="K46" s="84">
        <v>7.13</v>
      </c>
      <c r="L46" s="83" t="s">
        <v>100</v>
      </c>
      <c r="M46" s="85">
        <v>2.3900000000000001E-2</v>
      </c>
      <c r="N46" s="85">
        <v>1.24E-2</v>
      </c>
      <c r="O46" s="84">
        <v>27203580</v>
      </c>
      <c r="P46" s="84">
        <v>108.57</v>
      </c>
      <c r="Q46" s="84">
        <v>0</v>
      </c>
      <c r="R46" s="84">
        <v>29534.926805999999</v>
      </c>
      <c r="S46" s="85">
        <v>7.0000000000000001E-3</v>
      </c>
      <c r="T46" s="85">
        <f t="shared" si="0"/>
        <v>1.0991263491069504E-2</v>
      </c>
      <c r="U46" s="85">
        <f>R46/'סכום נכסי הקרן'!$C$42</f>
        <v>1.4793331146247162E-3</v>
      </c>
    </row>
    <row r="47" spans="2:21" s="86" customFormat="1">
      <c r="B47" s="83" t="s">
        <v>497</v>
      </c>
      <c r="C47" s="83" t="s">
        <v>498</v>
      </c>
      <c r="D47" s="83" t="s">
        <v>98</v>
      </c>
      <c r="E47" s="83" t="s">
        <v>121</v>
      </c>
      <c r="F47" s="83" t="s">
        <v>492</v>
      </c>
      <c r="G47" s="83" t="s">
        <v>493</v>
      </c>
      <c r="H47" s="83" t="s">
        <v>494</v>
      </c>
      <c r="I47" s="83" t="s">
        <v>148</v>
      </c>
      <c r="J47" s="83" t="s">
        <v>410</v>
      </c>
      <c r="K47" s="84">
        <v>4.71</v>
      </c>
      <c r="L47" s="83" t="s">
        <v>100</v>
      </c>
      <c r="M47" s="85">
        <v>3.85E-2</v>
      </c>
      <c r="N47" s="85">
        <v>1.7899999999999999E-2</v>
      </c>
      <c r="O47" s="84">
        <v>59659632.799999997</v>
      </c>
      <c r="P47" s="84">
        <v>120.6</v>
      </c>
      <c r="Q47" s="84">
        <v>703.91306999999995</v>
      </c>
      <c r="R47" s="84">
        <v>72653.430226800003</v>
      </c>
      <c r="S47" s="85">
        <v>2.29E-2</v>
      </c>
      <c r="T47" s="85">
        <f t="shared" si="0"/>
        <v>2.703758165368356E-2</v>
      </c>
      <c r="U47" s="85">
        <f>R47/'סכום נכסי הקרן'!$C$42</f>
        <v>3.6390347581205904E-3</v>
      </c>
    </row>
    <row r="48" spans="2:21" s="86" customFormat="1">
      <c r="B48" s="83" t="s">
        <v>499</v>
      </c>
      <c r="C48" s="83" t="s">
        <v>500</v>
      </c>
      <c r="D48" s="83" t="s">
        <v>98</v>
      </c>
      <c r="E48" s="83" t="s">
        <v>121</v>
      </c>
      <c r="F48" s="83" t="s">
        <v>492</v>
      </c>
      <c r="G48" s="83" t="s">
        <v>493</v>
      </c>
      <c r="H48" s="83" t="s">
        <v>494</v>
      </c>
      <c r="I48" s="83" t="s">
        <v>148</v>
      </c>
      <c r="J48" s="83" t="s">
        <v>410</v>
      </c>
      <c r="K48" s="84">
        <v>4.21</v>
      </c>
      <c r="L48" s="83" t="s">
        <v>100</v>
      </c>
      <c r="M48" s="85">
        <v>0.01</v>
      </c>
      <c r="N48" s="85">
        <v>1.9099999999999999E-2</v>
      </c>
      <c r="O48" s="84">
        <v>396581</v>
      </c>
      <c r="P48" s="84">
        <v>104.1</v>
      </c>
      <c r="Q48" s="84">
        <v>0</v>
      </c>
      <c r="R48" s="84">
        <v>412.84082100000001</v>
      </c>
      <c r="S48" s="85">
        <v>2.9999999999999997E-4</v>
      </c>
      <c r="T48" s="85">
        <f t="shared" si="0"/>
        <v>1.5363648175889983E-4</v>
      </c>
      <c r="U48" s="85">
        <f>R48/'סכום נכסי הקרן'!$C$42</f>
        <v>2.0678199122880027E-5</v>
      </c>
    </row>
    <row r="49" spans="2:21" s="86" customFormat="1">
      <c r="B49" s="83" t="s">
        <v>501</v>
      </c>
      <c r="C49" s="83" t="s">
        <v>502</v>
      </c>
      <c r="D49" s="83" t="s">
        <v>98</v>
      </c>
      <c r="E49" s="83" t="s">
        <v>121</v>
      </c>
      <c r="F49" s="83" t="s">
        <v>492</v>
      </c>
      <c r="G49" s="83" t="s">
        <v>493</v>
      </c>
      <c r="H49" s="83" t="s">
        <v>494</v>
      </c>
      <c r="I49" s="83" t="s">
        <v>148</v>
      </c>
      <c r="J49" s="83" t="s">
        <v>410</v>
      </c>
      <c r="K49" s="84">
        <v>11.99</v>
      </c>
      <c r="L49" s="83" t="s">
        <v>100</v>
      </c>
      <c r="M49" s="85">
        <v>1.2500000000000001E-2</v>
      </c>
      <c r="N49" s="85">
        <v>2.5700000000000001E-2</v>
      </c>
      <c r="O49" s="84">
        <v>1697599</v>
      </c>
      <c r="P49" s="84">
        <v>92.85</v>
      </c>
      <c r="Q49" s="84">
        <v>0</v>
      </c>
      <c r="R49" s="84">
        <v>1576.2206715</v>
      </c>
      <c r="S49" s="85">
        <v>4.0000000000000002E-4</v>
      </c>
      <c r="T49" s="85">
        <f t="shared" si="0"/>
        <v>5.8658200964315627E-4</v>
      </c>
      <c r="U49" s="85">
        <f>R49/'סכום נכסי הקרן'!$C$42</f>
        <v>7.8949084608270035E-5</v>
      </c>
    </row>
    <row r="50" spans="2:21" s="86" customFormat="1">
      <c r="B50" s="83" t="s">
        <v>503</v>
      </c>
      <c r="C50" s="83" t="s">
        <v>504</v>
      </c>
      <c r="D50" s="83" t="s">
        <v>98</v>
      </c>
      <c r="E50" s="83" t="s">
        <v>121</v>
      </c>
      <c r="F50" s="83" t="s">
        <v>505</v>
      </c>
      <c r="G50" s="83" t="s">
        <v>461</v>
      </c>
      <c r="H50" s="83" t="s">
        <v>506</v>
      </c>
      <c r="I50" s="83" t="s">
        <v>209</v>
      </c>
      <c r="J50" s="83" t="s">
        <v>410</v>
      </c>
      <c r="K50" s="84">
        <v>6.62</v>
      </c>
      <c r="L50" s="83" t="s">
        <v>100</v>
      </c>
      <c r="M50" s="85">
        <v>2.6499999999999999E-2</v>
      </c>
      <c r="N50" s="85">
        <v>2.3099999999999999E-2</v>
      </c>
      <c r="O50" s="84">
        <v>10102462.15</v>
      </c>
      <c r="P50" s="84">
        <v>112.87</v>
      </c>
      <c r="Q50" s="84">
        <v>0</v>
      </c>
      <c r="R50" s="84">
        <v>11402.649028705</v>
      </c>
      <c r="S50" s="85">
        <v>6.7000000000000002E-3</v>
      </c>
      <c r="T50" s="85">
        <f t="shared" si="0"/>
        <v>4.2434342496905668E-3</v>
      </c>
      <c r="U50" s="85">
        <f>R50/'סכום נכסי הקרן'!$C$42</f>
        <v>5.7113113614284884E-4</v>
      </c>
    </row>
    <row r="51" spans="2:21" s="86" customFormat="1">
      <c r="B51" s="83" t="s">
        <v>507</v>
      </c>
      <c r="C51" s="83" t="s">
        <v>508</v>
      </c>
      <c r="D51" s="83" t="s">
        <v>98</v>
      </c>
      <c r="E51" s="83" t="s">
        <v>121</v>
      </c>
      <c r="F51" s="83" t="s">
        <v>509</v>
      </c>
      <c r="G51" s="83" t="s">
        <v>474</v>
      </c>
      <c r="H51" s="83" t="s">
        <v>506</v>
      </c>
      <c r="I51" s="83" t="s">
        <v>209</v>
      </c>
      <c r="J51" s="83" t="s">
        <v>410</v>
      </c>
      <c r="K51" s="84">
        <v>8.17</v>
      </c>
      <c r="L51" s="83" t="s">
        <v>100</v>
      </c>
      <c r="M51" s="85">
        <v>8.9999999999999993E-3</v>
      </c>
      <c r="N51" s="85">
        <v>2.9700000000000001E-2</v>
      </c>
      <c r="O51" s="84">
        <v>23010869</v>
      </c>
      <c r="P51" s="84">
        <v>91</v>
      </c>
      <c r="Q51" s="84">
        <v>0</v>
      </c>
      <c r="R51" s="84">
        <v>20939.890790000001</v>
      </c>
      <c r="S51" s="85">
        <v>1.21E-2</v>
      </c>
      <c r="T51" s="85">
        <f t="shared" si="0"/>
        <v>7.7926672599829688E-3</v>
      </c>
      <c r="U51" s="85">
        <f>R51/'סכום נכסי הקרן'!$C$42</f>
        <v>1.0488285298875073E-3</v>
      </c>
    </row>
    <row r="52" spans="2:21" s="86" customFormat="1">
      <c r="B52" s="83" t="s">
        <v>510</v>
      </c>
      <c r="C52" s="83" t="s">
        <v>511</v>
      </c>
      <c r="D52" s="83" t="s">
        <v>98</v>
      </c>
      <c r="E52" s="83" t="s">
        <v>121</v>
      </c>
      <c r="F52" s="83" t="s">
        <v>509</v>
      </c>
      <c r="G52" s="83" t="s">
        <v>474</v>
      </c>
      <c r="H52" s="83" t="s">
        <v>494</v>
      </c>
      <c r="I52" s="83" t="s">
        <v>148</v>
      </c>
      <c r="J52" s="83" t="s">
        <v>512</v>
      </c>
      <c r="K52" s="84">
        <v>3.58</v>
      </c>
      <c r="L52" s="83" t="s">
        <v>100</v>
      </c>
      <c r="M52" s="85">
        <v>1.34E-2</v>
      </c>
      <c r="N52" s="85">
        <v>2.7699999999999999E-2</v>
      </c>
      <c r="O52" s="84">
        <v>12278604.75</v>
      </c>
      <c r="P52" s="84">
        <v>105.29</v>
      </c>
      <c r="Q52" s="84">
        <v>0</v>
      </c>
      <c r="R52" s="84">
        <v>12928.142941275</v>
      </c>
      <c r="S52" s="85">
        <v>3.7000000000000002E-3</v>
      </c>
      <c r="T52" s="85">
        <f t="shared" si="0"/>
        <v>4.8111385699759713E-3</v>
      </c>
      <c r="U52" s="85">
        <f>R52/'סכום נכסי הקרן'!$C$42</f>
        <v>6.4753943997398523E-4</v>
      </c>
    </row>
    <row r="53" spans="2:21" s="86" customFormat="1">
      <c r="B53" s="83" t="s">
        <v>513</v>
      </c>
      <c r="C53" s="83" t="s">
        <v>514</v>
      </c>
      <c r="D53" s="83" t="s">
        <v>98</v>
      </c>
      <c r="E53" s="83" t="s">
        <v>121</v>
      </c>
      <c r="F53" s="83" t="s">
        <v>509</v>
      </c>
      <c r="G53" s="83" t="s">
        <v>474</v>
      </c>
      <c r="H53" s="83" t="s">
        <v>494</v>
      </c>
      <c r="I53" s="83" t="s">
        <v>148</v>
      </c>
      <c r="J53" s="83" t="s">
        <v>410</v>
      </c>
      <c r="K53" s="84">
        <v>3.5</v>
      </c>
      <c r="L53" s="83" t="s">
        <v>100</v>
      </c>
      <c r="M53" s="85">
        <v>1.77E-2</v>
      </c>
      <c r="N53" s="85">
        <v>2.7699999999999999E-2</v>
      </c>
      <c r="O53" s="84">
        <v>34130652.600000001</v>
      </c>
      <c r="P53" s="84">
        <v>105.78</v>
      </c>
      <c r="Q53" s="84">
        <v>0</v>
      </c>
      <c r="R53" s="84">
        <v>36103.404320280002</v>
      </c>
      <c r="S53" s="85">
        <v>1.14E-2</v>
      </c>
      <c r="T53" s="85">
        <f t="shared" si="0"/>
        <v>1.3435686921296194E-2</v>
      </c>
      <c r="U53" s="85">
        <f>R53/'סכום נכסי הקרן'!$C$42</f>
        <v>1.8083322810478492E-3</v>
      </c>
    </row>
    <row r="54" spans="2:21" s="86" customFormat="1">
      <c r="B54" s="83" t="s">
        <v>515</v>
      </c>
      <c r="C54" s="83" t="s">
        <v>516</v>
      </c>
      <c r="D54" s="83" t="s">
        <v>98</v>
      </c>
      <c r="E54" s="83" t="s">
        <v>121</v>
      </c>
      <c r="F54" s="83" t="s">
        <v>509</v>
      </c>
      <c r="G54" s="83" t="s">
        <v>474</v>
      </c>
      <c r="H54" s="83" t="s">
        <v>494</v>
      </c>
      <c r="I54" s="83" t="s">
        <v>148</v>
      </c>
      <c r="J54" s="83" t="s">
        <v>410</v>
      </c>
      <c r="K54" s="84">
        <v>6.76</v>
      </c>
      <c r="L54" s="83" t="s">
        <v>100</v>
      </c>
      <c r="M54" s="85">
        <v>2.4799999999999999E-2</v>
      </c>
      <c r="N54" s="85">
        <v>2.8899999999999999E-2</v>
      </c>
      <c r="O54" s="84">
        <v>380000</v>
      </c>
      <c r="P54" s="84">
        <v>106.81</v>
      </c>
      <c r="Q54" s="84">
        <v>0</v>
      </c>
      <c r="R54" s="84">
        <v>405.87799999999999</v>
      </c>
      <c r="S54" s="85">
        <v>1E-4</v>
      </c>
      <c r="T54" s="85">
        <f t="shared" si="0"/>
        <v>1.5104530553033352E-4</v>
      </c>
      <c r="U54" s="85">
        <f>R54/'סכום נכסי הקרן'!$C$42</f>
        <v>2.0329448244160669E-5</v>
      </c>
    </row>
    <row r="55" spans="2:21" s="86" customFormat="1">
      <c r="B55" s="83" t="s">
        <v>517</v>
      </c>
      <c r="C55" s="83" t="s">
        <v>518</v>
      </c>
      <c r="D55" s="83" t="s">
        <v>98</v>
      </c>
      <c r="E55" s="83" t="s">
        <v>121</v>
      </c>
      <c r="F55" s="83" t="s">
        <v>509</v>
      </c>
      <c r="G55" s="83" t="s">
        <v>474</v>
      </c>
      <c r="H55" s="83" t="s">
        <v>506</v>
      </c>
      <c r="I55" s="83" t="s">
        <v>209</v>
      </c>
      <c r="J55" s="83" t="s">
        <v>288</v>
      </c>
      <c r="K55" s="84">
        <v>1.5</v>
      </c>
      <c r="L55" s="83" t="s">
        <v>100</v>
      </c>
      <c r="M55" s="85">
        <v>6.4999999999999997E-3</v>
      </c>
      <c r="N55" s="85">
        <v>1.7399999999999999E-2</v>
      </c>
      <c r="O55" s="84">
        <v>2756650.1</v>
      </c>
      <c r="P55" s="84">
        <v>107.22</v>
      </c>
      <c r="Q55" s="84">
        <v>1516.5182199999999</v>
      </c>
      <c r="R55" s="84">
        <v>4472.1984572199999</v>
      </c>
      <c r="S55" s="85">
        <v>9.1000000000000004E-3</v>
      </c>
      <c r="T55" s="85">
        <f t="shared" si="0"/>
        <v>1.6643045012616627E-3</v>
      </c>
      <c r="U55" s="85">
        <f>R55/'סכום נכסי הקרן'!$C$42</f>
        <v>2.2400161396692893E-4</v>
      </c>
    </row>
    <row r="56" spans="2:21" s="86" customFormat="1">
      <c r="B56" s="83" t="s">
        <v>519</v>
      </c>
      <c r="C56" s="83" t="s">
        <v>520</v>
      </c>
      <c r="D56" s="83" t="s">
        <v>98</v>
      </c>
      <c r="E56" s="83" t="s">
        <v>121</v>
      </c>
      <c r="F56" s="83" t="s">
        <v>509</v>
      </c>
      <c r="G56" s="83" t="s">
        <v>474</v>
      </c>
      <c r="H56" s="83" t="s">
        <v>506</v>
      </c>
      <c r="I56" s="83" t="s">
        <v>209</v>
      </c>
      <c r="J56" s="83" t="s">
        <v>410</v>
      </c>
      <c r="K56" s="84">
        <v>11.59</v>
      </c>
      <c r="L56" s="83" t="s">
        <v>100</v>
      </c>
      <c r="M56" s="85">
        <v>1.6899999999999998E-2</v>
      </c>
      <c r="N56" s="85">
        <v>3.1800000000000002E-2</v>
      </c>
      <c r="O56" s="84">
        <v>19046201</v>
      </c>
      <c r="P56" s="84">
        <v>91.02</v>
      </c>
      <c r="Q56" s="84">
        <v>0</v>
      </c>
      <c r="R56" s="84">
        <v>17335.8521502</v>
      </c>
      <c r="S56" s="85">
        <v>7.1000000000000004E-3</v>
      </c>
      <c r="T56" s="85">
        <f t="shared" si="0"/>
        <v>6.4514437457946694E-3</v>
      </c>
      <c r="U56" s="85">
        <f>R56/'סכום נכסי הקרן'!$C$42</f>
        <v>8.6831094332758202E-4</v>
      </c>
    </row>
    <row r="57" spans="2:21" s="86" customFormat="1">
      <c r="B57" s="83" t="s">
        <v>521</v>
      </c>
      <c r="C57" s="83" t="s">
        <v>522</v>
      </c>
      <c r="D57" s="83" t="s">
        <v>98</v>
      </c>
      <c r="E57" s="83" t="s">
        <v>121</v>
      </c>
      <c r="F57" s="83" t="s">
        <v>484</v>
      </c>
      <c r="G57" s="83" t="s">
        <v>409</v>
      </c>
      <c r="H57" s="83" t="s">
        <v>506</v>
      </c>
      <c r="I57" s="83" t="s">
        <v>209</v>
      </c>
      <c r="J57" s="83" t="s">
        <v>523</v>
      </c>
      <c r="K57" s="84">
        <v>0.16</v>
      </c>
      <c r="L57" s="83" t="s">
        <v>100</v>
      </c>
      <c r="M57" s="85">
        <v>4.2000000000000003E-2</v>
      </c>
      <c r="N57" s="85">
        <v>1.0800000000000001E-2</v>
      </c>
      <c r="O57" s="84">
        <v>2236186.4500000002</v>
      </c>
      <c r="P57" s="84">
        <v>115.61</v>
      </c>
      <c r="Q57" s="84">
        <v>0</v>
      </c>
      <c r="R57" s="84">
        <v>2585.2551548450001</v>
      </c>
      <c r="S57" s="85">
        <v>6.7000000000000002E-3</v>
      </c>
      <c r="T57" s="85">
        <f t="shared" si="0"/>
        <v>9.6208874276859744E-4</v>
      </c>
      <c r="U57" s="85">
        <f>R57/'סכום נכסי הקרן'!$C$42</f>
        <v>1.2948918361766591E-4</v>
      </c>
    </row>
    <row r="58" spans="2:21" s="86" customFormat="1">
      <c r="B58" s="83" t="s">
        <v>524</v>
      </c>
      <c r="C58" s="83" t="s">
        <v>525</v>
      </c>
      <c r="D58" s="83" t="s">
        <v>98</v>
      </c>
      <c r="E58" s="83" t="s">
        <v>121</v>
      </c>
      <c r="F58" s="83" t="s">
        <v>526</v>
      </c>
      <c r="G58" s="83" t="s">
        <v>461</v>
      </c>
      <c r="H58" s="83" t="s">
        <v>506</v>
      </c>
      <c r="I58" s="83" t="s">
        <v>209</v>
      </c>
      <c r="J58" s="83" t="s">
        <v>527</v>
      </c>
      <c r="K58" s="84">
        <v>4.09</v>
      </c>
      <c r="L58" s="83" t="s">
        <v>100</v>
      </c>
      <c r="M58" s="85">
        <v>7.0000000000000001E-3</v>
      </c>
      <c r="N58" s="85">
        <v>1.8599999999999998E-2</v>
      </c>
      <c r="O58" s="84">
        <v>7259326.4000000004</v>
      </c>
      <c r="P58" s="84">
        <v>103.06</v>
      </c>
      <c r="Q58" s="84">
        <v>0</v>
      </c>
      <c r="R58" s="84">
        <v>7481.4617878400004</v>
      </c>
      <c r="S58" s="85">
        <v>8.0699999999999994E-2</v>
      </c>
      <c r="T58" s="85">
        <f t="shared" si="0"/>
        <v>2.7841855965531717E-3</v>
      </c>
      <c r="U58" s="85">
        <f>R58/'סכום נכסי הקרן'!$C$42</f>
        <v>3.7472834252302178E-4</v>
      </c>
    </row>
    <row r="59" spans="2:21" s="86" customFormat="1">
      <c r="B59" s="83" t="s">
        <v>528</v>
      </c>
      <c r="C59" s="83" t="s">
        <v>529</v>
      </c>
      <c r="D59" s="83" t="s">
        <v>98</v>
      </c>
      <c r="E59" s="83" t="s">
        <v>121</v>
      </c>
      <c r="F59" s="83" t="s">
        <v>530</v>
      </c>
      <c r="G59" s="83" t="s">
        <v>531</v>
      </c>
      <c r="H59" s="83" t="s">
        <v>532</v>
      </c>
      <c r="I59" s="83" t="s">
        <v>209</v>
      </c>
      <c r="J59" s="83" t="s">
        <v>430</v>
      </c>
      <c r="K59" s="84">
        <v>4.3899999999999997</v>
      </c>
      <c r="L59" s="83" t="s">
        <v>100</v>
      </c>
      <c r="M59" s="85">
        <v>5.0000000000000001E-3</v>
      </c>
      <c r="N59" s="85">
        <v>3.8699999999999998E-2</v>
      </c>
      <c r="O59" s="84">
        <v>2653000</v>
      </c>
      <c r="P59" s="84">
        <v>91.94</v>
      </c>
      <c r="Q59" s="84">
        <v>7.0512499999999996</v>
      </c>
      <c r="R59" s="84">
        <v>2446.2194500000001</v>
      </c>
      <c r="S59" s="85">
        <v>4.4000000000000003E-3</v>
      </c>
      <c r="T59" s="85">
        <f t="shared" si="0"/>
        <v>9.1034735615011032E-4</v>
      </c>
      <c r="U59" s="85">
        <f>R59/'סכום נכסי הקרן'!$C$42</f>
        <v>1.2252522113204996E-4</v>
      </c>
    </row>
    <row r="60" spans="2:21" s="86" customFormat="1">
      <c r="B60" s="83" t="s">
        <v>533</v>
      </c>
      <c r="C60" s="83" t="s">
        <v>534</v>
      </c>
      <c r="D60" s="83" t="s">
        <v>98</v>
      </c>
      <c r="E60" s="83" t="s">
        <v>121</v>
      </c>
      <c r="F60" s="83" t="s">
        <v>535</v>
      </c>
      <c r="G60" s="83" t="s">
        <v>474</v>
      </c>
      <c r="H60" s="83" t="s">
        <v>532</v>
      </c>
      <c r="I60" s="83" t="s">
        <v>209</v>
      </c>
      <c r="J60" s="83" t="s">
        <v>410</v>
      </c>
      <c r="K60" s="84">
        <v>7</v>
      </c>
      <c r="L60" s="83" t="s">
        <v>100</v>
      </c>
      <c r="M60" s="85">
        <v>9.1999999999999998E-3</v>
      </c>
      <c r="N60" s="85">
        <v>3.1199999999999999E-2</v>
      </c>
      <c r="O60" s="84">
        <v>3195000</v>
      </c>
      <c r="P60" s="84">
        <v>94.02</v>
      </c>
      <c r="Q60" s="84">
        <v>0</v>
      </c>
      <c r="R60" s="84">
        <v>3003.9389999999999</v>
      </c>
      <c r="S60" s="85">
        <v>1.6000000000000001E-3</v>
      </c>
      <c r="T60" s="85">
        <f t="shared" si="0"/>
        <v>1.1178996744082817E-3</v>
      </c>
      <c r="U60" s="85">
        <f>R60/'סכום נכסי הקרן'!$C$42</f>
        <v>1.5046004570121009E-4</v>
      </c>
    </row>
    <row r="61" spans="2:21" s="86" customFormat="1">
      <c r="B61" s="83" t="s">
        <v>536</v>
      </c>
      <c r="C61" s="83" t="s">
        <v>537</v>
      </c>
      <c r="D61" s="83" t="s">
        <v>98</v>
      </c>
      <c r="E61" s="83" t="s">
        <v>121</v>
      </c>
      <c r="F61" s="83" t="s">
        <v>535</v>
      </c>
      <c r="G61" s="83" t="s">
        <v>474</v>
      </c>
      <c r="H61" s="83" t="s">
        <v>532</v>
      </c>
      <c r="I61" s="83" t="s">
        <v>209</v>
      </c>
      <c r="J61" s="83" t="s">
        <v>410</v>
      </c>
      <c r="K61" s="84">
        <v>4.75</v>
      </c>
      <c r="L61" s="83" t="s">
        <v>100</v>
      </c>
      <c r="M61" s="85">
        <v>1.14E-2</v>
      </c>
      <c r="N61" s="85">
        <v>2.8199999999999999E-2</v>
      </c>
      <c r="O61" s="84">
        <v>6322000</v>
      </c>
      <c r="P61" s="84">
        <v>99.8</v>
      </c>
      <c r="Q61" s="84">
        <v>0</v>
      </c>
      <c r="R61" s="84">
        <v>6309.3559999999998</v>
      </c>
      <c r="S61" s="85">
        <v>2.7000000000000001E-3</v>
      </c>
      <c r="T61" s="85">
        <f t="shared" si="0"/>
        <v>2.3479927582171073E-3</v>
      </c>
      <c r="U61" s="85">
        <f>R61/'סכום נכסי הקרן'!$C$42</f>
        <v>3.1602039592188927E-4</v>
      </c>
    </row>
    <row r="62" spans="2:21" s="86" customFormat="1">
      <c r="B62" s="83" t="s">
        <v>538</v>
      </c>
      <c r="C62" s="83" t="s">
        <v>539</v>
      </c>
      <c r="D62" s="83" t="s">
        <v>98</v>
      </c>
      <c r="E62" s="83" t="s">
        <v>121</v>
      </c>
      <c r="F62" s="83" t="s">
        <v>535</v>
      </c>
      <c r="G62" s="83" t="s">
        <v>474</v>
      </c>
      <c r="H62" s="83" t="s">
        <v>532</v>
      </c>
      <c r="I62" s="83" t="s">
        <v>209</v>
      </c>
      <c r="J62" s="83" t="s">
        <v>410</v>
      </c>
      <c r="K62" s="84">
        <v>2.41</v>
      </c>
      <c r="L62" s="83" t="s">
        <v>100</v>
      </c>
      <c r="M62" s="85">
        <v>3.2000000000000001E-2</v>
      </c>
      <c r="N62" s="85">
        <v>2.6200000000000001E-2</v>
      </c>
      <c r="O62" s="84">
        <v>744149</v>
      </c>
      <c r="P62" s="84">
        <v>112.84</v>
      </c>
      <c r="Q62" s="84">
        <v>0</v>
      </c>
      <c r="R62" s="84">
        <v>839.6977316</v>
      </c>
      <c r="S62" s="85">
        <v>4.0000000000000002E-4</v>
      </c>
      <c r="T62" s="85">
        <f t="shared" si="0"/>
        <v>3.1248897556075965E-4</v>
      </c>
      <c r="U62" s="85">
        <f>R62/'סכום נכסי הקרן'!$C$42</f>
        <v>4.2058430304922455E-5</v>
      </c>
    </row>
    <row r="63" spans="2:21" s="86" customFormat="1">
      <c r="B63" s="83" t="s">
        <v>540</v>
      </c>
      <c r="C63" s="83" t="s">
        <v>541</v>
      </c>
      <c r="D63" s="83" t="s">
        <v>98</v>
      </c>
      <c r="E63" s="83" t="s">
        <v>121</v>
      </c>
      <c r="F63" s="83" t="s">
        <v>542</v>
      </c>
      <c r="G63" s="83" t="s">
        <v>474</v>
      </c>
      <c r="H63" s="83" t="s">
        <v>532</v>
      </c>
      <c r="I63" s="83" t="s">
        <v>209</v>
      </c>
      <c r="J63" s="83" t="s">
        <v>543</v>
      </c>
      <c r="K63" s="84">
        <v>3.12</v>
      </c>
      <c r="L63" s="83" t="s">
        <v>100</v>
      </c>
      <c r="M63" s="85">
        <v>2.3400000000000001E-2</v>
      </c>
      <c r="N63" s="85">
        <v>2.75E-2</v>
      </c>
      <c r="O63" s="84">
        <v>10604287.460000001</v>
      </c>
      <c r="P63" s="84">
        <v>107.6</v>
      </c>
      <c r="Q63" s="84">
        <v>0</v>
      </c>
      <c r="R63" s="84">
        <v>11410.21330696</v>
      </c>
      <c r="S63" s="85">
        <v>4.1000000000000003E-3</v>
      </c>
      <c r="T63" s="85">
        <f t="shared" si="0"/>
        <v>4.2462492549880772E-3</v>
      </c>
      <c r="U63" s="85">
        <f>R63/'סכום נכסי הקרן'!$C$42</f>
        <v>5.7151001256209178E-4</v>
      </c>
    </row>
    <row r="64" spans="2:21" s="86" customFormat="1">
      <c r="B64" s="83" t="s">
        <v>544</v>
      </c>
      <c r="C64" s="83" t="s">
        <v>545</v>
      </c>
      <c r="D64" s="83" t="s">
        <v>98</v>
      </c>
      <c r="E64" s="83" t="s">
        <v>121</v>
      </c>
      <c r="F64" s="83" t="s">
        <v>546</v>
      </c>
      <c r="G64" s="83" t="s">
        <v>474</v>
      </c>
      <c r="H64" s="83" t="s">
        <v>532</v>
      </c>
      <c r="I64" s="83" t="s">
        <v>209</v>
      </c>
      <c r="J64" s="83" t="s">
        <v>413</v>
      </c>
      <c r="K64" s="84">
        <v>5.13</v>
      </c>
      <c r="L64" s="83" t="s">
        <v>100</v>
      </c>
      <c r="M64" s="85">
        <v>7.7999999999999996E-3</v>
      </c>
      <c r="N64" s="85">
        <v>2.69E-2</v>
      </c>
      <c r="O64" s="84">
        <v>658248.64</v>
      </c>
      <c r="P64" s="84">
        <v>98.09</v>
      </c>
      <c r="Q64" s="84">
        <v>0</v>
      </c>
      <c r="R64" s="84">
        <v>645.67609097599995</v>
      </c>
      <c r="S64" s="85">
        <v>1.6999999999999999E-3</v>
      </c>
      <c r="T64" s="85">
        <f t="shared" si="0"/>
        <v>2.40284869924217E-4</v>
      </c>
      <c r="U64" s="85">
        <f>R64/'סכום נכסי הקרן'!$C$42</f>
        <v>3.234035516580984E-5</v>
      </c>
    </row>
    <row r="65" spans="2:21" s="86" customFormat="1">
      <c r="B65" s="83" t="s">
        <v>547</v>
      </c>
      <c r="C65" s="83" t="s">
        <v>548</v>
      </c>
      <c r="D65" s="83" t="s">
        <v>98</v>
      </c>
      <c r="E65" s="83" t="s">
        <v>121</v>
      </c>
      <c r="F65" s="83" t="s">
        <v>546</v>
      </c>
      <c r="G65" s="83" t="s">
        <v>474</v>
      </c>
      <c r="H65" s="83" t="s">
        <v>532</v>
      </c>
      <c r="I65" s="83" t="s">
        <v>209</v>
      </c>
      <c r="J65" s="83" t="s">
        <v>549</v>
      </c>
      <c r="K65" s="84">
        <v>4.05</v>
      </c>
      <c r="L65" s="83" t="s">
        <v>100</v>
      </c>
      <c r="M65" s="85">
        <v>1.8200000000000001E-2</v>
      </c>
      <c r="N65" s="85">
        <v>2.75E-2</v>
      </c>
      <c r="O65" s="84">
        <v>568440.74</v>
      </c>
      <c r="P65" s="84">
        <v>105.81</v>
      </c>
      <c r="Q65" s="84">
        <v>0</v>
      </c>
      <c r="R65" s="84">
        <v>601.46714699400002</v>
      </c>
      <c r="S65" s="85">
        <v>1.5E-3</v>
      </c>
      <c r="T65" s="85">
        <f t="shared" si="0"/>
        <v>2.2383275019628254E-4</v>
      </c>
      <c r="U65" s="85">
        <f>R65/'סכום נכסי הקרן'!$C$42</f>
        <v>3.0126035989576918E-5</v>
      </c>
    </row>
    <row r="66" spans="2:21" s="86" customFormat="1">
      <c r="B66" s="83" t="s">
        <v>550</v>
      </c>
      <c r="C66" s="83" t="s">
        <v>551</v>
      </c>
      <c r="D66" s="83" t="s">
        <v>98</v>
      </c>
      <c r="E66" s="83" t="s">
        <v>121</v>
      </c>
      <c r="F66" s="83" t="s">
        <v>546</v>
      </c>
      <c r="G66" s="83" t="s">
        <v>474</v>
      </c>
      <c r="H66" s="83" t="s">
        <v>532</v>
      </c>
      <c r="I66" s="83" t="s">
        <v>209</v>
      </c>
      <c r="J66" s="83" t="s">
        <v>552</v>
      </c>
      <c r="K66" s="84">
        <v>2.54</v>
      </c>
      <c r="L66" s="83" t="s">
        <v>100</v>
      </c>
      <c r="M66" s="85">
        <v>1.34E-2</v>
      </c>
      <c r="N66" s="85">
        <v>2.63E-2</v>
      </c>
      <c r="O66" s="84">
        <v>1993378.8</v>
      </c>
      <c r="P66" s="84">
        <v>107.12</v>
      </c>
      <c r="Q66" s="84">
        <v>0</v>
      </c>
      <c r="R66" s="84">
        <v>2135.30737056</v>
      </c>
      <c r="S66" s="85">
        <v>3.5000000000000001E-3</v>
      </c>
      <c r="T66" s="85">
        <f t="shared" si="0"/>
        <v>7.9464310503995865E-4</v>
      </c>
      <c r="U66" s="85">
        <f>R66/'סכום נכסי הקרן'!$C$42</f>
        <v>1.0695238637022535E-4</v>
      </c>
    </row>
    <row r="67" spans="2:21" s="86" customFormat="1">
      <c r="B67" s="83" t="s">
        <v>553</v>
      </c>
      <c r="C67" s="83" t="s">
        <v>554</v>
      </c>
      <c r="D67" s="83" t="s">
        <v>98</v>
      </c>
      <c r="E67" s="83" t="s">
        <v>121</v>
      </c>
      <c r="F67" s="83" t="s">
        <v>546</v>
      </c>
      <c r="G67" s="83" t="s">
        <v>474</v>
      </c>
      <c r="H67" s="83" t="s">
        <v>532</v>
      </c>
      <c r="I67" s="83" t="s">
        <v>209</v>
      </c>
      <c r="J67" s="83" t="s">
        <v>555</v>
      </c>
      <c r="K67" s="84">
        <v>4.63</v>
      </c>
      <c r="L67" s="83" t="s">
        <v>100</v>
      </c>
      <c r="M67" s="85">
        <v>6.8999999999999999E-3</v>
      </c>
      <c r="N67" s="85">
        <v>2.8299999999999999E-2</v>
      </c>
      <c r="O67" s="84">
        <v>4598510.09</v>
      </c>
      <c r="P67" s="84">
        <v>98.53</v>
      </c>
      <c r="Q67" s="84">
        <v>0</v>
      </c>
      <c r="R67" s="84">
        <v>4530.9119916769996</v>
      </c>
      <c r="S67" s="85">
        <v>2.5499999999999998E-2</v>
      </c>
      <c r="T67" s="85">
        <f t="shared" si="0"/>
        <v>1.6861544259947681E-3</v>
      </c>
      <c r="U67" s="85">
        <f>R67/'סכום נכסי הקרן'!$C$42</f>
        <v>2.2694243303072475E-4</v>
      </c>
    </row>
    <row r="68" spans="2:21" s="86" customFormat="1">
      <c r="B68" s="83" t="s">
        <v>556</v>
      </c>
      <c r="C68" s="83" t="s">
        <v>557</v>
      </c>
      <c r="D68" s="83" t="s">
        <v>98</v>
      </c>
      <c r="E68" s="83" t="s">
        <v>121</v>
      </c>
      <c r="F68" s="83" t="s">
        <v>546</v>
      </c>
      <c r="G68" s="83" t="s">
        <v>474</v>
      </c>
      <c r="H68" s="83" t="s">
        <v>532</v>
      </c>
      <c r="I68" s="83" t="s">
        <v>209</v>
      </c>
      <c r="J68" s="83" t="s">
        <v>295</v>
      </c>
      <c r="K68" s="84">
        <v>2.52</v>
      </c>
      <c r="L68" s="83" t="s">
        <v>100</v>
      </c>
      <c r="M68" s="85">
        <v>2E-3</v>
      </c>
      <c r="N68" s="85">
        <v>2.3599999999999999E-2</v>
      </c>
      <c r="O68" s="84">
        <v>3104670.27</v>
      </c>
      <c r="P68" s="84">
        <v>102.3</v>
      </c>
      <c r="Q68" s="84">
        <v>0</v>
      </c>
      <c r="R68" s="84">
        <v>3176.0776862100001</v>
      </c>
      <c r="S68" s="85">
        <v>9.4000000000000004E-3</v>
      </c>
      <c r="T68" s="85">
        <f t="shared" si="0"/>
        <v>1.1819601567507091E-3</v>
      </c>
      <c r="U68" s="85">
        <f>R68/'סכום נכסי הקרן'!$C$42</f>
        <v>1.5908205653235644E-4</v>
      </c>
    </row>
    <row r="69" spans="2:21" s="86" customFormat="1">
      <c r="B69" s="83" t="s">
        <v>558</v>
      </c>
      <c r="C69" s="83" t="s">
        <v>559</v>
      </c>
      <c r="D69" s="83" t="s">
        <v>98</v>
      </c>
      <c r="E69" s="83" t="s">
        <v>121</v>
      </c>
      <c r="F69" s="83" t="s">
        <v>546</v>
      </c>
      <c r="G69" s="83" t="s">
        <v>474</v>
      </c>
      <c r="H69" s="83" t="s">
        <v>532</v>
      </c>
      <c r="I69" s="83" t="s">
        <v>209</v>
      </c>
      <c r="J69" s="83" t="s">
        <v>560</v>
      </c>
      <c r="K69" s="84">
        <v>4.59</v>
      </c>
      <c r="L69" s="83" t="s">
        <v>100</v>
      </c>
      <c r="M69" s="85">
        <v>6.8999999999999999E-3</v>
      </c>
      <c r="N69" s="85">
        <v>2.8000000000000001E-2</v>
      </c>
      <c r="O69" s="84">
        <v>6435304.3899999997</v>
      </c>
      <c r="P69" s="84">
        <v>99.07</v>
      </c>
      <c r="Q69" s="84">
        <v>0</v>
      </c>
      <c r="R69" s="84">
        <v>6375.4560591729996</v>
      </c>
      <c r="S69" s="85">
        <v>3.1800000000000002E-2</v>
      </c>
      <c r="T69" s="85">
        <f t="shared" si="0"/>
        <v>2.3725915382282409E-3</v>
      </c>
      <c r="U69" s="85">
        <f>R69/'סכום נכסי הקרן'!$C$42</f>
        <v>3.1933118815968847E-4</v>
      </c>
    </row>
    <row r="70" spans="2:21" s="86" customFormat="1">
      <c r="B70" s="83" t="s">
        <v>561</v>
      </c>
      <c r="C70" s="83" t="s">
        <v>562</v>
      </c>
      <c r="D70" s="83" t="s">
        <v>98</v>
      </c>
      <c r="E70" s="83" t="s">
        <v>121</v>
      </c>
      <c r="F70" s="83" t="s">
        <v>563</v>
      </c>
      <c r="G70" s="83" t="s">
        <v>474</v>
      </c>
      <c r="H70" s="83" t="s">
        <v>532</v>
      </c>
      <c r="I70" s="83" t="s">
        <v>209</v>
      </c>
      <c r="J70" s="83" t="s">
        <v>410</v>
      </c>
      <c r="K70" s="84">
        <v>4.1500000000000004</v>
      </c>
      <c r="L70" s="83" t="s">
        <v>100</v>
      </c>
      <c r="M70" s="85">
        <v>5.0000000000000001E-3</v>
      </c>
      <c r="N70" s="85">
        <v>2.98E-2</v>
      </c>
      <c r="O70" s="84">
        <v>1062680.5</v>
      </c>
      <c r="P70" s="84">
        <v>98.42</v>
      </c>
      <c r="Q70" s="84">
        <v>0</v>
      </c>
      <c r="R70" s="84">
        <v>1045.8901481</v>
      </c>
      <c r="S70" s="85">
        <v>5.0000000000000001E-4</v>
      </c>
      <c r="T70" s="85">
        <f t="shared" si="0"/>
        <v>3.8922236970451786E-4</v>
      </c>
      <c r="U70" s="85">
        <f>R70/'סכום נכסי הקרן'!$C$42</f>
        <v>5.2386110197834049E-5</v>
      </c>
    </row>
    <row r="71" spans="2:21" s="86" customFormat="1">
      <c r="B71" s="83" t="s">
        <v>564</v>
      </c>
      <c r="C71" s="83" t="s">
        <v>565</v>
      </c>
      <c r="D71" s="83" t="s">
        <v>98</v>
      </c>
      <c r="E71" s="83" t="s">
        <v>121</v>
      </c>
      <c r="F71" s="83" t="s">
        <v>563</v>
      </c>
      <c r="G71" s="83" t="s">
        <v>474</v>
      </c>
      <c r="H71" s="83" t="s">
        <v>532</v>
      </c>
      <c r="I71" s="83" t="s">
        <v>209</v>
      </c>
      <c r="J71" s="83" t="s">
        <v>410</v>
      </c>
      <c r="K71" s="84">
        <v>1.93</v>
      </c>
      <c r="L71" s="83" t="s">
        <v>100</v>
      </c>
      <c r="M71" s="85">
        <v>4.7500000000000001E-2</v>
      </c>
      <c r="N71" s="85">
        <v>2.5399999999999999E-2</v>
      </c>
      <c r="O71" s="84">
        <v>7731635.8300000001</v>
      </c>
      <c r="P71" s="84">
        <v>137.91</v>
      </c>
      <c r="Q71" s="84">
        <v>0</v>
      </c>
      <c r="R71" s="84">
        <v>10662.698973152999</v>
      </c>
      <c r="S71" s="85">
        <v>7.7000000000000002E-3</v>
      </c>
      <c r="T71" s="85">
        <f t="shared" si="0"/>
        <v>3.9680658330283197E-3</v>
      </c>
      <c r="U71" s="85">
        <f>R71/'סכום נכסי הקרן'!$C$42</f>
        <v>5.3406882589787815E-4</v>
      </c>
    </row>
    <row r="72" spans="2:21" s="86" customFormat="1">
      <c r="B72" s="83" t="s">
        <v>566</v>
      </c>
      <c r="C72" s="83" t="s">
        <v>567</v>
      </c>
      <c r="D72" s="83" t="s">
        <v>98</v>
      </c>
      <c r="E72" s="83" t="s">
        <v>121</v>
      </c>
      <c r="F72" s="83" t="s">
        <v>563</v>
      </c>
      <c r="G72" s="83" t="s">
        <v>474</v>
      </c>
      <c r="H72" s="83" t="s">
        <v>532</v>
      </c>
      <c r="I72" s="83" t="s">
        <v>209</v>
      </c>
      <c r="J72" s="83" t="s">
        <v>568</v>
      </c>
      <c r="K72" s="84">
        <v>6.6</v>
      </c>
      <c r="L72" s="83" t="s">
        <v>100</v>
      </c>
      <c r="M72" s="85">
        <v>5.8999999999999999E-3</v>
      </c>
      <c r="N72" s="85">
        <v>3.09E-2</v>
      </c>
      <c r="O72" s="84">
        <v>15266000</v>
      </c>
      <c r="P72" s="84">
        <v>89.97</v>
      </c>
      <c r="Q72" s="84">
        <v>0</v>
      </c>
      <c r="R72" s="84">
        <v>13734.8202</v>
      </c>
      <c r="S72" s="85">
        <v>1.3899999999999999E-2</v>
      </c>
      <c r="T72" s="85">
        <f t="shared" si="0"/>
        <v>5.1113391549017116E-3</v>
      </c>
      <c r="U72" s="85">
        <f>R72/'סכום נכסי הקרן'!$C$42</f>
        <v>6.8794395458426547E-4</v>
      </c>
    </row>
    <row r="73" spans="2:21" s="86" customFormat="1">
      <c r="B73" s="83" t="s">
        <v>569</v>
      </c>
      <c r="C73" s="83" t="s">
        <v>570</v>
      </c>
      <c r="D73" s="83" t="s">
        <v>98</v>
      </c>
      <c r="E73" s="83" t="s">
        <v>121</v>
      </c>
      <c r="F73" s="83" t="s">
        <v>422</v>
      </c>
      <c r="G73" s="83" t="s">
        <v>409</v>
      </c>
      <c r="H73" s="83" t="s">
        <v>532</v>
      </c>
      <c r="I73" s="83" t="s">
        <v>209</v>
      </c>
      <c r="J73" s="83" t="s">
        <v>571</v>
      </c>
      <c r="K73" s="84">
        <v>1.89</v>
      </c>
      <c r="L73" s="83" t="s">
        <v>100</v>
      </c>
      <c r="M73" s="85">
        <v>2.4199999999999999E-2</v>
      </c>
      <c r="N73" s="85">
        <v>4.41E-2</v>
      </c>
      <c r="O73" s="84">
        <v>9</v>
      </c>
      <c r="P73" s="84">
        <v>5327000</v>
      </c>
      <c r="Q73" s="84">
        <v>0</v>
      </c>
      <c r="R73" s="84">
        <v>479.43</v>
      </c>
      <c r="S73" s="85">
        <v>0</v>
      </c>
      <c r="T73" s="85">
        <f t="shared" si="0"/>
        <v>1.7841728507188813E-4</v>
      </c>
      <c r="U73" s="85">
        <f>R73/'סכום נכסי הקרן'!$C$42</f>
        <v>2.401349019088975E-5</v>
      </c>
    </row>
    <row r="74" spans="2:21" s="86" customFormat="1">
      <c r="B74" s="83" t="s">
        <v>572</v>
      </c>
      <c r="C74" s="83" t="s">
        <v>573</v>
      </c>
      <c r="D74" s="83" t="s">
        <v>98</v>
      </c>
      <c r="E74" s="83" t="s">
        <v>121</v>
      </c>
      <c r="F74" s="83" t="s">
        <v>422</v>
      </c>
      <c r="G74" s="83" t="s">
        <v>409</v>
      </c>
      <c r="H74" s="83" t="s">
        <v>532</v>
      </c>
      <c r="I74" s="83" t="s">
        <v>209</v>
      </c>
      <c r="J74" s="83" t="s">
        <v>523</v>
      </c>
      <c r="K74" s="84">
        <v>1.48</v>
      </c>
      <c r="L74" s="83" t="s">
        <v>100</v>
      </c>
      <c r="M74" s="85">
        <v>1.95E-2</v>
      </c>
      <c r="N74" s="85">
        <v>4.7399999999999998E-2</v>
      </c>
      <c r="O74" s="84">
        <v>2</v>
      </c>
      <c r="P74" s="84">
        <v>5296001</v>
      </c>
      <c r="Q74" s="84">
        <v>0</v>
      </c>
      <c r="R74" s="84">
        <v>105.92001999999999</v>
      </c>
      <c r="S74" s="85">
        <v>0</v>
      </c>
      <c r="T74" s="85">
        <f t="shared" si="0"/>
        <v>3.9417563363077175E-5</v>
      </c>
      <c r="U74" s="85">
        <f>R74/'סכום נכסי הקרן'!$C$42</f>
        <v>5.3052778534694238E-6</v>
      </c>
    </row>
    <row r="75" spans="2:21" s="86" customFormat="1">
      <c r="B75" s="83" t="s">
        <v>574</v>
      </c>
      <c r="C75" s="83" t="s">
        <v>575</v>
      </c>
      <c r="D75" s="83" t="s">
        <v>98</v>
      </c>
      <c r="E75" s="83" t="s">
        <v>121</v>
      </c>
      <c r="F75" s="83" t="s">
        <v>576</v>
      </c>
      <c r="G75" s="83" t="s">
        <v>474</v>
      </c>
      <c r="H75" s="83" t="s">
        <v>532</v>
      </c>
      <c r="I75" s="83" t="s">
        <v>209</v>
      </c>
      <c r="J75" s="83" t="s">
        <v>410</v>
      </c>
      <c r="K75" s="84">
        <v>6.91</v>
      </c>
      <c r="L75" s="83" t="s">
        <v>100</v>
      </c>
      <c r="M75" s="85">
        <v>3.5000000000000001E-3</v>
      </c>
      <c r="N75" s="85">
        <v>3.0099999999999998E-2</v>
      </c>
      <c r="O75" s="84">
        <v>4485682</v>
      </c>
      <c r="P75" s="84">
        <v>88.59</v>
      </c>
      <c r="Q75" s="84">
        <v>0</v>
      </c>
      <c r="R75" s="84">
        <v>3973.8656838000002</v>
      </c>
      <c r="S75" s="85">
        <v>2E-3</v>
      </c>
      <c r="T75" s="85">
        <f t="shared" si="0"/>
        <v>1.4788526511564531E-3</v>
      </c>
      <c r="U75" s="85">
        <f>R75/'סכום נכסי הקרן'!$C$42</f>
        <v>1.9904132953266313E-4</v>
      </c>
    </row>
    <row r="76" spans="2:21" s="86" customFormat="1">
      <c r="B76" s="83" t="s">
        <v>577</v>
      </c>
      <c r="C76" s="83" t="s">
        <v>578</v>
      </c>
      <c r="D76" s="83" t="s">
        <v>98</v>
      </c>
      <c r="E76" s="83" t="s">
        <v>121</v>
      </c>
      <c r="F76" s="83" t="s">
        <v>576</v>
      </c>
      <c r="G76" s="83" t="s">
        <v>474</v>
      </c>
      <c r="H76" s="83" t="s">
        <v>532</v>
      </c>
      <c r="I76" s="83" t="s">
        <v>209</v>
      </c>
      <c r="J76" s="83" t="s">
        <v>410</v>
      </c>
      <c r="K76" s="84">
        <v>4.5599999999999996</v>
      </c>
      <c r="L76" s="83" t="s">
        <v>100</v>
      </c>
      <c r="M76" s="85">
        <v>2.81E-2</v>
      </c>
      <c r="N76" s="85">
        <v>2.5499999999999998E-2</v>
      </c>
      <c r="O76" s="84">
        <v>285237.59999999998</v>
      </c>
      <c r="P76" s="84">
        <v>111.05</v>
      </c>
      <c r="Q76" s="84">
        <v>0</v>
      </c>
      <c r="R76" s="84">
        <v>316.7563548</v>
      </c>
      <c r="S76" s="85">
        <v>2.9999999999999997E-4</v>
      </c>
      <c r="T76" s="85">
        <f t="shared" ref="T76:T139" si="1">R76/$R$11</f>
        <v>1.1787916662011918E-4</v>
      </c>
      <c r="U76" s="85">
        <f>R76/'סכום נכסי הקרן'!$C$42</f>
        <v>1.5865560392323787E-5</v>
      </c>
    </row>
    <row r="77" spans="2:21" s="86" customFormat="1">
      <c r="B77" s="83" t="s">
        <v>579</v>
      </c>
      <c r="C77" s="83" t="s">
        <v>580</v>
      </c>
      <c r="D77" s="83" t="s">
        <v>98</v>
      </c>
      <c r="E77" s="83" t="s">
        <v>121</v>
      </c>
      <c r="F77" s="83" t="s">
        <v>576</v>
      </c>
      <c r="G77" s="83" t="s">
        <v>474</v>
      </c>
      <c r="H77" s="83" t="s">
        <v>532</v>
      </c>
      <c r="I77" s="83" t="s">
        <v>209</v>
      </c>
      <c r="J77" s="83" t="s">
        <v>581</v>
      </c>
      <c r="K77" s="84">
        <v>2.61</v>
      </c>
      <c r="L77" s="83" t="s">
        <v>100</v>
      </c>
      <c r="M77" s="85">
        <v>3.6999999999999998E-2</v>
      </c>
      <c r="N77" s="85">
        <v>2.24E-2</v>
      </c>
      <c r="O77" s="84">
        <v>625806.86</v>
      </c>
      <c r="P77" s="84">
        <v>113.01</v>
      </c>
      <c r="Q77" s="84">
        <v>0</v>
      </c>
      <c r="R77" s="84">
        <v>707.22433248599998</v>
      </c>
      <c r="S77" s="85">
        <v>1.4E-3</v>
      </c>
      <c r="T77" s="85">
        <f t="shared" si="1"/>
        <v>2.6318971557668573E-4</v>
      </c>
      <c r="U77" s="85">
        <f>R77/'סכום נכסי הקרן'!$C$42</f>
        <v>3.5423157856018834E-5</v>
      </c>
    </row>
    <row r="78" spans="2:21" s="86" customFormat="1">
      <c r="B78" s="83" t="s">
        <v>582</v>
      </c>
      <c r="C78" s="83" t="s">
        <v>583</v>
      </c>
      <c r="D78" s="83" t="s">
        <v>98</v>
      </c>
      <c r="E78" s="83" t="s">
        <v>121</v>
      </c>
      <c r="F78" s="83" t="s">
        <v>576</v>
      </c>
      <c r="G78" s="83" t="s">
        <v>474</v>
      </c>
      <c r="H78" s="83" t="s">
        <v>532</v>
      </c>
      <c r="I78" s="83" t="s">
        <v>209</v>
      </c>
      <c r="J78" s="83" t="s">
        <v>584</v>
      </c>
      <c r="K78" s="84">
        <v>3.65</v>
      </c>
      <c r="L78" s="83" t="s">
        <v>100</v>
      </c>
      <c r="M78" s="85">
        <v>2.5999999999999999E-2</v>
      </c>
      <c r="N78" s="85">
        <v>2.5600000000000001E-2</v>
      </c>
      <c r="O78" s="84">
        <v>5647675.3600000003</v>
      </c>
      <c r="P78" s="84">
        <v>110.15</v>
      </c>
      <c r="Q78" s="84">
        <v>0</v>
      </c>
      <c r="R78" s="84">
        <v>6220.9144090399996</v>
      </c>
      <c r="S78" s="85">
        <v>1.5699999999999999E-2</v>
      </c>
      <c r="T78" s="85">
        <f t="shared" si="1"/>
        <v>2.3150796978192983E-3</v>
      </c>
      <c r="U78" s="85">
        <f>R78/'סכום נכסי הקרן'!$C$42</f>
        <v>3.1159057034363039E-4</v>
      </c>
    </row>
    <row r="79" spans="2:21" s="86" customFormat="1">
      <c r="B79" s="83" t="s">
        <v>585</v>
      </c>
      <c r="C79" s="83" t="s">
        <v>586</v>
      </c>
      <c r="D79" s="83" t="s">
        <v>98</v>
      </c>
      <c r="E79" s="83" t="s">
        <v>121</v>
      </c>
      <c r="F79" s="83" t="s">
        <v>576</v>
      </c>
      <c r="G79" s="83" t="s">
        <v>474</v>
      </c>
      <c r="H79" s="83" t="s">
        <v>532</v>
      </c>
      <c r="I79" s="83" t="s">
        <v>209</v>
      </c>
      <c r="J79" s="83" t="s">
        <v>587</v>
      </c>
      <c r="K79" s="84">
        <v>3.01</v>
      </c>
      <c r="L79" s="83" t="s">
        <v>100</v>
      </c>
      <c r="M79" s="85">
        <v>2.4E-2</v>
      </c>
      <c r="N79" s="85">
        <v>2.5999999999999999E-2</v>
      </c>
      <c r="O79" s="84">
        <v>7809312.8099999996</v>
      </c>
      <c r="P79" s="84">
        <v>108.91</v>
      </c>
      <c r="Q79" s="84">
        <v>0</v>
      </c>
      <c r="R79" s="84">
        <v>8505.1225813710007</v>
      </c>
      <c r="S79" s="85">
        <v>1.2699999999999999E-2</v>
      </c>
      <c r="T79" s="85">
        <f t="shared" si="1"/>
        <v>3.1651354320168176E-3</v>
      </c>
      <c r="U79" s="85">
        <f>R79/'סכום נכסי הקרן'!$C$42</f>
        <v>4.260010380661774E-4</v>
      </c>
    </row>
    <row r="80" spans="2:21" s="86" customFormat="1">
      <c r="B80" s="83" t="s">
        <v>588</v>
      </c>
      <c r="C80" s="83" t="s">
        <v>589</v>
      </c>
      <c r="D80" s="83" t="s">
        <v>98</v>
      </c>
      <c r="E80" s="83" t="s">
        <v>121</v>
      </c>
      <c r="F80" s="83" t="s">
        <v>590</v>
      </c>
      <c r="G80" s="83" t="s">
        <v>474</v>
      </c>
      <c r="H80" s="83" t="s">
        <v>532</v>
      </c>
      <c r="I80" s="83" t="s">
        <v>209</v>
      </c>
      <c r="J80" s="83" t="s">
        <v>591</v>
      </c>
      <c r="K80" s="84">
        <v>0.53</v>
      </c>
      <c r="L80" s="83" t="s">
        <v>100</v>
      </c>
      <c r="M80" s="85">
        <v>4.9000000000000002E-2</v>
      </c>
      <c r="N80" s="85">
        <v>1.9900000000000001E-2</v>
      </c>
      <c r="O80" s="84">
        <v>1395337.23</v>
      </c>
      <c r="P80" s="84">
        <v>113.88</v>
      </c>
      <c r="Q80" s="84">
        <v>38.397329999999997</v>
      </c>
      <c r="R80" s="84">
        <v>1627.4073675239999</v>
      </c>
      <c r="S80" s="85">
        <v>1.0500000000000001E-2</v>
      </c>
      <c r="T80" s="85">
        <f t="shared" si="1"/>
        <v>6.0563086210629392E-4</v>
      </c>
      <c r="U80" s="85">
        <f>R80/'סכום נכסי הקרן'!$C$42</f>
        <v>8.1512902523036274E-5</v>
      </c>
    </row>
    <row r="81" spans="2:21" s="86" customFormat="1">
      <c r="B81" s="83" t="s">
        <v>592</v>
      </c>
      <c r="C81" s="83" t="s">
        <v>593</v>
      </c>
      <c r="D81" s="83" t="s">
        <v>98</v>
      </c>
      <c r="E81" s="83" t="s">
        <v>121</v>
      </c>
      <c r="F81" s="83" t="s">
        <v>590</v>
      </c>
      <c r="G81" s="83" t="s">
        <v>474</v>
      </c>
      <c r="H81" s="83" t="s">
        <v>532</v>
      </c>
      <c r="I81" s="83" t="s">
        <v>209</v>
      </c>
      <c r="J81" s="83" t="s">
        <v>410</v>
      </c>
      <c r="K81" s="84">
        <v>2.85</v>
      </c>
      <c r="L81" s="83" t="s">
        <v>100</v>
      </c>
      <c r="M81" s="85">
        <v>2.1499999999999998E-2</v>
      </c>
      <c r="N81" s="85">
        <v>2.6100000000000002E-2</v>
      </c>
      <c r="O81" s="84">
        <v>5519244.1900000004</v>
      </c>
      <c r="P81" s="84">
        <v>110.57</v>
      </c>
      <c r="Q81" s="84">
        <v>0</v>
      </c>
      <c r="R81" s="84">
        <v>6102.6283008829996</v>
      </c>
      <c r="S81" s="85">
        <v>4.4999999999999997E-3</v>
      </c>
      <c r="T81" s="85">
        <f t="shared" si="1"/>
        <v>2.2710601615385235E-3</v>
      </c>
      <c r="U81" s="85">
        <f>R81/'סכום נכסי הקרן'!$C$42</f>
        <v>3.0566590501616519E-4</v>
      </c>
    </row>
    <row r="82" spans="2:21" s="86" customFormat="1">
      <c r="B82" s="83" t="s">
        <v>594</v>
      </c>
      <c r="C82" s="83" t="s">
        <v>595</v>
      </c>
      <c r="D82" s="83" t="s">
        <v>98</v>
      </c>
      <c r="E82" s="83" t="s">
        <v>121</v>
      </c>
      <c r="F82" s="83" t="s">
        <v>590</v>
      </c>
      <c r="G82" s="83" t="s">
        <v>474</v>
      </c>
      <c r="H82" s="83" t="s">
        <v>532</v>
      </c>
      <c r="I82" s="83" t="s">
        <v>209</v>
      </c>
      <c r="J82" s="83" t="s">
        <v>596</v>
      </c>
      <c r="K82" s="84">
        <v>4.38</v>
      </c>
      <c r="L82" s="83" t="s">
        <v>100</v>
      </c>
      <c r="M82" s="85">
        <v>2.2499999999999999E-2</v>
      </c>
      <c r="N82" s="85">
        <v>3.2399999999999998E-2</v>
      </c>
      <c r="O82" s="84">
        <v>19198.64</v>
      </c>
      <c r="P82" s="84">
        <v>107.83</v>
      </c>
      <c r="Q82" s="84">
        <v>0</v>
      </c>
      <c r="R82" s="84">
        <v>20.701893512000002</v>
      </c>
      <c r="S82" s="85">
        <v>0</v>
      </c>
      <c r="T82" s="85">
        <f t="shared" si="1"/>
        <v>7.7040978584118131E-6</v>
      </c>
      <c r="U82" s="85">
        <f>R82/'סכום נכסי הקרן'!$C$42</f>
        <v>1.0369078213362872E-6</v>
      </c>
    </row>
    <row r="83" spans="2:21" s="86" customFormat="1">
      <c r="B83" s="83" t="s">
        <v>597</v>
      </c>
      <c r="C83" s="83" t="s">
        <v>598</v>
      </c>
      <c r="D83" s="83" t="s">
        <v>98</v>
      </c>
      <c r="E83" s="83" t="s">
        <v>121</v>
      </c>
      <c r="F83" s="83" t="s">
        <v>590</v>
      </c>
      <c r="G83" s="83" t="s">
        <v>474</v>
      </c>
      <c r="H83" s="83" t="s">
        <v>532</v>
      </c>
      <c r="I83" s="83" t="s">
        <v>209</v>
      </c>
      <c r="J83" s="83" t="s">
        <v>599</v>
      </c>
      <c r="K83" s="84">
        <v>5.57</v>
      </c>
      <c r="L83" s="83" t="s">
        <v>100</v>
      </c>
      <c r="M83" s="85">
        <v>1.43E-2</v>
      </c>
      <c r="N83" s="85">
        <v>2.81E-2</v>
      </c>
      <c r="O83" s="84">
        <v>4713750.03</v>
      </c>
      <c r="P83" s="84">
        <v>101.43</v>
      </c>
      <c r="Q83" s="84">
        <v>0</v>
      </c>
      <c r="R83" s="84">
        <v>4781.1566554290002</v>
      </c>
      <c r="S83" s="85">
        <v>1.1599999999999999E-2</v>
      </c>
      <c r="T83" s="85">
        <f t="shared" si="1"/>
        <v>1.7792816260247192E-3</v>
      </c>
      <c r="U83" s="85">
        <f>R83/'סכום נכסי הקרן'!$C$42</f>
        <v>2.3947658353931029E-4</v>
      </c>
    </row>
    <row r="84" spans="2:21" s="86" customFormat="1">
      <c r="B84" s="83" t="s">
        <v>600</v>
      </c>
      <c r="C84" s="83" t="s">
        <v>601</v>
      </c>
      <c r="D84" s="83" t="s">
        <v>98</v>
      </c>
      <c r="E84" s="83" t="s">
        <v>121</v>
      </c>
      <c r="F84" s="83" t="s">
        <v>590</v>
      </c>
      <c r="G84" s="83" t="s">
        <v>474</v>
      </c>
      <c r="H84" s="83" t="s">
        <v>532</v>
      </c>
      <c r="I84" s="83" t="s">
        <v>209</v>
      </c>
      <c r="J84" s="83" t="s">
        <v>602</v>
      </c>
      <c r="K84" s="84">
        <v>3.69</v>
      </c>
      <c r="L84" s="83" t="s">
        <v>100</v>
      </c>
      <c r="M84" s="85">
        <v>2.35E-2</v>
      </c>
      <c r="N84" s="85">
        <v>2.64E-2</v>
      </c>
      <c r="O84" s="84">
        <v>21667085.550000001</v>
      </c>
      <c r="P84" s="84">
        <v>109.18</v>
      </c>
      <c r="Q84" s="84">
        <v>558.65482999999995</v>
      </c>
      <c r="R84" s="84">
        <v>24214.77883349</v>
      </c>
      <c r="S84" s="85">
        <v>2.9499999999999998E-2</v>
      </c>
      <c r="T84" s="85">
        <f t="shared" si="1"/>
        <v>9.0113991575151917E-3</v>
      </c>
      <c r="U84" s="85">
        <f>R84/'סכום נכסי הקרן'!$C$42</f>
        <v>1.2128597584476917E-3</v>
      </c>
    </row>
    <row r="85" spans="2:21" s="86" customFormat="1">
      <c r="B85" s="83" t="s">
        <v>603</v>
      </c>
      <c r="C85" s="83" t="s">
        <v>604</v>
      </c>
      <c r="D85" s="83" t="s">
        <v>98</v>
      </c>
      <c r="E85" s="83" t="s">
        <v>121</v>
      </c>
      <c r="F85" s="83" t="s">
        <v>590</v>
      </c>
      <c r="G85" s="83" t="s">
        <v>474</v>
      </c>
      <c r="H85" s="83" t="s">
        <v>532</v>
      </c>
      <c r="I85" s="83" t="s">
        <v>209</v>
      </c>
      <c r="J85" s="83" t="s">
        <v>605</v>
      </c>
      <c r="K85" s="84">
        <v>0.16</v>
      </c>
      <c r="L85" s="83" t="s">
        <v>100</v>
      </c>
      <c r="M85" s="85">
        <v>5.8500000000000003E-2</v>
      </c>
      <c r="N85" s="85">
        <v>1.52E-2</v>
      </c>
      <c r="O85" s="84">
        <v>626993.82999999996</v>
      </c>
      <c r="P85" s="84">
        <v>121.19</v>
      </c>
      <c r="Q85" s="84">
        <v>0</v>
      </c>
      <c r="R85" s="84">
        <v>759.85382257699996</v>
      </c>
      <c r="S85" s="85">
        <v>5.3E-3</v>
      </c>
      <c r="T85" s="85">
        <f t="shared" si="1"/>
        <v>2.8277549605924639E-4</v>
      </c>
      <c r="U85" s="85">
        <f>R85/'סכום נכסי הקרן'!$C$42</f>
        <v>3.8059241839190014E-5</v>
      </c>
    </row>
    <row r="86" spans="2:21" s="86" customFormat="1">
      <c r="B86" s="83" t="s">
        <v>606</v>
      </c>
      <c r="C86" s="83" t="s">
        <v>607</v>
      </c>
      <c r="D86" s="83" t="s">
        <v>98</v>
      </c>
      <c r="E86" s="83" t="s">
        <v>121</v>
      </c>
      <c r="F86" s="83" t="s">
        <v>590</v>
      </c>
      <c r="G86" s="83" t="s">
        <v>474</v>
      </c>
      <c r="H86" s="83" t="s">
        <v>532</v>
      </c>
      <c r="I86" s="83" t="s">
        <v>209</v>
      </c>
      <c r="J86" s="83" t="s">
        <v>410</v>
      </c>
      <c r="K86" s="84">
        <v>2.1800000000000002</v>
      </c>
      <c r="L86" s="83" t="s">
        <v>100</v>
      </c>
      <c r="M86" s="85">
        <v>1.7600000000000001E-2</v>
      </c>
      <c r="N86" s="85">
        <v>2.41E-2</v>
      </c>
      <c r="O86" s="84">
        <v>10572640.539999999</v>
      </c>
      <c r="P86" s="84">
        <v>109.65</v>
      </c>
      <c r="Q86" s="84">
        <v>0</v>
      </c>
      <c r="R86" s="84">
        <v>11592.90035211</v>
      </c>
      <c r="S86" s="85">
        <v>7.7999999999999996E-3</v>
      </c>
      <c r="T86" s="85">
        <f t="shared" si="1"/>
        <v>4.3142352521377512E-3</v>
      </c>
      <c r="U86" s="85">
        <f>R86/'סכום נכסי הקרן'!$C$42</f>
        <v>5.8066036520316999E-4</v>
      </c>
    </row>
    <row r="87" spans="2:21" s="86" customFormat="1">
      <c r="B87" s="83" t="s">
        <v>608</v>
      </c>
      <c r="C87" s="83" t="s">
        <v>609</v>
      </c>
      <c r="D87" s="83" t="s">
        <v>98</v>
      </c>
      <c r="E87" s="83" t="s">
        <v>121</v>
      </c>
      <c r="F87" s="83" t="s">
        <v>590</v>
      </c>
      <c r="G87" s="83" t="s">
        <v>474</v>
      </c>
      <c r="H87" s="83" t="s">
        <v>532</v>
      </c>
      <c r="I87" s="83" t="s">
        <v>209</v>
      </c>
      <c r="J87" s="83" t="s">
        <v>410</v>
      </c>
      <c r="K87" s="84">
        <v>2.17</v>
      </c>
      <c r="L87" s="83" t="s">
        <v>100</v>
      </c>
      <c r="M87" s="85">
        <v>2.3E-2</v>
      </c>
      <c r="N87" s="85">
        <v>2.7400000000000001E-2</v>
      </c>
      <c r="O87" s="84">
        <v>4189979.33</v>
      </c>
      <c r="P87" s="84">
        <v>110.3</v>
      </c>
      <c r="Q87" s="84">
        <v>0</v>
      </c>
      <c r="R87" s="84">
        <v>4621.5472009900004</v>
      </c>
      <c r="S87" s="85">
        <v>3.3E-3</v>
      </c>
      <c r="T87" s="85">
        <f t="shared" si="1"/>
        <v>1.7198838296147918E-3</v>
      </c>
      <c r="U87" s="85">
        <f>R87/'סכום נכסי הקרן'!$C$42</f>
        <v>2.3148213165155986E-4</v>
      </c>
    </row>
    <row r="88" spans="2:21" s="86" customFormat="1">
      <c r="B88" s="83" t="s">
        <v>610</v>
      </c>
      <c r="C88" s="83" t="s">
        <v>611</v>
      </c>
      <c r="D88" s="83" t="s">
        <v>98</v>
      </c>
      <c r="E88" s="83" t="s">
        <v>121</v>
      </c>
      <c r="F88" s="83" t="s">
        <v>590</v>
      </c>
      <c r="G88" s="83" t="s">
        <v>474</v>
      </c>
      <c r="H88" s="83" t="s">
        <v>532</v>
      </c>
      <c r="I88" s="83" t="s">
        <v>209</v>
      </c>
      <c r="J88" s="83" t="s">
        <v>549</v>
      </c>
      <c r="K88" s="84">
        <v>4.8600000000000003</v>
      </c>
      <c r="L88" s="83" t="s">
        <v>100</v>
      </c>
      <c r="M88" s="85">
        <v>6.4999999999999997E-3</v>
      </c>
      <c r="N88" s="85">
        <v>2.5999999999999999E-2</v>
      </c>
      <c r="O88" s="84">
        <v>900809.74</v>
      </c>
      <c r="P88" s="84">
        <v>99.21</v>
      </c>
      <c r="Q88" s="84">
        <v>0</v>
      </c>
      <c r="R88" s="84">
        <v>893.69334305400002</v>
      </c>
      <c r="S88" s="85">
        <v>1.8E-3</v>
      </c>
      <c r="T88" s="85">
        <f t="shared" si="1"/>
        <v>3.3258315073006326E-4</v>
      </c>
      <c r="U88" s="85">
        <f>R88/'סכום נכסי הקרן'!$C$42</f>
        <v>4.4762940006029446E-5</v>
      </c>
    </row>
    <row r="89" spans="2:21" s="86" customFormat="1">
      <c r="B89" s="83" t="s">
        <v>612</v>
      </c>
      <c r="C89" s="83" t="s">
        <v>613</v>
      </c>
      <c r="D89" s="83" t="s">
        <v>98</v>
      </c>
      <c r="E89" s="83" t="s">
        <v>121</v>
      </c>
      <c r="F89" s="83" t="s">
        <v>590</v>
      </c>
      <c r="G89" s="83" t="s">
        <v>474</v>
      </c>
      <c r="H89" s="83" t="s">
        <v>532</v>
      </c>
      <c r="I89" s="83" t="s">
        <v>209</v>
      </c>
      <c r="J89" s="83" t="s">
        <v>410</v>
      </c>
      <c r="K89" s="84">
        <v>6.33</v>
      </c>
      <c r="L89" s="83" t="s">
        <v>100</v>
      </c>
      <c r="M89" s="85">
        <v>2.5000000000000001E-3</v>
      </c>
      <c r="N89" s="85">
        <v>2.9000000000000001E-2</v>
      </c>
      <c r="O89" s="84">
        <v>12317771.52</v>
      </c>
      <c r="P89" s="84">
        <v>90.61</v>
      </c>
      <c r="Q89" s="84">
        <v>0</v>
      </c>
      <c r="R89" s="84">
        <v>11161.132774272</v>
      </c>
      <c r="S89" s="85">
        <v>9.2999999999999992E-3</v>
      </c>
      <c r="T89" s="85">
        <f t="shared" si="1"/>
        <v>4.1535552800460573E-3</v>
      </c>
      <c r="U89" s="85">
        <f>R89/'סכום נכסי הקרן'!$C$42</f>
        <v>5.5903417056546055E-4</v>
      </c>
    </row>
    <row r="90" spans="2:21" s="86" customFormat="1">
      <c r="B90" s="83" t="s">
        <v>614</v>
      </c>
      <c r="C90" s="83" t="s">
        <v>615</v>
      </c>
      <c r="D90" s="83" t="s">
        <v>98</v>
      </c>
      <c r="E90" s="83" t="s">
        <v>121</v>
      </c>
      <c r="F90" s="83" t="s">
        <v>484</v>
      </c>
      <c r="G90" s="83" t="s">
        <v>409</v>
      </c>
      <c r="H90" s="83" t="s">
        <v>532</v>
      </c>
      <c r="I90" s="83" t="s">
        <v>209</v>
      </c>
      <c r="J90" s="83" t="s">
        <v>616</v>
      </c>
      <c r="K90" s="84">
        <v>2.98</v>
      </c>
      <c r="L90" s="83" t="s">
        <v>100</v>
      </c>
      <c r="M90" s="85">
        <v>2.5899999999999999E-2</v>
      </c>
      <c r="N90" s="85">
        <v>3.9800000000000002E-2</v>
      </c>
      <c r="O90" s="84">
        <v>3</v>
      </c>
      <c r="P90" s="84">
        <v>5363461</v>
      </c>
      <c r="Q90" s="84">
        <v>0</v>
      </c>
      <c r="R90" s="84">
        <v>160.90383</v>
      </c>
      <c r="S90" s="85">
        <v>0</v>
      </c>
      <c r="T90" s="85">
        <f t="shared" si="1"/>
        <v>5.9879491283959336E-5</v>
      </c>
      <c r="U90" s="85">
        <f>R90/'סכום נכסי הקרן'!$C$42</f>
        <v>8.0592840318327844E-6</v>
      </c>
    </row>
    <row r="91" spans="2:21" s="86" customFormat="1">
      <c r="B91" s="83" t="s">
        <v>617</v>
      </c>
      <c r="C91" s="83" t="s">
        <v>618</v>
      </c>
      <c r="D91" s="83" t="s">
        <v>98</v>
      </c>
      <c r="E91" s="83" t="s">
        <v>121</v>
      </c>
      <c r="F91" s="83" t="s">
        <v>484</v>
      </c>
      <c r="G91" s="83" t="s">
        <v>409</v>
      </c>
      <c r="H91" s="83" t="s">
        <v>532</v>
      </c>
      <c r="I91" s="83" t="s">
        <v>209</v>
      </c>
      <c r="J91" s="83" t="s">
        <v>523</v>
      </c>
      <c r="K91" s="84">
        <v>0.75</v>
      </c>
      <c r="L91" s="83" t="s">
        <v>100</v>
      </c>
      <c r="M91" s="85">
        <v>1.5900000000000001E-2</v>
      </c>
      <c r="N91" s="85">
        <v>3.6299999999999999E-2</v>
      </c>
      <c r="O91" s="84">
        <v>21</v>
      </c>
      <c r="P91" s="84">
        <v>5453667</v>
      </c>
      <c r="Q91" s="84">
        <v>0</v>
      </c>
      <c r="R91" s="84">
        <v>1145.27007</v>
      </c>
      <c r="S91" s="85">
        <v>0</v>
      </c>
      <c r="T91" s="85">
        <f t="shared" si="1"/>
        <v>4.2620607088311388E-4</v>
      </c>
      <c r="U91" s="85">
        <f>R91/'סכום נכסי הקרן'!$C$42</f>
        <v>5.7363810341164748E-5</v>
      </c>
    </row>
    <row r="92" spans="2:21" s="86" customFormat="1">
      <c r="B92" s="83" t="s">
        <v>619</v>
      </c>
      <c r="C92" s="83" t="s">
        <v>620</v>
      </c>
      <c r="D92" s="83" t="s">
        <v>98</v>
      </c>
      <c r="E92" s="83" t="s">
        <v>121</v>
      </c>
      <c r="F92" s="83" t="s">
        <v>484</v>
      </c>
      <c r="G92" s="83" t="s">
        <v>409</v>
      </c>
      <c r="H92" s="83" t="s">
        <v>532</v>
      </c>
      <c r="I92" s="83" t="s">
        <v>209</v>
      </c>
      <c r="J92" s="83" t="s">
        <v>621</v>
      </c>
      <c r="K92" s="84">
        <v>1.99</v>
      </c>
      <c r="L92" s="83" t="s">
        <v>100</v>
      </c>
      <c r="M92" s="85">
        <v>2.0199999999999999E-2</v>
      </c>
      <c r="N92" s="85">
        <v>3.8800000000000001E-2</v>
      </c>
      <c r="O92" s="84">
        <v>75</v>
      </c>
      <c r="P92" s="84">
        <v>5317749</v>
      </c>
      <c r="Q92" s="84">
        <v>82.547700000000006</v>
      </c>
      <c r="R92" s="84">
        <v>4070.8594499999999</v>
      </c>
      <c r="S92" s="85">
        <v>0</v>
      </c>
      <c r="T92" s="85">
        <f t="shared" si="1"/>
        <v>1.5149483573790538E-3</v>
      </c>
      <c r="U92" s="85">
        <f>R92/'סכום נכסי הקרן'!$C$42</f>
        <v>2.0389951290295942E-4</v>
      </c>
    </row>
    <row r="93" spans="2:21" s="86" customFormat="1">
      <c r="B93" s="83" t="s">
        <v>622</v>
      </c>
      <c r="C93" s="83" t="s">
        <v>623</v>
      </c>
      <c r="D93" s="83" t="s">
        <v>98</v>
      </c>
      <c r="E93" s="83" t="s">
        <v>121</v>
      </c>
      <c r="F93" s="83" t="s">
        <v>484</v>
      </c>
      <c r="G93" s="83" t="s">
        <v>409</v>
      </c>
      <c r="H93" s="83" t="s">
        <v>532</v>
      </c>
      <c r="I93" s="83" t="s">
        <v>209</v>
      </c>
      <c r="J93" s="83" t="s">
        <v>624</v>
      </c>
      <c r="K93" s="84">
        <v>0.08</v>
      </c>
      <c r="L93" s="83" t="s">
        <v>100</v>
      </c>
      <c r="M93" s="85">
        <v>1.4200000000000001E-2</v>
      </c>
      <c r="N93" s="85">
        <v>8.3400000000000002E-2</v>
      </c>
      <c r="O93" s="84">
        <v>388</v>
      </c>
      <c r="P93" s="84">
        <v>5556000</v>
      </c>
      <c r="Q93" s="84">
        <v>0</v>
      </c>
      <c r="R93" s="84">
        <v>21557.279999999999</v>
      </c>
      <c r="S93" s="85">
        <v>0</v>
      </c>
      <c r="T93" s="85">
        <f t="shared" si="1"/>
        <v>8.0224253199309859E-3</v>
      </c>
      <c r="U93" s="85">
        <f>R93/'סכום נכסי הקרן'!$C$42</f>
        <v>1.0797520635385013E-3</v>
      </c>
    </row>
    <row r="94" spans="2:21" s="86" customFormat="1">
      <c r="B94" s="83" t="s">
        <v>625</v>
      </c>
      <c r="C94" s="83" t="s">
        <v>626</v>
      </c>
      <c r="D94" s="83" t="s">
        <v>98</v>
      </c>
      <c r="E94" s="83" t="s">
        <v>121</v>
      </c>
      <c r="F94" s="83" t="s">
        <v>627</v>
      </c>
      <c r="G94" s="83" t="s">
        <v>474</v>
      </c>
      <c r="H94" s="83" t="s">
        <v>532</v>
      </c>
      <c r="I94" s="83" t="s">
        <v>209</v>
      </c>
      <c r="J94" s="83" t="s">
        <v>467</v>
      </c>
      <c r="K94" s="84">
        <v>2.62</v>
      </c>
      <c r="L94" s="83" t="s">
        <v>100</v>
      </c>
      <c r="M94" s="85">
        <v>1.6E-2</v>
      </c>
      <c r="N94" s="85">
        <v>2.4899999999999999E-2</v>
      </c>
      <c r="O94" s="84">
        <v>3637803.45</v>
      </c>
      <c r="P94" s="84">
        <v>108.59</v>
      </c>
      <c r="Q94" s="84">
        <v>0</v>
      </c>
      <c r="R94" s="84">
        <v>3950.290766355</v>
      </c>
      <c r="S94" s="85">
        <v>9.4000000000000004E-3</v>
      </c>
      <c r="T94" s="85">
        <f t="shared" si="1"/>
        <v>1.4700793729587372E-3</v>
      </c>
      <c r="U94" s="85">
        <f>R94/'סכום נכסי הקרן'!$C$42</f>
        <v>1.9786051888498455E-4</v>
      </c>
    </row>
    <row r="95" spans="2:21" s="86" customFormat="1">
      <c r="B95" s="83" t="s">
        <v>628</v>
      </c>
      <c r="C95" s="83" t="s">
        <v>629</v>
      </c>
      <c r="D95" s="83" t="s">
        <v>98</v>
      </c>
      <c r="E95" s="83" t="s">
        <v>121</v>
      </c>
      <c r="F95" s="83" t="s">
        <v>627</v>
      </c>
      <c r="G95" s="83" t="s">
        <v>474</v>
      </c>
      <c r="H95" s="83" t="s">
        <v>532</v>
      </c>
      <c r="I95" s="83" t="s">
        <v>209</v>
      </c>
      <c r="J95" s="83" t="s">
        <v>410</v>
      </c>
      <c r="K95" s="84">
        <v>3.44</v>
      </c>
      <c r="L95" s="83" t="s">
        <v>100</v>
      </c>
      <c r="M95" s="85">
        <v>1.4200000000000001E-2</v>
      </c>
      <c r="N95" s="85">
        <v>3.0099999999999998E-2</v>
      </c>
      <c r="O95" s="84">
        <v>4799990.6100000003</v>
      </c>
      <c r="P95" s="84">
        <v>104.19</v>
      </c>
      <c r="Q95" s="84">
        <v>0</v>
      </c>
      <c r="R95" s="84">
        <v>5001.110216559</v>
      </c>
      <c r="S95" s="85">
        <v>5.0000000000000001E-3</v>
      </c>
      <c r="T95" s="85">
        <f t="shared" si="1"/>
        <v>1.8611361558178239E-3</v>
      </c>
      <c r="U95" s="85">
        <f>R95/'סכום נכסי הקרן'!$C$42</f>
        <v>2.5049352591389367E-4</v>
      </c>
    </row>
    <row r="96" spans="2:21" s="86" customFormat="1">
      <c r="B96" s="83" t="s">
        <v>630</v>
      </c>
      <c r="C96" s="83" t="s">
        <v>631</v>
      </c>
      <c r="D96" s="83" t="s">
        <v>98</v>
      </c>
      <c r="E96" s="83" t="s">
        <v>121</v>
      </c>
      <c r="F96" s="83" t="s">
        <v>632</v>
      </c>
      <c r="G96" s="83" t="s">
        <v>474</v>
      </c>
      <c r="H96" s="83" t="s">
        <v>532</v>
      </c>
      <c r="I96" s="83" t="s">
        <v>209</v>
      </c>
      <c r="J96" s="83" t="s">
        <v>633</v>
      </c>
      <c r="K96" s="84">
        <v>4.66</v>
      </c>
      <c r="L96" s="83" t="s">
        <v>100</v>
      </c>
      <c r="M96" s="85">
        <v>3.5000000000000003E-2</v>
      </c>
      <c r="N96" s="85">
        <v>2.7900000000000001E-2</v>
      </c>
      <c r="O96" s="84">
        <v>7280011.3700000001</v>
      </c>
      <c r="P96" s="84">
        <v>114.59</v>
      </c>
      <c r="Q96" s="84">
        <v>0</v>
      </c>
      <c r="R96" s="84">
        <v>8342.1650288830006</v>
      </c>
      <c r="S96" s="85">
        <v>8.2000000000000007E-3</v>
      </c>
      <c r="T96" s="85">
        <f t="shared" si="1"/>
        <v>3.1044916590012186E-3</v>
      </c>
      <c r="U96" s="85">
        <f>R96/'סכום נכסי הקרן'!$C$42</f>
        <v>4.1783888803759763E-4</v>
      </c>
    </row>
    <row r="97" spans="2:21" s="86" customFormat="1">
      <c r="B97" s="83" t="s">
        <v>634</v>
      </c>
      <c r="C97" s="83" t="s">
        <v>635</v>
      </c>
      <c r="D97" s="83" t="s">
        <v>98</v>
      </c>
      <c r="E97" s="83" t="s">
        <v>121</v>
      </c>
      <c r="F97" s="83" t="s">
        <v>632</v>
      </c>
      <c r="G97" s="83" t="s">
        <v>474</v>
      </c>
      <c r="H97" s="83" t="s">
        <v>532</v>
      </c>
      <c r="I97" s="83" t="s">
        <v>209</v>
      </c>
      <c r="J97" s="83" t="s">
        <v>410</v>
      </c>
      <c r="K97" s="84">
        <v>3.29</v>
      </c>
      <c r="L97" s="83" t="s">
        <v>100</v>
      </c>
      <c r="M97" s="85">
        <v>0.04</v>
      </c>
      <c r="N97" s="85">
        <v>2.7E-2</v>
      </c>
      <c r="O97" s="84">
        <v>115102.13</v>
      </c>
      <c r="P97" s="84">
        <v>114.48</v>
      </c>
      <c r="Q97" s="84">
        <v>0</v>
      </c>
      <c r="R97" s="84">
        <v>131.76891842399999</v>
      </c>
      <c r="S97" s="85">
        <v>1E-4</v>
      </c>
      <c r="T97" s="85">
        <f t="shared" si="1"/>
        <v>4.9037091300229812E-5</v>
      </c>
      <c r="U97" s="85">
        <f>R97/'סכום נכסי הקרן'!$C$42</f>
        <v>6.5999867134699024E-6</v>
      </c>
    </row>
    <row r="98" spans="2:21" s="86" customFormat="1">
      <c r="B98" s="83" t="s">
        <v>636</v>
      </c>
      <c r="C98" s="83" t="s">
        <v>637</v>
      </c>
      <c r="D98" s="83" t="s">
        <v>98</v>
      </c>
      <c r="E98" s="83" t="s">
        <v>121</v>
      </c>
      <c r="F98" s="83" t="s">
        <v>632</v>
      </c>
      <c r="G98" s="83" t="s">
        <v>474</v>
      </c>
      <c r="H98" s="83" t="s">
        <v>532</v>
      </c>
      <c r="I98" s="83" t="s">
        <v>209</v>
      </c>
      <c r="J98" s="83" t="s">
        <v>638</v>
      </c>
      <c r="K98" s="84">
        <v>0.97</v>
      </c>
      <c r="L98" s="83" t="s">
        <v>100</v>
      </c>
      <c r="M98" s="85">
        <v>0.04</v>
      </c>
      <c r="N98" s="85">
        <v>1.8499999999999999E-2</v>
      </c>
      <c r="O98" s="84">
        <v>2071322.45</v>
      </c>
      <c r="P98" s="84">
        <v>111.11</v>
      </c>
      <c r="Q98" s="84">
        <v>0</v>
      </c>
      <c r="R98" s="84">
        <v>2301.4463741949999</v>
      </c>
      <c r="S98" s="85">
        <v>1.2699999999999999E-2</v>
      </c>
      <c r="T98" s="85">
        <f t="shared" si="1"/>
        <v>8.5647083791671899E-4</v>
      </c>
      <c r="U98" s="85">
        <f>R98/'סכום נכסי הקרן'!$C$42</f>
        <v>1.1527388759900384E-4</v>
      </c>
    </row>
    <row r="99" spans="2:21" s="86" customFormat="1">
      <c r="B99" s="83" t="s">
        <v>639</v>
      </c>
      <c r="C99" s="83" t="s">
        <v>640</v>
      </c>
      <c r="D99" s="83" t="s">
        <v>98</v>
      </c>
      <c r="E99" s="83" t="s">
        <v>121</v>
      </c>
      <c r="F99" s="83" t="s">
        <v>641</v>
      </c>
      <c r="G99" s="83" t="s">
        <v>642</v>
      </c>
      <c r="H99" s="83" t="s">
        <v>532</v>
      </c>
      <c r="I99" s="83" t="s">
        <v>209</v>
      </c>
      <c r="J99" s="83" t="s">
        <v>643</v>
      </c>
      <c r="K99" s="84">
        <v>2.85</v>
      </c>
      <c r="L99" s="83" t="s">
        <v>100</v>
      </c>
      <c r="M99" s="85">
        <v>4.2999999999999997E-2</v>
      </c>
      <c r="N99" s="85">
        <v>2.4E-2</v>
      </c>
      <c r="O99" s="84">
        <v>8836722.1300000008</v>
      </c>
      <c r="P99" s="84">
        <v>117.08</v>
      </c>
      <c r="Q99" s="84">
        <v>0</v>
      </c>
      <c r="R99" s="84">
        <v>10346.034269804</v>
      </c>
      <c r="S99" s="85">
        <v>1.44E-2</v>
      </c>
      <c r="T99" s="85">
        <f t="shared" si="1"/>
        <v>3.8502207740006762E-3</v>
      </c>
      <c r="U99" s="85">
        <f>R99/'סכום נכסי הקרן'!$C$42</f>
        <v>5.1820785610526569E-4</v>
      </c>
    </row>
    <row r="100" spans="2:21" s="86" customFormat="1">
      <c r="B100" s="83" t="s">
        <v>644</v>
      </c>
      <c r="C100" s="83" t="s">
        <v>645</v>
      </c>
      <c r="D100" s="83" t="s">
        <v>98</v>
      </c>
      <c r="E100" s="83" t="s">
        <v>121</v>
      </c>
      <c r="F100" s="83" t="s">
        <v>646</v>
      </c>
      <c r="G100" s="83" t="s">
        <v>461</v>
      </c>
      <c r="H100" s="83" t="s">
        <v>532</v>
      </c>
      <c r="I100" s="83" t="s">
        <v>209</v>
      </c>
      <c r="J100" s="83" t="s">
        <v>647</v>
      </c>
      <c r="K100" s="84">
        <v>4.18</v>
      </c>
      <c r="L100" s="83" t="s">
        <v>100</v>
      </c>
      <c r="M100" s="85">
        <v>2.1999999999999999E-2</v>
      </c>
      <c r="N100" s="85">
        <v>2.7400000000000001E-2</v>
      </c>
      <c r="O100" s="84">
        <v>2284722.4</v>
      </c>
      <c r="P100" s="84">
        <v>98.73</v>
      </c>
      <c r="Q100" s="84">
        <v>0</v>
      </c>
      <c r="R100" s="84">
        <v>2255.7064255199998</v>
      </c>
      <c r="S100" s="85">
        <v>7.9000000000000008E-3</v>
      </c>
      <c r="T100" s="85">
        <f t="shared" si="1"/>
        <v>8.3944896306132612E-4</v>
      </c>
      <c r="U100" s="85">
        <f>R100/'סכום נכסי הקרן'!$C$42</f>
        <v>1.1298288409726444E-4</v>
      </c>
    </row>
    <row r="101" spans="2:21" s="86" customFormat="1">
      <c r="B101" s="83" t="s">
        <v>648</v>
      </c>
      <c r="C101" s="83" t="s">
        <v>649</v>
      </c>
      <c r="D101" s="83" t="s">
        <v>98</v>
      </c>
      <c r="E101" s="83" t="s">
        <v>121</v>
      </c>
      <c r="F101" s="83" t="s">
        <v>646</v>
      </c>
      <c r="G101" s="83" t="s">
        <v>461</v>
      </c>
      <c r="H101" s="83" t="s">
        <v>532</v>
      </c>
      <c r="I101" s="83" t="s">
        <v>209</v>
      </c>
      <c r="J101" s="83" t="s">
        <v>410</v>
      </c>
      <c r="K101" s="84">
        <v>1.68</v>
      </c>
      <c r="L101" s="83" t="s">
        <v>100</v>
      </c>
      <c r="M101" s="85">
        <v>1.7999999999999999E-2</v>
      </c>
      <c r="N101" s="85">
        <v>2.9100000000000001E-2</v>
      </c>
      <c r="O101" s="84">
        <v>4486968.88</v>
      </c>
      <c r="P101" s="84">
        <v>107.61</v>
      </c>
      <c r="Q101" s="84">
        <v>0</v>
      </c>
      <c r="R101" s="84">
        <v>4828.4272117680002</v>
      </c>
      <c r="S101" s="85">
        <v>4.1999999999999997E-3</v>
      </c>
      <c r="T101" s="85">
        <f t="shared" si="1"/>
        <v>1.7968731082553726E-3</v>
      </c>
      <c r="U101" s="85">
        <f>R101/'סכום נכסי הקרן'!$C$42</f>
        <v>2.4184425148033291E-4</v>
      </c>
    </row>
    <row r="102" spans="2:21" s="86" customFormat="1">
      <c r="B102" s="83" t="s">
        <v>650</v>
      </c>
      <c r="C102" s="83" t="s">
        <v>651</v>
      </c>
      <c r="D102" s="83" t="s">
        <v>98</v>
      </c>
      <c r="E102" s="83" t="s">
        <v>121</v>
      </c>
      <c r="F102" s="83" t="s">
        <v>652</v>
      </c>
      <c r="G102" s="83" t="s">
        <v>653</v>
      </c>
      <c r="H102" s="83" t="s">
        <v>654</v>
      </c>
      <c r="I102" s="83" t="s">
        <v>209</v>
      </c>
      <c r="J102" s="83" t="s">
        <v>410</v>
      </c>
      <c r="K102" s="84">
        <v>6.03</v>
      </c>
      <c r="L102" s="83" t="s">
        <v>100</v>
      </c>
      <c r="M102" s="85">
        <v>5.1499999999999997E-2</v>
      </c>
      <c r="N102" s="85">
        <v>0.03</v>
      </c>
      <c r="O102" s="84">
        <v>9671991.6600000001</v>
      </c>
      <c r="P102" s="84">
        <v>151.35</v>
      </c>
      <c r="Q102" s="84">
        <v>0</v>
      </c>
      <c r="R102" s="84">
        <v>14638.55937741</v>
      </c>
      <c r="S102" s="85">
        <v>3.0999999999999999E-3</v>
      </c>
      <c r="T102" s="85">
        <f t="shared" si="1"/>
        <v>5.4476608086292495E-3</v>
      </c>
      <c r="U102" s="85">
        <f>R102/'סכום נכסי הקרן'!$C$42</f>
        <v>7.3321006615812985E-4</v>
      </c>
    </row>
    <row r="103" spans="2:21" s="86" customFormat="1">
      <c r="B103" s="83" t="s">
        <v>655</v>
      </c>
      <c r="C103" s="83" t="s">
        <v>656</v>
      </c>
      <c r="D103" s="83" t="s">
        <v>98</v>
      </c>
      <c r="E103" s="83" t="s">
        <v>121</v>
      </c>
      <c r="F103" s="83" t="s">
        <v>657</v>
      </c>
      <c r="G103" s="83" t="s">
        <v>474</v>
      </c>
      <c r="H103" s="83" t="s">
        <v>654</v>
      </c>
      <c r="I103" s="83" t="s">
        <v>209</v>
      </c>
      <c r="J103" s="83" t="s">
        <v>647</v>
      </c>
      <c r="K103" s="84">
        <v>8.24</v>
      </c>
      <c r="L103" s="83" t="s">
        <v>100</v>
      </c>
      <c r="M103" s="85">
        <v>2.5600000000000001E-2</v>
      </c>
      <c r="N103" s="85">
        <v>3.9800000000000002E-2</v>
      </c>
      <c r="O103" s="84">
        <v>1044290</v>
      </c>
      <c r="P103" s="84">
        <v>90.86</v>
      </c>
      <c r="Q103" s="84">
        <v>0</v>
      </c>
      <c r="R103" s="84">
        <v>948.84189400000002</v>
      </c>
      <c r="S103" s="85">
        <v>2.0999999999999999E-3</v>
      </c>
      <c r="T103" s="85">
        <f t="shared" si="1"/>
        <v>3.5310638610422433E-4</v>
      </c>
      <c r="U103" s="85">
        <f>R103/'סכום נכסי הקרן'!$C$42</f>
        <v>4.7525197660292955E-5</v>
      </c>
    </row>
    <row r="104" spans="2:21" s="86" customFormat="1">
      <c r="B104" s="83" t="s">
        <v>658</v>
      </c>
      <c r="C104" s="83" t="s">
        <v>659</v>
      </c>
      <c r="D104" s="83" t="s">
        <v>98</v>
      </c>
      <c r="E104" s="83" t="s">
        <v>121</v>
      </c>
      <c r="F104" s="83" t="s">
        <v>660</v>
      </c>
      <c r="G104" s="83" t="s">
        <v>130</v>
      </c>
      <c r="H104" s="83" t="s">
        <v>654</v>
      </c>
      <c r="I104" s="83" t="s">
        <v>209</v>
      </c>
      <c r="J104" s="83" t="s">
        <v>661</v>
      </c>
      <c r="K104" s="84">
        <v>1.63</v>
      </c>
      <c r="L104" s="83" t="s">
        <v>100</v>
      </c>
      <c r="M104" s="85">
        <v>2.1999999999999999E-2</v>
      </c>
      <c r="N104" s="85">
        <v>2.0199999999999999E-2</v>
      </c>
      <c r="O104" s="84">
        <v>4440189.0999999996</v>
      </c>
      <c r="P104" s="84">
        <v>110.3</v>
      </c>
      <c r="Q104" s="84">
        <v>0</v>
      </c>
      <c r="R104" s="84">
        <v>4897.5285772999996</v>
      </c>
      <c r="S104" s="85">
        <v>5.5999999999999999E-3</v>
      </c>
      <c r="T104" s="85">
        <f t="shared" si="1"/>
        <v>1.8225888082177852E-3</v>
      </c>
      <c r="U104" s="85">
        <f>R104/'סכום נכסי הקרן'!$C$42</f>
        <v>2.4530537190120717E-4</v>
      </c>
    </row>
    <row r="105" spans="2:21" s="86" customFormat="1">
      <c r="B105" s="83" t="s">
        <v>662</v>
      </c>
      <c r="C105" s="83" t="s">
        <v>663</v>
      </c>
      <c r="D105" s="83" t="s">
        <v>98</v>
      </c>
      <c r="E105" s="83" t="s">
        <v>121</v>
      </c>
      <c r="F105" s="83" t="s">
        <v>660</v>
      </c>
      <c r="G105" s="83" t="s">
        <v>130</v>
      </c>
      <c r="H105" s="83" t="s">
        <v>654</v>
      </c>
      <c r="I105" s="83" t="s">
        <v>209</v>
      </c>
      <c r="J105" s="83" t="s">
        <v>664</v>
      </c>
      <c r="K105" s="84">
        <v>9.7899999999999991</v>
      </c>
      <c r="L105" s="83" t="s">
        <v>100</v>
      </c>
      <c r="M105" s="85">
        <v>5.7999999999999996E-3</v>
      </c>
      <c r="N105" s="85">
        <v>2.75E-2</v>
      </c>
      <c r="O105" s="84">
        <v>2671000</v>
      </c>
      <c r="P105" s="84">
        <v>86.47</v>
      </c>
      <c r="Q105" s="84">
        <v>0</v>
      </c>
      <c r="R105" s="84">
        <v>2309.6136999999999</v>
      </c>
      <c r="S105" s="85">
        <v>5.5999999999999999E-3</v>
      </c>
      <c r="T105" s="85">
        <f t="shared" si="1"/>
        <v>8.5951026410286855E-4</v>
      </c>
      <c r="U105" s="85">
        <f>R105/'סכום נכסי הקרן'!$C$42</f>
        <v>1.1568296921280391E-4</v>
      </c>
    </row>
    <row r="106" spans="2:21" s="86" customFormat="1">
      <c r="B106" s="83" t="s">
        <v>665</v>
      </c>
      <c r="C106" s="83" t="s">
        <v>666</v>
      </c>
      <c r="D106" s="83" t="s">
        <v>98</v>
      </c>
      <c r="E106" s="83" t="s">
        <v>121</v>
      </c>
      <c r="F106" s="83" t="s">
        <v>546</v>
      </c>
      <c r="G106" s="83" t="s">
        <v>474</v>
      </c>
      <c r="H106" s="83" t="s">
        <v>667</v>
      </c>
      <c r="I106" s="83" t="s">
        <v>148</v>
      </c>
      <c r="J106" s="83" t="s">
        <v>410</v>
      </c>
      <c r="K106" s="84">
        <v>5.62</v>
      </c>
      <c r="L106" s="83" t="s">
        <v>100</v>
      </c>
      <c r="M106" s="85">
        <v>1.3299999999999999E-2</v>
      </c>
      <c r="N106" s="85">
        <v>3.9100000000000003E-2</v>
      </c>
      <c r="O106" s="84">
        <v>9777400</v>
      </c>
      <c r="P106" s="84">
        <v>94.4</v>
      </c>
      <c r="Q106" s="84">
        <v>0</v>
      </c>
      <c r="R106" s="84">
        <v>9229.8655999999992</v>
      </c>
      <c r="S106" s="85">
        <v>8.2000000000000007E-3</v>
      </c>
      <c r="T106" s="85">
        <f t="shared" si="1"/>
        <v>3.4348446320222213E-3</v>
      </c>
      <c r="U106" s="85">
        <f>R106/'סכום נכסי הקרן'!$C$42</f>
        <v>4.623016645784175E-4</v>
      </c>
    </row>
    <row r="107" spans="2:21" s="86" customFormat="1">
      <c r="B107" s="83" t="s">
        <v>668</v>
      </c>
      <c r="C107" s="83" t="s">
        <v>669</v>
      </c>
      <c r="D107" s="83" t="s">
        <v>98</v>
      </c>
      <c r="E107" s="83" t="s">
        <v>121</v>
      </c>
      <c r="F107" s="83" t="s">
        <v>546</v>
      </c>
      <c r="G107" s="83" t="s">
        <v>474</v>
      </c>
      <c r="H107" s="83" t="s">
        <v>654</v>
      </c>
      <c r="I107" s="83" t="s">
        <v>209</v>
      </c>
      <c r="J107" s="83" t="s">
        <v>467</v>
      </c>
      <c r="K107" s="84">
        <v>5.78</v>
      </c>
      <c r="L107" s="83" t="s">
        <v>100</v>
      </c>
      <c r="M107" s="85">
        <v>1.8700000000000001E-2</v>
      </c>
      <c r="N107" s="85">
        <v>3.9300000000000002E-2</v>
      </c>
      <c r="O107" s="84">
        <v>11555000</v>
      </c>
      <c r="P107" s="84">
        <v>93.72</v>
      </c>
      <c r="Q107" s="84">
        <v>0</v>
      </c>
      <c r="R107" s="84">
        <v>10829.346</v>
      </c>
      <c r="S107" s="85">
        <v>1.9400000000000001E-2</v>
      </c>
      <c r="T107" s="85">
        <f t="shared" si="1"/>
        <v>4.0300826239995646E-3</v>
      </c>
      <c r="U107" s="85">
        <f>R107/'סכום נכסי הקרן'!$C$42</f>
        <v>5.424157727817432E-4</v>
      </c>
    </row>
    <row r="108" spans="2:21" s="86" customFormat="1">
      <c r="B108" s="83" t="s">
        <v>670</v>
      </c>
      <c r="C108" s="83" t="s">
        <v>671</v>
      </c>
      <c r="D108" s="83" t="s">
        <v>98</v>
      </c>
      <c r="E108" s="83" t="s">
        <v>121</v>
      </c>
      <c r="F108" s="83" t="s">
        <v>546</v>
      </c>
      <c r="G108" s="83" t="s">
        <v>474</v>
      </c>
      <c r="H108" s="83" t="s">
        <v>654</v>
      </c>
      <c r="I108" s="83" t="s">
        <v>209</v>
      </c>
      <c r="J108" s="83" t="s">
        <v>443</v>
      </c>
      <c r="K108" s="84">
        <v>3.94</v>
      </c>
      <c r="L108" s="83" t="s">
        <v>100</v>
      </c>
      <c r="M108" s="85">
        <v>3.3500000000000002E-2</v>
      </c>
      <c r="N108" s="85">
        <v>3.5700000000000003E-2</v>
      </c>
      <c r="O108" s="84">
        <v>38181.82</v>
      </c>
      <c r="P108" s="84">
        <v>108.2</v>
      </c>
      <c r="Q108" s="84">
        <v>0</v>
      </c>
      <c r="R108" s="84">
        <v>41.312729240000003</v>
      </c>
      <c r="S108" s="85">
        <v>1E-4</v>
      </c>
      <c r="T108" s="85">
        <f t="shared" si="1"/>
        <v>1.5374309054316185E-5</v>
      </c>
      <c r="U108" s="85">
        <f>R108/'סכום נכסי הקרן'!$C$42</f>
        <v>2.0692547783067897E-6</v>
      </c>
    </row>
    <row r="109" spans="2:21" s="86" customFormat="1">
      <c r="B109" s="83" t="s">
        <v>672</v>
      </c>
      <c r="C109" s="83" t="s">
        <v>673</v>
      </c>
      <c r="D109" s="83" t="s">
        <v>98</v>
      </c>
      <c r="E109" s="83" t="s">
        <v>121</v>
      </c>
      <c r="F109" s="83" t="s">
        <v>546</v>
      </c>
      <c r="G109" s="83" t="s">
        <v>474</v>
      </c>
      <c r="H109" s="83" t="s">
        <v>654</v>
      </c>
      <c r="I109" s="83" t="s">
        <v>209</v>
      </c>
      <c r="J109" s="83" t="s">
        <v>674</v>
      </c>
      <c r="K109" s="84">
        <v>1.08</v>
      </c>
      <c r="L109" s="83" t="s">
        <v>100</v>
      </c>
      <c r="M109" s="85">
        <v>2.5000000000000001E-2</v>
      </c>
      <c r="N109" s="85">
        <v>2.8199999999999999E-2</v>
      </c>
      <c r="O109" s="84">
        <v>6741876.3399999999</v>
      </c>
      <c r="P109" s="84">
        <v>109.89</v>
      </c>
      <c r="Q109" s="84">
        <v>0</v>
      </c>
      <c r="R109" s="84">
        <v>7408.6479100260003</v>
      </c>
      <c r="S109" s="85">
        <v>9.4999999999999998E-3</v>
      </c>
      <c r="T109" s="85">
        <f t="shared" si="1"/>
        <v>2.7570883051964983E-3</v>
      </c>
      <c r="U109" s="85">
        <f>R109/'סכום נכסי הקרן'!$C$42</f>
        <v>3.7108127133296873E-4</v>
      </c>
    </row>
    <row r="110" spans="2:21" s="86" customFormat="1">
      <c r="B110" s="83" t="s">
        <v>675</v>
      </c>
      <c r="C110" s="83" t="s">
        <v>676</v>
      </c>
      <c r="D110" s="83" t="s">
        <v>98</v>
      </c>
      <c r="E110" s="83" t="s">
        <v>121</v>
      </c>
      <c r="F110" s="83" t="s">
        <v>546</v>
      </c>
      <c r="G110" s="83" t="s">
        <v>474</v>
      </c>
      <c r="H110" s="83" t="s">
        <v>654</v>
      </c>
      <c r="I110" s="83" t="s">
        <v>209</v>
      </c>
      <c r="J110" s="83" t="s">
        <v>677</v>
      </c>
      <c r="K110" s="84">
        <v>2.42</v>
      </c>
      <c r="L110" s="83" t="s">
        <v>100</v>
      </c>
      <c r="M110" s="85">
        <v>1.95E-2</v>
      </c>
      <c r="N110" s="85">
        <v>3.49E-2</v>
      </c>
      <c r="O110" s="84">
        <v>1256335.57</v>
      </c>
      <c r="P110" s="84">
        <v>106.63</v>
      </c>
      <c r="Q110" s="84">
        <v>0</v>
      </c>
      <c r="R110" s="84">
        <v>1339.630618291</v>
      </c>
      <c r="S110" s="85">
        <v>2.2000000000000001E-3</v>
      </c>
      <c r="T110" s="85">
        <f t="shared" si="1"/>
        <v>4.9853629917747137E-4</v>
      </c>
      <c r="U110" s="85">
        <f>R110/'סכום נכסי הקרן'!$C$42</f>
        <v>6.7098860546370681E-5</v>
      </c>
    </row>
    <row r="111" spans="2:21" s="86" customFormat="1">
      <c r="B111" s="83" t="s">
        <v>678</v>
      </c>
      <c r="C111" s="83" t="s">
        <v>679</v>
      </c>
      <c r="D111" s="83" t="s">
        <v>98</v>
      </c>
      <c r="E111" s="83" t="s">
        <v>121</v>
      </c>
      <c r="F111" s="83" t="s">
        <v>419</v>
      </c>
      <c r="G111" s="83" t="s">
        <v>409</v>
      </c>
      <c r="H111" s="83" t="s">
        <v>654</v>
      </c>
      <c r="I111" s="83" t="s">
        <v>209</v>
      </c>
      <c r="J111" s="83" t="s">
        <v>571</v>
      </c>
      <c r="K111" s="84">
        <v>2.54</v>
      </c>
      <c r="L111" s="83" t="s">
        <v>100</v>
      </c>
      <c r="M111" s="85">
        <v>1.46E-2</v>
      </c>
      <c r="N111" s="85">
        <v>4.0300000000000002E-2</v>
      </c>
      <c r="O111" s="84">
        <v>3</v>
      </c>
      <c r="P111" s="84">
        <v>5153990</v>
      </c>
      <c r="Q111" s="84">
        <v>0</v>
      </c>
      <c r="R111" s="84">
        <v>154.61969999999999</v>
      </c>
      <c r="S111" s="85">
        <v>0</v>
      </c>
      <c r="T111" s="85">
        <f t="shared" si="1"/>
        <v>5.7540886245395201E-5</v>
      </c>
      <c r="U111" s="85">
        <f>R111/'סכום נכסי הקרן'!$C$42</f>
        <v>7.744527145294027E-6</v>
      </c>
    </row>
    <row r="112" spans="2:21" s="86" customFormat="1">
      <c r="B112" s="83" t="s">
        <v>680</v>
      </c>
      <c r="C112" s="83" t="s">
        <v>681</v>
      </c>
      <c r="D112" s="83" t="s">
        <v>98</v>
      </c>
      <c r="E112" s="83" t="s">
        <v>121</v>
      </c>
      <c r="F112" s="83" t="s">
        <v>682</v>
      </c>
      <c r="G112" s="83" t="s">
        <v>683</v>
      </c>
      <c r="H112" s="83" t="s">
        <v>654</v>
      </c>
      <c r="I112" s="83" t="s">
        <v>209</v>
      </c>
      <c r="J112" s="83" t="s">
        <v>684</v>
      </c>
      <c r="K112" s="84">
        <v>5.49</v>
      </c>
      <c r="L112" s="83" t="s">
        <v>100</v>
      </c>
      <c r="M112" s="85">
        <v>4.4000000000000003E-3</v>
      </c>
      <c r="N112" s="85">
        <v>2.86E-2</v>
      </c>
      <c r="O112" s="84">
        <v>17640</v>
      </c>
      <c r="P112" s="84">
        <v>95.81</v>
      </c>
      <c r="Q112" s="84">
        <v>0</v>
      </c>
      <c r="R112" s="84">
        <v>16.900884000000001</v>
      </c>
      <c r="S112" s="85">
        <v>0</v>
      </c>
      <c r="T112" s="85">
        <f t="shared" si="1"/>
        <v>6.2895726979849259E-6</v>
      </c>
      <c r="U112" s="85">
        <f>R112/'סכום נכסי הקרן'!$C$42</f>
        <v>8.4652443975421962E-7</v>
      </c>
    </row>
    <row r="113" spans="2:21" s="86" customFormat="1">
      <c r="B113" s="83" t="s">
        <v>685</v>
      </c>
      <c r="C113" s="83" t="s">
        <v>686</v>
      </c>
      <c r="D113" s="83" t="s">
        <v>98</v>
      </c>
      <c r="E113" s="83" t="s">
        <v>121</v>
      </c>
      <c r="F113" s="83" t="s">
        <v>687</v>
      </c>
      <c r="G113" s="83" t="s">
        <v>683</v>
      </c>
      <c r="H113" s="83" t="s">
        <v>654</v>
      </c>
      <c r="I113" s="83" t="s">
        <v>209</v>
      </c>
      <c r="J113" s="83" t="s">
        <v>688</v>
      </c>
      <c r="K113" s="84">
        <v>0.17</v>
      </c>
      <c r="L113" s="83" t="s">
        <v>100</v>
      </c>
      <c r="M113" s="85">
        <v>3.85E-2</v>
      </c>
      <c r="N113" s="85">
        <v>6.6E-3</v>
      </c>
      <c r="O113" s="84">
        <v>165000</v>
      </c>
      <c r="P113" s="84">
        <v>114.57</v>
      </c>
      <c r="Q113" s="84">
        <v>0</v>
      </c>
      <c r="R113" s="84">
        <v>189.04050000000001</v>
      </c>
      <c r="S113" s="85">
        <v>6.9999999999999999E-4</v>
      </c>
      <c r="T113" s="85">
        <f t="shared" si="1"/>
        <v>7.0350401056738766E-5</v>
      </c>
      <c r="U113" s="85">
        <f>R113/'סכום נכסי הקרן'!$C$42</f>
        <v>9.4685818418348746E-6</v>
      </c>
    </row>
    <row r="114" spans="2:21" s="86" customFormat="1">
      <c r="B114" s="83" t="s">
        <v>689</v>
      </c>
      <c r="C114" s="83" t="s">
        <v>690</v>
      </c>
      <c r="D114" s="83" t="s">
        <v>98</v>
      </c>
      <c r="E114" s="83" t="s">
        <v>121</v>
      </c>
      <c r="F114" s="83" t="s">
        <v>687</v>
      </c>
      <c r="G114" s="83" t="s">
        <v>683</v>
      </c>
      <c r="H114" s="83" t="s">
        <v>654</v>
      </c>
      <c r="I114" s="83" t="s">
        <v>209</v>
      </c>
      <c r="J114" s="83" t="s">
        <v>691</v>
      </c>
      <c r="K114" s="84">
        <v>2.67</v>
      </c>
      <c r="L114" s="83" t="s">
        <v>100</v>
      </c>
      <c r="M114" s="85">
        <v>2.4E-2</v>
      </c>
      <c r="N114" s="85">
        <v>1.83E-2</v>
      </c>
      <c r="O114" s="84">
        <v>88777</v>
      </c>
      <c r="P114" s="84">
        <v>111.27</v>
      </c>
      <c r="Q114" s="84">
        <v>0</v>
      </c>
      <c r="R114" s="84">
        <v>98.782167900000005</v>
      </c>
      <c r="S114" s="85">
        <v>2.9999999999999997E-4</v>
      </c>
      <c r="T114" s="85">
        <f t="shared" si="1"/>
        <v>3.6761250255998618E-5</v>
      </c>
      <c r="U114" s="85">
        <f>R114/'סכום נכסי הקרן'!$C$42</f>
        <v>4.9477600899014962E-6</v>
      </c>
    </row>
    <row r="115" spans="2:21" s="86" customFormat="1">
      <c r="B115" s="83" t="s">
        <v>692</v>
      </c>
      <c r="C115" s="83" t="s">
        <v>693</v>
      </c>
      <c r="D115" s="83" t="s">
        <v>98</v>
      </c>
      <c r="E115" s="83" t="s">
        <v>121</v>
      </c>
      <c r="F115" s="83" t="s">
        <v>687</v>
      </c>
      <c r="G115" s="83" t="s">
        <v>683</v>
      </c>
      <c r="H115" s="83" t="s">
        <v>654</v>
      </c>
      <c r="I115" s="83" t="s">
        <v>209</v>
      </c>
      <c r="J115" s="83" t="s">
        <v>694</v>
      </c>
      <c r="K115" s="84">
        <v>1.1399999999999999</v>
      </c>
      <c r="L115" s="83" t="s">
        <v>100</v>
      </c>
      <c r="M115" s="85">
        <v>3.85E-2</v>
      </c>
      <c r="N115" s="85">
        <v>1.2E-2</v>
      </c>
      <c r="O115" s="84">
        <v>2285935</v>
      </c>
      <c r="P115" s="84">
        <v>117.42</v>
      </c>
      <c r="Q115" s="84">
        <v>0</v>
      </c>
      <c r="R115" s="84">
        <v>2684.1448770000002</v>
      </c>
      <c r="S115" s="85">
        <v>9.1000000000000004E-3</v>
      </c>
      <c r="T115" s="85">
        <f t="shared" si="1"/>
        <v>9.9889001875968792E-4</v>
      </c>
      <c r="U115" s="85">
        <f>R115/'סכום נכסי הקרן'!$C$42</f>
        <v>1.3444233084030301E-4</v>
      </c>
    </row>
    <row r="116" spans="2:21" s="86" customFormat="1">
      <c r="B116" s="83" t="s">
        <v>695</v>
      </c>
      <c r="C116" s="83" t="s">
        <v>696</v>
      </c>
      <c r="D116" s="83" t="s">
        <v>98</v>
      </c>
      <c r="E116" s="83" t="s">
        <v>121</v>
      </c>
      <c r="F116" s="83" t="s">
        <v>697</v>
      </c>
      <c r="G116" s="83" t="s">
        <v>698</v>
      </c>
      <c r="H116" s="83" t="s">
        <v>654</v>
      </c>
      <c r="I116" s="83" t="s">
        <v>209</v>
      </c>
      <c r="J116" s="83" t="s">
        <v>699</v>
      </c>
      <c r="K116" s="84">
        <v>3.75</v>
      </c>
      <c r="L116" s="83" t="s">
        <v>100</v>
      </c>
      <c r="M116" s="85">
        <v>2.1999999999999999E-2</v>
      </c>
      <c r="N116" s="85">
        <v>2.53E-2</v>
      </c>
      <c r="O116" s="84">
        <v>988000</v>
      </c>
      <c r="P116" s="84">
        <v>100.37</v>
      </c>
      <c r="Q116" s="84">
        <v>0</v>
      </c>
      <c r="R116" s="84">
        <v>991.65560000000005</v>
      </c>
      <c r="S116" s="85">
        <v>4.8999999999999998E-3</v>
      </c>
      <c r="T116" s="85">
        <f t="shared" si="1"/>
        <v>3.6903927555291549E-4</v>
      </c>
      <c r="U116" s="85">
        <f>R116/'סכום נכסי הקרן'!$C$42</f>
        <v>4.966963273750264E-5</v>
      </c>
    </row>
    <row r="117" spans="2:21" s="86" customFormat="1">
      <c r="B117" s="83" t="s">
        <v>700</v>
      </c>
      <c r="C117" s="83" t="s">
        <v>701</v>
      </c>
      <c r="D117" s="83" t="s">
        <v>98</v>
      </c>
      <c r="E117" s="83" t="s">
        <v>121</v>
      </c>
      <c r="F117" s="83" t="s">
        <v>697</v>
      </c>
      <c r="G117" s="83" t="s">
        <v>698</v>
      </c>
      <c r="H117" s="83" t="s">
        <v>654</v>
      </c>
      <c r="I117" s="83" t="s">
        <v>209</v>
      </c>
      <c r="J117" s="83" t="s">
        <v>413</v>
      </c>
      <c r="K117" s="84">
        <v>0.23</v>
      </c>
      <c r="L117" s="83" t="s">
        <v>100</v>
      </c>
      <c r="M117" s="85">
        <v>2.6499999999999999E-2</v>
      </c>
      <c r="N117" s="85">
        <v>2.9899999999999999E-2</v>
      </c>
      <c r="O117" s="84">
        <v>164478.75</v>
      </c>
      <c r="P117" s="84">
        <v>109.49</v>
      </c>
      <c r="Q117" s="84">
        <v>0</v>
      </c>
      <c r="R117" s="84">
        <v>180.08778337499999</v>
      </c>
      <c r="S117" s="85">
        <v>2.2000000000000001E-3</v>
      </c>
      <c r="T117" s="85">
        <f t="shared" si="1"/>
        <v>6.7018695918865748E-5</v>
      </c>
      <c r="U117" s="85">
        <f>R117/'סכום נכסי הקרן'!$C$42</f>
        <v>9.020161899703064E-6</v>
      </c>
    </row>
    <row r="118" spans="2:21" s="86" customFormat="1">
      <c r="B118" s="83" t="s">
        <v>702</v>
      </c>
      <c r="C118" s="83" t="s">
        <v>703</v>
      </c>
      <c r="D118" s="83" t="s">
        <v>98</v>
      </c>
      <c r="E118" s="83" t="s">
        <v>121</v>
      </c>
      <c r="F118" s="83" t="s">
        <v>697</v>
      </c>
      <c r="G118" s="83" t="s">
        <v>698</v>
      </c>
      <c r="H118" s="83" t="s">
        <v>654</v>
      </c>
      <c r="I118" s="83" t="s">
        <v>209</v>
      </c>
      <c r="J118" s="83" t="s">
        <v>704</v>
      </c>
      <c r="K118" s="84">
        <v>2.1800000000000002</v>
      </c>
      <c r="L118" s="83" t="s">
        <v>100</v>
      </c>
      <c r="M118" s="85">
        <v>1.0500000000000001E-2</v>
      </c>
      <c r="N118" s="85">
        <v>2.7400000000000001E-2</v>
      </c>
      <c r="O118" s="84">
        <v>2899314.71</v>
      </c>
      <c r="P118" s="84">
        <v>104.44</v>
      </c>
      <c r="Q118" s="84">
        <v>0</v>
      </c>
      <c r="R118" s="84">
        <v>3028.0442831239998</v>
      </c>
      <c r="S118" s="85">
        <v>8.8999999999999999E-3</v>
      </c>
      <c r="T118" s="85">
        <f t="shared" si="1"/>
        <v>1.1268703253289026E-3</v>
      </c>
      <c r="U118" s="85">
        <f>R118/'סכום נכסי הקרן'!$C$42</f>
        <v>1.5166742108415815E-4</v>
      </c>
    </row>
    <row r="119" spans="2:21" s="86" customFormat="1">
      <c r="B119" s="83" t="s">
        <v>705</v>
      </c>
      <c r="C119" s="83" t="s">
        <v>706</v>
      </c>
      <c r="D119" s="83" t="s">
        <v>98</v>
      </c>
      <c r="E119" s="83" t="s">
        <v>121</v>
      </c>
      <c r="F119" s="83" t="s">
        <v>707</v>
      </c>
      <c r="G119" s="83" t="s">
        <v>409</v>
      </c>
      <c r="H119" s="83" t="s">
        <v>654</v>
      </c>
      <c r="I119" s="83" t="s">
        <v>209</v>
      </c>
      <c r="J119" s="83" t="s">
        <v>708</v>
      </c>
      <c r="K119" s="84">
        <v>3.71</v>
      </c>
      <c r="L119" s="83" t="s">
        <v>100</v>
      </c>
      <c r="M119" s="85">
        <v>2E-3</v>
      </c>
      <c r="N119" s="85">
        <v>2.4E-2</v>
      </c>
      <c r="O119" s="84">
        <v>325000</v>
      </c>
      <c r="P119" s="84">
        <v>101.07</v>
      </c>
      <c r="Q119" s="84">
        <v>0</v>
      </c>
      <c r="R119" s="84">
        <v>328.47750000000002</v>
      </c>
      <c r="S119" s="85">
        <v>5.9999999999999995E-4</v>
      </c>
      <c r="T119" s="85">
        <f t="shared" si="1"/>
        <v>1.2224112749974165E-4</v>
      </c>
      <c r="U119" s="85">
        <f>R119/'סכום נכסי הקרן'!$C$42</f>
        <v>1.6452644232063049E-5</v>
      </c>
    </row>
    <row r="120" spans="2:21" s="86" customFormat="1">
      <c r="B120" s="83" t="s">
        <v>709</v>
      </c>
      <c r="C120" s="83" t="s">
        <v>710</v>
      </c>
      <c r="D120" s="83" t="s">
        <v>98</v>
      </c>
      <c r="E120" s="83" t="s">
        <v>121</v>
      </c>
      <c r="F120" s="83" t="s">
        <v>707</v>
      </c>
      <c r="G120" s="83" t="s">
        <v>409</v>
      </c>
      <c r="H120" s="83" t="s">
        <v>654</v>
      </c>
      <c r="I120" s="83" t="s">
        <v>209</v>
      </c>
      <c r="J120" s="83" t="s">
        <v>711</v>
      </c>
      <c r="K120" s="84">
        <v>2.2200000000000002</v>
      </c>
      <c r="L120" s="83" t="s">
        <v>100</v>
      </c>
      <c r="M120" s="85">
        <v>2E-3</v>
      </c>
      <c r="N120" s="85">
        <v>2.4199999999999999E-2</v>
      </c>
      <c r="O120" s="84">
        <v>316500</v>
      </c>
      <c r="P120" s="84">
        <v>103.2</v>
      </c>
      <c r="Q120" s="84">
        <v>0</v>
      </c>
      <c r="R120" s="84">
        <v>326.62799999999999</v>
      </c>
      <c r="S120" s="85">
        <v>5.9999999999999995E-4</v>
      </c>
      <c r="T120" s="85">
        <f t="shared" si="1"/>
        <v>1.2155284606399406E-4</v>
      </c>
      <c r="U120" s="85">
        <f>R120/'סכום נכסי הקרן'!$C$42</f>
        <v>1.6360007246250623E-5</v>
      </c>
    </row>
    <row r="121" spans="2:21" s="86" customFormat="1">
      <c r="B121" s="83" t="s">
        <v>712</v>
      </c>
      <c r="C121" s="83" t="s">
        <v>713</v>
      </c>
      <c r="D121" s="83" t="s">
        <v>98</v>
      </c>
      <c r="E121" s="83" t="s">
        <v>121</v>
      </c>
      <c r="F121" s="83" t="s">
        <v>707</v>
      </c>
      <c r="G121" s="83" t="s">
        <v>409</v>
      </c>
      <c r="H121" s="83" t="s">
        <v>654</v>
      </c>
      <c r="I121" s="83" t="s">
        <v>209</v>
      </c>
      <c r="J121" s="83" t="s">
        <v>714</v>
      </c>
      <c r="K121" s="84">
        <v>4.4400000000000004</v>
      </c>
      <c r="L121" s="83" t="s">
        <v>100</v>
      </c>
      <c r="M121" s="85">
        <v>2E-3</v>
      </c>
      <c r="N121" s="85">
        <v>2.3300000000000001E-2</v>
      </c>
      <c r="O121" s="84">
        <v>1143093</v>
      </c>
      <c r="P121" s="84">
        <v>96.88</v>
      </c>
      <c r="Q121" s="84">
        <v>0</v>
      </c>
      <c r="R121" s="84">
        <v>1107.4284984000001</v>
      </c>
      <c r="S121" s="85">
        <v>1.4E-3</v>
      </c>
      <c r="T121" s="85">
        <f t="shared" si="1"/>
        <v>4.121235343966081E-4</v>
      </c>
      <c r="U121" s="85">
        <f>R121/'סכום נכסי הקרן'!$C$42</f>
        <v>5.5468417461235561E-5</v>
      </c>
    </row>
    <row r="122" spans="2:21" s="86" customFormat="1">
      <c r="B122" s="83" t="s">
        <v>715</v>
      </c>
      <c r="C122" s="83" t="s">
        <v>716</v>
      </c>
      <c r="D122" s="83" t="s">
        <v>98</v>
      </c>
      <c r="E122" s="83" t="s">
        <v>121</v>
      </c>
      <c r="F122" s="83" t="s">
        <v>707</v>
      </c>
      <c r="G122" s="83" t="s">
        <v>409</v>
      </c>
      <c r="H122" s="83" t="s">
        <v>654</v>
      </c>
      <c r="I122" s="83" t="s">
        <v>209</v>
      </c>
      <c r="J122" s="83" t="s">
        <v>413</v>
      </c>
      <c r="K122" s="84">
        <v>0.66</v>
      </c>
      <c r="L122" s="83" t="s">
        <v>100</v>
      </c>
      <c r="M122" s="85">
        <v>6.7999999999999996E-3</v>
      </c>
      <c r="N122" s="85">
        <v>1.78E-2</v>
      </c>
      <c r="O122" s="84">
        <v>3730804.86</v>
      </c>
      <c r="P122" s="84">
        <v>109.45</v>
      </c>
      <c r="Q122" s="84">
        <v>0</v>
      </c>
      <c r="R122" s="84">
        <v>4083.3659192700002</v>
      </c>
      <c r="S122" s="85">
        <v>8.3000000000000001E-3</v>
      </c>
      <c r="T122" s="85">
        <f t="shared" si="1"/>
        <v>1.5196025723697476E-3</v>
      </c>
      <c r="U122" s="85">
        <f>R122/'סכום נכסי הקרן'!$C$42</f>
        <v>2.0452593172768423E-4</v>
      </c>
    </row>
    <row r="123" spans="2:21" s="86" customFormat="1">
      <c r="B123" s="83" t="s">
        <v>717</v>
      </c>
      <c r="C123" s="83" t="s">
        <v>718</v>
      </c>
      <c r="D123" s="83" t="s">
        <v>98</v>
      </c>
      <c r="E123" s="83" t="s">
        <v>121</v>
      </c>
      <c r="F123" s="83" t="s">
        <v>719</v>
      </c>
      <c r="G123" s="83" t="s">
        <v>474</v>
      </c>
      <c r="H123" s="83" t="s">
        <v>667</v>
      </c>
      <c r="I123" s="83" t="s">
        <v>148</v>
      </c>
      <c r="J123" s="83" t="s">
        <v>410</v>
      </c>
      <c r="K123" s="84">
        <v>4.58</v>
      </c>
      <c r="L123" s="83" t="s">
        <v>100</v>
      </c>
      <c r="M123" s="85">
        <v>2.4E-2</v>
      </c>
      <c r="N123" s="85">
        <v>3.0599999999999999E-2</v>
      </c>
      <c r="O123" s="84">
        <v>2155398.12</v>
      </c>
      <c r="P123" s="84">
        <v>108.62</v>
      </c>
      <c r="Q123" s="84">
        <v>0</v>
      </c>
      <c r="R123" s="84">
        <v>2341.1934379439999</v>
      </c>
      <c r="S123" s="85">
        <v>2E-3</v>
      </c>
      <c r="T123" s="85">
        <f t="shared" si="1"/>
        <v>8.712624930148061E-4</v>
      </c>
      <c r="U123" s="85">
        <f>R123/'סכום נכסי הקרן'!$C$42</f>
        <v>1.1726472197618774E-4</v>
      </c>
    </row>
    <row r="124" spans="2:21" s="86" customFormat="1">
      <c r="B124" s="83" t="s">
        <v>720</v>
      </c>
      <c r="C124" s="83" t="s">
        <v>721</v>
      </c>
      <c r="D124" s="83" t="s">
        <v>98</v>
      </c>
      <c r="E124" s="83" t="s">
        <v>121</v>
      </c>
      <c r="F124" s="83" t="s">
        <v>722</v>
      </c>
      <c r="G124" s="83" t="s">
        <v>683</v>
      </c>
      <c r="H124" s="83" t="s">
        <v>654</v>
      </c>
      <c r="I124" s="83" t="s">
        <v>209</v>
      </c>
      <c r="J124" s="83" t="s">
        <v>723</v>
      </c>
      <c r="K124" s="84">
        <v>2.2799999999999998</v>
      </c>
      <c r="L124" s="83" t="s">
        <v>100</v>
      </c>
      <c r="M124" s="85">
        <v>2.4799999999999999E-2</v>
      </c>
      <c r="N124" s="85">
        <v>2.01E-2</v>
      </c>
      <c r="O124" s="84">
        <v>1650175</v>
      </c>
      <c r="P124" s="84">
        <v>110.8</v>
      </c>
      <c r="Q124" s="84">
        <v>0</v>
      </c>
      <c r="R124" s="84">
        <v>1828.3939</v>
      </c>
      <c r="S124" s="85">
        <v>3.8999999999999998E-3</v>
      </c>
      <c r="T124" s="85">
        <f t="shared" si="1"/>
        <v>6.8042691462778988E-4</v>
      </c>
      <c r="U124" s="85">
        <f>R124/'סכום נכסי הקרן'!$C$42</f>
        <v>9.1579832264840851E-5</v>
      </c>
    </row>
    <row r="125" spans="2:21" s="86" customFormat="1">
      <c r="B125" s="83" t="s">
        <v>724</v>
      </c>
      <c r="C125" s="83" t="s">
        <v>725</v>
      </c>
      <c r="D125" s="83" t="s">
        <v>98</v>
      </c>
      <c r="E125" s="83" t="s">
        <v>121</v>
      </c>
      <c r="F125" s="83" t="s">
        <v>722</v>
      </c>
      <c r="G125" s="83" t="s">
        <v>683</v>
      </c>
      <c r="H125" s="83" t="s">
        <v>654</v>
      </c>
      <c r="I125" s="83" t="s">
        <v>209</v>
      </c>
      <c r="J125" s="83" t="s">
        <v>413</v>
      </c>
      <c r="K125" s="84">
        <v>0.75</v>
      </c>
      <c r="L125" s="83" t="s">
        <v>100</v>
      </c>
      <c r="M125" s="85">
        <v>2.3199999999999998E-2</v>
      </c>
      <c r="N125" s="85">
        <v>2.0299999999999999E-2</v>
      </c>
      <c r="O125" s="84">
        <v>122042</v>
      </c>
      <c r="P125" s="84">
        <v>109.93</v>
      </c>
      <c r="Q125" s="84">
        <v>0</v>
      </c>
      <c r="R125" s="84">
        <v>134.16077060000001</v>
      </c>
      <c r="S125" s="85">
        <v>5.0000000000000001E-4</v>
      </c>
      <c r="T125" s="85">
        <f t="shared" si="1"/>
        <v>4.9927206169001499E-5</v>
      </c>
      <c r="U125" s="85">
        <f>R125/'סכום נכסי הקרן'!$C$42</f>
        <v>6.7197888092220132E-6</v>
      </c>
    </row>
    <row r="126" spans="2:21" s="86" customFormat="1">
      <c r="B126" s="83" t="s">
        <v>726</v>
      </c>
      <c r="C126" s="83" t="s">
        <v>727</v>
      </c>
      <c r="D126" s="83" t="s">
        <v>98</v>
      </c>
      <c r="E126" s="83" t="s">
        <v>121</v>
      </c>
      <c r="F126" s="83" t="s">
        <v>728</v>
      </c>
      <c r="G126" s="83" t="s">
        <v>474</v>
      </c>
      <c r="H126" s="83" t="s">
        <v>654</v>
      </c>
      <c r="I126" s="83" t="s">
        <v>209</v>
      </c>
      <c r="J126" s="83" t="s">
        <v>729</v>
      </c>
      <c r="K126" s="84">
        <v>2.73</v>
      </c>
      <c r="L126" s="83" t="s">
        <v>100</v>
      </c>
      <c r="M126" s="85">
        <v>1.4E-2</v>
      </c>
      <c r="N126" s="85">
        <v>2.8899999999999999E-2</v>
      </c>
      <c r="O126" s="84">
        <v>4078454</v>
      </c>
      <c r="P126" s="84">
        <v>105.25</v>
      </c>
      <c r="Q126" s="84">
        <v>0</v>
      </c>
      <c r="R126" s="84">
        <v>4292.5728349999999</v>
      </c>
      <c r="S126" s="85">
        <v>4.5999999999999999E-3</v>
      </c>
      <c r="T126" s="85">
        <f t="shared" si="1"/>
        <v>1.5974577961204721E-3</v>
      </c>
      <c r="U126" s="85">
        <f>R126/'סכום נכסי הקרן'!$C$42</f>
        <v>2.1500460060269966E-4</v>
      </c>
    </row>
    <row r="127" spans="2:21" s="86" customFormat="1">
      <c r="B127" s="83" t="s">
        <v>730</v>
      </c>
      <c r="C127" s="83" t="s">
        <v>731</v>
      </c>
      <c r="D127" s="83" t="s">
        <v>98</v>
      </c>
      <c r="E127" s="83" t="s">
        <v>121</v>
      </c>
      <c r="F127" s="83" t="s">
        <v>732</v>
      </c>
      <c r="G127" s="83" t="s">
        <v>474</v>
      </c>
      <c r="H127" s="83" t="s">
        <v>667</v>
      </c>
      <c r="I127" s="83" t="s">
        <v>148</v>
      </c>
      <c r="J127" s="83" t="s">
        <v>733</v>
      </c>
      <c r="K127" s="84">
        <v>1.28</v>
      </c>
      <c r="L127" s="83" t="s">
        <v>100</v>
      </c>
      <c r="M127" s="85">
        <v>2.75E-2</v>
      </c>
      <c r="N127" s="85">
        <v>2.1399999999999999E-2</v>
      </c>
      <c r="O127" s="84">
        <v>3202764.36</v>
      </c>
      <c r="P127" s="84">
        <v>110.14</v>
      </c>
      <c r="Q127" s="84">
        <v>0</v>
      </c>
      <c r="R127" s="84">
        <v>3527.5246661040001</v>
      </c>
      <c r="S127" s="85">
        <v>1.1599999999999999E-2</v>
      </c>
      <c r="T127" s="85">
        <f t="shared" si="1"/>
        <v>1.3127492521335636E-3</v>
      </c>
      <c r="U127" s="85">
        <f>R127/'סכום נכסי הקרן'!$C$42</f>
        <v>1.7668518650816603E-4</v>
      </c>
    </row>
    <row r="128" spans="2:21" s="86" customFormat="1">
      <c r="B128" s="83" t="s">
        <v>734</v>
      </c>
      <c r="C128" s="83" t="s">
        <v>735</v>
      </c>
      <c r="D128" s="83" t="s">
        <v>98</v>
      </c>
      <c r="E128" s="83" t="s">
        <v>121</v>
      </c>
      <c r="F128" s="83" t="s">
        <v>732</v>
      </c>
      <c r="G128" s="83" t="s">
        <v>474</v>
      </c>
      <c r="H128" s="83" t="s">
        <v>667</v>
      </c>
      <c r="I128" s="83" t="s">
        <v>148</v>
      </c>
      <c r="J128" s="83" t="s">
        <v>410</v>
      </c>
      <c r="K128" s="84">
        <v>4.3</v>
      </c>
      <c r="L128" s="83" t="s">
        <v>100</v>
      </c>
      <c r="M128" s="85">
        <v>1.9599999999999999E-2</v>
      </c>
      <c r="N128" s="85">
        <v>2.9100000000000001E-2</v>
      </c>
      <c r="O128" s="84">
        <v>9259432.9399999995</v>
      </c>
      <c r="P128" s="84">
        <v>106.31</v>
      </c>
      <c r="Q128" s="84">
        <v>0</v>
      </c>
      <c r="R128" s="84">
        <v>9843.7031585139994</v>
      </c>
      <c r="S128" s="85">
        <v>8.8000000000000005E-3</v>
      </c>
      <c r="T128" s="85">
        <f t="shared" si="1"/>
        <v>3.663280964052391E-3</v>
      </c>
      <c r="U128" s="85">
        <f>R128/'סכום נכסי הקרן'!$C$42</f>
        <v>4.9304730458879574E-4</v>
      </c>
    </row>
    <row r="129" spans="2:21" s="86" customFormat="1">
      <c r="B129" s="83" t="s">
        <v>736</v>
      </c>
      <c r="C129" s="83" t="s">
        <v>737</v>
      </c>
      <c r="D129" s="83" t="s">
        <v>98</v>
      </c>
      <c r="E129" s="83" t="s">
        <v>121</v>
      </c>
      <c r="F129" s="83" t="s">
        <v>732</v>
      </c>
      <c r="G129" s="83" t="s">
        <v>474</v>
      </c>
      <c r="H129" s="83" t="s">
        <v>667</v>
      </c>
      <c r="I129" s="83" t="s">
        <v>148</v>
      </c>
      <c r="J129" s="83" t="s">
        <v>410</v>
      </c>
      <c r="K129" s="84">
        <v>6.54</v>
      </c>
      <c r="L129" s="83" t="s">
        <v>100</v>
      </c>
      <c r="M129" s="85">
        <v>1.5800000000000002E-2</v>
      </c>
      <c r="N129" s="85">
        <v>2.9600000000000001E-2</v>
      </c>
      <c r="O129" s="84">
        <v>2535124.2599999998</v>
      </c>
      <c r="P129" s="84">
        <v>99.8</v>
      </c>
      <c r="Q129" s="84">
        <v>0</v>
      </c>
      <c r="R129" s="84">
        <v>2530.0540114800001</v>
      </c>
      <c r="S129" s="85">
        <v>2.0999999999999999E-3</v>
      </c>
      <c r="T129" s="85">
        <f t="shared" si="1"/>
        <v>9.4154593540976008E-4</v>
      </c>
      <c r="U129" s="85">
        <f>R129/'סכום נכסי הקרן'!$C$42</f>
        <v>1.2672429173622059E-4</v>
      </c>
    </row>
    <row r="130" spans="2:21" s="86" customFormat="1">
      <c r="B130" s="83" t="s">
        <v>738</v>
      </c>
      <c r="C130" s="83" t="s">
        <v>739</v>
      </c>
      <c r="D130" s="83" t="s">
        <v>98</v>
      </c>
      <c r="E130" s="83" t="s">
        <v>121</v>
      </c>
      <c r="F130" s="83" t="s">
        <v>740</v>
      </c>
      <c r="G130" s="83" t="s">
        <v>683</v>
      </c>
      <c r="H130" s="83" t="s">
        <v>654</v>
      </c>
      <c r="I130" s="83" t="s">
        <v>209</v>
      </c>
      <c r="J130" s="83" t="s">
        <v>467</v>
      </c>
      <c r="K130" s="84">
        <v>3.44</v>
      </c>
      <c r="L130" s="83" t="s">
        <v>100</v>
      </c>
      <c r="M130" s="85">
        <v>2.2499999999999999E-2</v>
      </c>
      <c r="N130" s="85">
        <v>2.3099999999999999E-2</v>
      </c>
      <c r="O130" s="84">
        <v>1561366</v>
      </c>
      <c r="P130" s="84">
        <v>111.13</v>
      </c>
      <c r="Q130" s="84">
        <v>0</v>
      </c>
      <c r="R130" s="84">
        <v>1735.1460357999999</v>
      </c>
      <c r="S130" s="85">
        <v>3.8E-3</v>
      </c>
      <c r="T130" s="85">
        <f t="shared" si="1"/>
        <v>6.4572522560266403E-4</v>
      </c>
      <c r="U130" s="85">
        <f>R130/'סכום נכסי הקרן'!$C$42</f>
        <v>8.6909272074013998E-5</v>
      </c>
    </row>
    <row r="131" spans="2:21" s="86" customFormat="1">
      <c r="B131" s="83" t="s">
        <v>741</v>
      </c>
      <c r="C131" s="83" t="s">
        <v>742</v>
      </c>
      <c r="D131" s="83" t="s">
        <v>98</v>
      </c>
      <c r="E131" s="83" t="s">
        <v>121</v>
      </c>
      <c r="F131" s="83" t="s">
        <v>627</v>
      </c>
      <c r="G131" s="83" t="s">
        <v>474</v>
      </c>
      <c r="H131" s="83" t="s">
        <v>654</v>
      </c>
      <c r="I131" s="83" t="s">
        <v>209</v>
      </c>
      <c r="J131" s="83" t="s">
        <v>413</v>
      </c>
      <c r="K131" s="84">
        <v>0.17</v>
      </c>
      <c r="L131" s="83" t="s">
        <v>100</v>
      </c>
      <c r="M131" s="85">
        <v>3.3000000000000002E-2</v>
      </c>
      <c r="N131" s="85">
        <v>2.3900000000000001E-2</v>
      </c>
      <c r="O131" s="84">
        <v>24442.16</v>
      </c>
      <c r="P131" s="84">
        <v>110.11</v>
      </c>
      <c r="Q131" s="84">
        <v>0</v>
      </c>
      <c r="R131" s="84">
        <v>26.913262375999999</v>
      </c>
      <c r="S131" s="85">
        <v>1E-4</v>
      </c>
      <c r="T131" s="85">
        <f t="shared" si="1"/>
        <v>1.0015625233200494E-5</v>
      </c>
      <c r="U131" s="85">
        <f>R131/'סכום נכסי הקרן'!$C$42</f>
        <v>1.3480202783950067E-6</v>
      </c>
    </row>
    <row r="132" spans="2:21" s="86" customFormat="1">
      <c r="B132" s="83" t="s">
        <v>743</v>
      </c>
      <c r="C132" s="83" t="s">
        <v>744</v>
      </c>
      <c r="D132" s="83" t="s">
        <v>98</v>
      </c>
      <c r="E132" s="83" t="s">
        <v>121</v>
      </c>
      <c r="F132" s="83" t="s">
        <v>627</v>
      </c>
      <c r="G132" s="83" t="s">
        <v>474</v>
      </c>
      <c r="H132" s="83" t="s">
        <v>654</v>
      </c>
      <c r="I132" s="83" t="s">
        <v>209</v>
      </c>
      <c r="J132" s="83" t="s">
        <v>410</v>
      </c>
      <c r="K132" s="84">
        <v>2.64</v>
      </c>
      <c r="L132" s="83" t="s">
        <v>100</v>
      </c>
      <c r="M132" s="85">
        <v>2.1499999999999998E-2</v>
      </c>
      <c r="N132" s="85">
        <v>3.61E-2</v>
      </c>
      <c r="O132" s="84">
        <v>14009527</v>
      </c>
      <c r="P132" s="84">
        <v>107.2</v>
      </c>
      <c r="Q132" s="84">
        <v>0</v>
      </c>
      <c r="R132" s="84">
        <v>15018.212944000001</v>
      </c>
      <c r="S132" s="85">
        <v>7.1000000000000004E-3</v>
      </c>
      <c r="T132" s="85">
        <f t="shared" si="1"/>
        <v>5.5889468329056767E-3</v>
      </c>
      <c r="U132" s="85">
        <f>R132/'סכום נכסי הקרן'!$C$42</f>
        <v>7.5222599590229534E-4</v>
      </c>
    </row>
    <row r="133" spans="2:21" s="86" customFormat="1">
      <c r="B133" s="83" t="s">
        <v>745</v>
      </c>
      <c r="C133" s="83" t="s">
        <v>746</v>
      </c>
      <c r="D133" s="83" t="s">
        <v>98</v>
      </c>
      <c r="E133" s="83" t="s">
        <v>121</v>
      </c>
      <c r="F133" s="83" t="s">
        <v>747</v>
      </c>
      <c r="G133" s="83" t="s">
        <v>748</v>
      </c>
      <c r="H133" s="83" t="s">
        <v>749</v>
      </c>
      <c r="I133" s="83" t="s">
        <v>148</v>
      </c>
      <c r="J133" s="83" t="s">
        <v>750</v>
      </c>
      <c r="K133" s="84">
        <v>5.03</v>
      </c>
      <c r="L133" s="83" t="s">
        <v>100</v>
      </c>
      <c r="M133" s="85">
        <v>1E-3</v>
      </c>
      <c r="N133" s="85">
        <v>2.86E-2</v>
      </c>
      <c r="O133" s="84">
        <v>4720005.6500000004</v>
      </c>
      <c r="P133" s="84">
        <v>93.98</v>
      </c>
      <c r="Q133" s="84">
        <v>0</v>
      </c>
      <c r="R133" s="84">
        <v>4435.8613098699998</v>
      </c>
      <c r="S133" s="85">
        <v>2.5899999999999999E-2</v>
      </c>
      <c r="T133" s="85">
        <f t="shared" si="1"/>
        <v>1.6507818281343155E-3</v>
      </c>
      <c r="U133" s="85">
        <f>R133/'סכום נכסי הקרן'!$C$42</f>
        <v>2.2218157406234609E-4</v>
      </c>
    </row>
    <row r="134" spans="2:21" s="86" customFormat="1">
      <c r="B134" s="83" t="s">
        <v>751</v>
      </c>
      <c r="C134" s="83">
        <v>11847790</v>
      </c>
      <c r="D134" s="83" t="s">
        <v>98</v>
      </c>
      <c r="E134" s="83" t="s">
        <v>121</v>
      </c>
      <c r="F134" s="83" t="s">
        <v>752</v>
      </c>
      <c r="G134" s="83" t="s">
        <v>461</v>
      </c>
      <c r="H134" s="83" t="s">
        <v>753</v>
      </c>
      <c r="I134" s="83" t="s">
        <v>209</v>
      </c>
      <c r="J134" s="83" t="s">
        <v>754</v>
      </c>
      <c r="K134" s="84">
        <v>2.65</v>
      </c>
      <c r="L134" s="83" t="s">
        <v>100</v>
      </c>
      <c r="M134" s="85">
        <v>0.01</v>
      </c>
      <c r="N134" s="85">
        <v>3.9100000000000003E-2</v>
      </c>
      <c r="O134" s="84">
        <v>1875000</v>
      </c>
      <c r="P134" s="84">
        <f>R134*1000/O134*100</f>
        <v>98.15244852459017</v>
      </c>
      <c r="Q134" s="84">
        <v>0</v>
      </c>
      <c r="R134" s="84">
        <f>1843.875-3.51659016393452</f>
        <v>1840.3584098360654</v>
      </c>
      <c r="S134" s="85">
        <v>4.1000000000000003E-3</v>
      </c>
      <c r="T134" s="85">
        <f t="shared" si="1"/>
        <v>6.8487944234229821E-4</v>
      </c>
      <c r="U134" s="85">
        <f>R134/'סכום נכסי הקרן'!$C$42</f>
        <v>9.2179105651126993E-5</v>
      </c>
    </row>
    <row r="135" spans="2:21" s="86" customFormat="1">
      <c r="B135" s="83" t="s">
        <v>755</v>
      </c>
      <c r="C135" s="83" t="s">
        <v>756</v>
      </c>
      <c r="D135" s="83" t="s">
        <v>98</v>
      </c>
      <c r="E135" s="83" t="s">
        <v>121</v>
      </c>
      <c r="F135" s="83" t="s">
        <v>752</v>
      </c>
      <c r="G135" s="83" t="s">
        <v>461</v>
      </c>
      <c r="H135" s="83" t="s">
        <v>753</v>
      </c>
      <c r="I135" s="83" t="s">
        <v>209</v>
      </c>
      <c r="J135" s="83" t="s">
        <v>757</v>
      </c>
      <c r="K135" s="84">
        <v>3.7</v>
      </c>
      <c r="L135" s="83" t="s">
        <v>100</v>
      </c>
      <c r="M135" s="85">
        <v>3.2300000000000002E-2</v>
      </c>
      <c r="N135" s="85">
        <v>3.9899999999999998E-2</v>
      </c>
      <c r="O135" s="84">
        <v>1645000</v>
      </c>
      <c r="P135" s="84">
        <v>99.12</v>
      </c>
      <c r="Q135" s="84">
        <v>0</v>
      </c>
      <c r="R135" s="84">
        <v>1630.5239999999999</v>
      </c>
      <c r="S135" s="85">
        <v>6.4999999999999997E-3</v>
      </c>
      <c r="T135" s="85">
        <f t="shared" si="1"/>
        <v>6.067907000491319E-4</v>
      </c>
      <c r="U135" s="85">
        <f>R135/'סכום נכסי הקרן'!$C$42</f>
        <v>8.1669007112634409E-5</v>
      </c>
    </row>
    <row r="136" spans="2:21" s="86" customFormat="1">
      <c r="B136" s="83" t="s">
        <v>758</v>
      </c>
      <c r="C136" s="83" t="s">
        <v>759</v>
      </c>
      <c r="D136" s="83" t="s">
        <v>98</v>
      </c>
      <c r="E136" s="83" t="s">
        <v>121</v>
      </c>
      <c r="F136" s="83" t="s">
        <v>760</v>
      </c>
      <c r="G136" s="83" t="s">
        <v>761</v>
      </c>
      <c r="H136" s="83" t="s">
        <v>753</v>
      </c>
      <c r="I136" s="83" t="s">
        <v>209</v>
      </c>
      <c r="J136" s="83" t="s">
        <v>591</v>
      </c>
      <c r="K136" s="84">
        <v>3.96</v>
      </c>
      <c r="L136" s="83" t="s">
        <v>100</v>
      </c>
      <c r="M136" s="85">
        <v>1E-3</v>
      </c>
      <c r="N136" s="85">
        <v>5.1799999999999999E-2</v>
      </c>
      <c r="O136" s="84">
        <v>4312871</v>
      </c>
      <c r="P136" s="84">
        <v>86.95</v>
      </c>
      <c r="Q136" s="84">
        <v>0</v>
      </c>
      <c r="R136" s="84">
        <v>3750.0413345000002</v>
      </c>
      <c r="S136" s="85">
        <v>6.1999999999999998E-3</v>
      </c>
      <c r="T136" s="85">
        <f t="shared" si="1"/>
        <v>1.3955576284522251E-3</v>
      </c>
      <c r="U136" s="85">
        <f>R136/'סכום נכסי הקרן'!$C$42</f>
        <v>1.878305087321337E-4</v>
      </c>
    </row>
    <row r="137" spans="2:21" s="86" customFormat="1">
      <c r="B137" s="83" t="s">
        <v>762</v>
      </c>
      <c r="C137" s="83" t="s">
        <v>763</v>
      </c>
      <c r="D137" s="83" t="s">
        <v>98</v>
      </c>
      <c r="E137" s="83" t="s">
        <v>121</v>
      </c>
      <c r="F137" s="83" t="s">
        <v>764</v>
      </c>
      <c r="G137" s="83" t="s">
        <v>474</v>
      </c>
      <c r="H137" s="83" t="s">
        <v>753</v>
      </c>
      <c r="I137" s="83" t="s">
        <v>209</v>
      </c>
      <c r="J137" s="83" t="s">
        <v>765</v>
      </c>
      <c r="K137" s="84">
        <v>4.3499999999999996</v>
      </c>
      <c r="L137" s="83" t="s">
        <v>100</v>
      </c>
      <c r="M137" s="85">
        <v>1.9400000000000001E-2</v>
      </c>
      <c r="N137" s="85">
        <v>0.01</v>
      </c>
      <c r="O137" s="84">
        <v>1545625.68</v>
      </c>
      <c r="P137" s="84">
        <v>104.97</v>
      </c>
      <c r="Q137" s="84">
        <v>0</v>
      </c>
      <c r="R137" s="84">
        <v>1622.443276296</v>
      </c>
      <c r="S137" s="85">
        <v>7.0000000000000001E-3</v>
      </c>
      <c r="T137" s="85">
        <f t="shared" si="1"/>
        <v>6.0378350236712673E-4</v>
      </c>
      <c r="U137" s="85">
        <f>R137/'סכום נכסי הקרן'!$C$42</f>
        <v>8.1264263188805507E-5</v>
      </c>
    </row>
    <row r="138" spans="2:21" s="86" customFormat="1">
      <c r="B138" s="83" t="s">
        <v>766</v>
      </c>
      <c r="C138" s="83" t="s">
        <v>767</v>
      </c>
      <c r="D138" s="83" t="s">
        <v>98</v>
      </c>
      <c r="E138" s="83" t="s">
        <v>121</v>
      </c>
      <c r="F138" s="83" t="s">
        <v>768</v>
      </c>
      <c r="G138" s="83" t="s">
        <v>474</v>
      </c>
      <c r="H138" s="83" t="s">
        <v>749</v>
      </c>
      <c r="I138" s="83" t="s">
        <v>148</v>
      </c>
      <c r="J138" s="83" t="s">
        <v>769</v>
      </c>
      <c r="K138" s="84">
        <v>2.46</v>
      </c>
      <c r="L138" s="83" t="s">
        <v>100</v>
      </c>
      <c r="M138" s="85">
        <v>2.5000000000000001E-2</v>
      </c>
      <c r="N138" s="85">
        <v>3.27E-2</v>
      </c>
      <c r="O138" s="84">
        <v>4080852.72</v>
      </c>
      <c r="P138" s="84">
        <v>108.84</v>
      </c>
      <c r="Q138" s="84">
        <v>0</v>
      </c>
      <c r="R138" s="84">
        <v>4441.6001004480004</v>
      </c>
      <c r="S138" s="85">
        <v>1.15E-2</v>
      </c>
      <c r="T138" s="85">
        <f t="shared" si="1"/>
        <v>1.6529174880523911E-3</v>
      </c>
      <c r="U138" s="85">
        <f>R138/'סכום נכסי הקרן'!$C$42</f>
        <v>2.2246901621501153E-4</v>
      </c>
    </row>
    <row r="139" spans="2:21" s="86" customFormat="1">
      <c r="B139" s="83" t="s">
        <v>770</v>
      </c>
      <c r="C139" s="83" t="s">
        <v>771</v>
      </c>
      <c r="D139" s="83" t="s">
        <v>98</v>
      </c>
      <c r="E139" s="83" t="s">
        <v>121</v>
      </c>
      <c r="F139" s="83" t="s">
        <v>768</v>
      </c>
      <c r="G139" s="83" t="s">
        <v>474</v>
      </c>
      <c r="H139" s="83" t="s">
        <v>749</v>
      </c>
      <c r="I139" s="83" t="s">
        <v>148</v>
      </c>
      <c r="J139" s="83" t="s">
        <v>772</v>
      </c>
      <c r="K139" s="84">
        <v>7.19</v>
      </c>
      <c r="L139" s="83" t="s">
        <v>100</v>
      </c>
      <c r="M139" s="85">
        <v>3.8999999999999998E-3</v>
      </c>
      <c r="N139" s="85">
        <v>4.19E-2</v>
      </c>
      <c r="O139" s="84">
        <v>3993685.44</v>
      </c>
      <c r="P139" s="84">
        <v>80.430000000000007</v>
      </c>
      <c r="Q139" s="84">
        <v>0</v>
      </c>
      <c r="R139" s="84">
        <v>3212.1211993920001</v>
      </c>
      <c r="S139" s="85">
        <v>1.7000000000000001E-2</v>
      </c>
      <c r="T139" s="85">
        <f t="shared" si="1"/>
        <v>1.1953735555083698E-3</v>
      </c>
      <c r="U139" s="85">
        <f>R139/'סכום נכסי הקרן'!$C$42</f>
        <v>1.608873890110106E-4</v>
      </c>
    </row>
    <row r="140" spans="2:21" s="86" customFormat="1">
      <c r="B140" s="83" t="s">
        <v>773</v>
      </c>
      <c r="C140" s="83" t="s">
        <v>774</v>
      </c>
      <c r="D140" s="83" t="s">
        <v>98</v>
      </c>
      <c r="E140" s="83" t="s">
        <v>121</v>
      </c>
      <c r="F140" s="83" t="s">
        <v>768</v>
      </c>
      <c r="G140" s="83" t="s">
        <v>474</v>
      </c>
      <c r="H140" s="83" t="s">
        <v>749</v>
      </c>
      <c r="I140" s="83" t="s">
        <v>148</v>
      </c>
      <c r="J140" s="83" t="s">
        <v>775</v>
      </c>
      <c r="K140" s="84">
        <v>5.42</v>
      </c>
      <c r="L140" s="83" t="s">
        <v>100</v>
      </c>
      <c r="M140" s="85">
        <v>1.9E-2</v>
      </c>
      <c r="N140" s="85">
        <v>3.8600000000000002E-2</v>
      </c>
      <c r="O140" s="84">
        <v>881735.81</v>
      </c>
      <c r="P140" s="84">
        <v>99.2</v>
      </c>
      <c r="Q140" s="84">
        <v>0</v>
      </c>
      <c r="R140" s="84">
        <v>874.68192352000005</v>
      </c>
      <c r="S140" s="85">
        <v>2.8999999999999998E-3</v>
      </c>
      <c r="T140" s="85">
        <f t="shared" ref="T140:T203" si="2">R140/$R$11</f>
        <v>3.2550815363222013E-4</v>
      </c>
      <c r="U140" s="85">
        <f>R140/'סכום נכסי הקרן'!$C$42</f>
        <v>4.3810703941338877E-5</v>
      </c>
    </row>
    <row r="141" spans="2:21" s="86" customFormat="1">
      <c r="B141" s="83" t="s">
        <v>776</v>
      </c>
      <c r="C141" s="83" t="s">
        <v>777</v>
      </c>
      <c r="D141" s="83" t="s">
        <v>98</v>
      </c>
      <c r="E141" s="83" t="s">
        <v>121</v>
      </c>
      <c r="F141" s="83" t="s">
        <v>778</v>
      </c>
      <c r="G141" s="83" t="s">
        <v>761</v>
      </c>
      <c r="H141" s="83" t="s">
        <v>753</v>
      </c>
      <c r="I141" s="83" t="s">
        <v>209</v>
      </c>
      <c r="J141" s="83" t="s">
        <v>779</v>
      </c>
      <c r="K141" s="84">
        <v>4.5</v>
      </c>
      <c r="L141" s="83" t="s">
        <v>100</v>
      </c>
      <c r="M141" s="85">
        <v>7.4999999999999997E-3</v>
      </c>
      <c r="N141" s="85">
        <v>4.53E-2</v>
      </c>
      <c r="O141" s="84">
        <v>2482032</v>
      </c>
      <c r="P141" s="84">
        <v>90.85</v>
      </c>
      <c r="Q141" s="84">
        <v>0</v>
      </c>
      <c r="R141" s="84">
        <v>2254.9260720000002</v>
      </c>
      <c r="S141" s="85">
        <v>4.7000000000000002E-3</v>
      </c>
      <c r="T141" s="85">
        <f t="shared" si="2"/>
        <v>8.3915855871359113E-4</v>
      </c>
      <c r="U141" s="85">
        <f>R141/'סכום נכסי הקרן'!$C$42</f>
        <v>1.1294379807511745E-4</v>
      </c>
    </row>
    <row r="142" spans="2:21" s="86" customFormat="1">
      <c r="B142" s="83" t="s">
        <v>780</v>
      </c>
      <c r="C142" s="83" t="s">
        <v>781</v>
      </c>
      <c r="D142" s="83" t="s">
        <v>98</v>
      </c>
      <c r="E142" s="83" t="s">
        <v>121</v>
      </c>
      <c r="F142" s="83" t="s">
        <v>778</v>
      </c>
      <c r="G142" s="83" t="s">
        <v>761</v>
      </c>
      <c r="H142" s="83" t="s">
        <v>753</v>
      </c>
      <c r="I142" s="83" t="s">
        <v>209</v>
      </c>
      <c r="J142" s="83" t="s">
        <v>647</v>
      </c>
      <c r="K142" s="84">
        <v>5.55</v>
      </c>
      <c r="L142" s="83" t="s">
        <v>100</v>
      </c>
      <c r="M142" s="85">
        <v>7.4999999999999997E-3</v>
      </c>
      <c r="N142" s="85">
        <v>4.5699999999999998E-2</v>
      </c>
      <c r="O142" s="84">
        <v>5929030</v>
      </c>
      <c r="P142" s="84">
        <v>85.68</v>
      </c>
      <c r="Q142" s="84">
        <v>0</v>
      </c>
      <c r="R142" s="84">
        <v>5079.9929039999997</v>
      </c>
      <c r="S142" s="85">
        <v>6.7999999999999996E-3</v>
      </c>
      <c r="T142" s="85">
        <f t="shared" si="2"/>
        <v>1.8904919218992069E-3</v>
      </c>
      <c r="U142" s="85">
        <f>R142/'סכום נכסי הקרן'!$C$42</f>
        <v>2.5444456911330855E-4</v>
      </c>
    </row>
    <row r="143" spans="2:21" s="86" customFormat="1">
      <c r="B143" s="83" t="s">
        <v>782</v>
      </c>
      <c r="C143" s="83" t="s">
        <v>783</v>
      </c>
      <c r="D143" s="83" t="s">
        <v>98</v>
      </c>
      <c r="E143" s="83" t="s">
        <v>121</v>
      </c>
      <c r="F143" s="83" t="s">
        <v>728</v>
      </c>
      <c r="G143" s="83" t="s">
        <v>474</v>
      </c>
      <c r="H143" s="83" t="s">
        <v>753</v>
      </c>
      <c r="I143" s="83" t="s">
        <v>209</v>
      </c>
      <c r="J143" s="83" t="s">
        <v>784</v>
      </c>
      <c r="K143" s="84">
        <v>6.54</v>
      </c>
      <c r="L143" s="83" t="s">
        <v>100</v>
      </c>
      <c r="M143" s="85">
        <v>5.0000000000000001E-3</v>
      </c>
      <c r="N143" s="85">
        <v>3.7900000000000003E-2</v>
      </c>
      <c r="O143" s="84">
        <v>2964326.48</v>
      </c>
      <c r="P143" s="84">
        <v>86.66</v>
      </c>
      <c r="Q143" s="84">
        <v>0</v>
      </c>
      <c r="R143" s="84">
        <v>2568.8853275679999</v>
      </c>
      <c r="S143" s="85">
        <v>1.6500000000000001E-2</v>
      </c>
      <c r="T143" s="85">
        <f t="shared" si="2"/>
        <v>9.5599679996180998E-4</v>
      </c>
      <c r="U143" s="85">
        <f>R143/'סכום נכסי הקרן'!$C$42</f>
        <v>1.2866925852590526E-4</v>
      </c>
    </row>
    <row r="144" spans="2:21" s="86" customFormat="1">
      <c r="B144" s="83" t="s">
        <v>785</v>
      </c>
      <c r="C144" s="83" t="s">
        <v>786</v>
      </c>
      <c r="D144" s="83" t="s">
        <v>98</v>
      </c>
      <c r="E144" s="83" t="s">
        <v>121</v>
      </c>
      <c r="F144" s="83" t="s">
        <v>728</v>
      </c>
      <c r="G144" s="83" t="s">
        <v>474</v>
      </c>
      <c r="H144" s="83" t="s">
        <v>753</v>
      </c>
      <c r="I144" s="83" t="s">
        <v>209</v>
      </c>
      <c r="J144" s="83" t="s">
        <v>787</v>
      </c>
      <c r="K144" s="84">
        <v>1.08</v>
      </c>
      <c r="L144" s="83" t="s">
        <v>100</v>
      </c>
      <c r="M144" s="85">
        <v>3.3500000000000002E-2</v>
      </c>
      <c r="N144" s="85">
        <v>1.9800000000000002E-2</v>
      </c>
      <c r="O144" s="84">
        <v>427197.26</v>
      </c>
      <c r="P144" s="84">
        <v>111.56</v>
      </c>
      <c r="Q144" s="84">
        <v>0</v>
      </c>
      <c r="R144" s="84">
        <v>476.581263256</v>
      </c>
      <c r="S144" s="85">
        <v>3.3E-3</v>
      </c>
      <c r="T144" s="85">
        <f t="shared" si="2"/>
        <v>1.7735714307879423E-4</v>
      </c>
      <c r="U144" s="85">
        <f>R144/'סכום נכסי הקרן'!$C$42</f>
        <v>2.3870803851156165E-5</v>
      </c>
    </row>
    <row r="145" spans="2:21" s="86" customFormat="1">
      <c r="B145" s="83" t="s">
        <v>788</v>
      </c>
      <c r="C145" s="83" t="s">
        <v>789</v>
      </c>
      <c r="D145" s="83" t="s">
        <v>98</v>
      </c>
      <c r="E145" s="83" t="s">
        <v>121</v>
      </c>
      <c r="F145" s="83" t="s">
        <v>728</v>
      </c>
      <c r="G145" s="83" t="s">
        <v>474</v>
      </c>
      <c r="H145" s="83" t="s">
        <v>753</v>
      </c>
      <c r="I145" s="83" t="s">
        <v>209</v>
      </c>
      <c r="J145" s="83" t="s">
        <v>677</v>
      </c>
      <c r="K145" s="84">
        <v>1.95</v>
      </c>
      <c r="L145" s="83" t="s">
        <v>100</v>
      </c>
      <c r="M145" s="85">
        <v>2.0500000000000001E-2</v>
      </c>
      <c r="N145" s="85">
        <v>4.2200000000000001E-2</v>
      </c>
      <c r="O145" s="84">
        <v>3679118.79</v>
      </c>
      <c r="P145" s="84">
        <v>106.49</v>
      </c>
      <c r="Q145" s="84">
        <v>0</v>
      </c>
      <c r="R145" s="84">
        <v>3917.893599471</v>
      </c>
      <c r="S145" s="85">
        <v>8.8000000000000005E-3</v>
      </c>
      <c r="T145" s="85">
        <f t="shared" si="2"/>
        <v>1.4580229422817581E-3</v>
      </c>
      <c r="U145" s="85">
        <f>R145/'סכום נכסי הקרן'!$C$42</f>
        <v>1.9623782308125605E-4</v>
      </c>
    </row>
    <row r="146" spans="2:21" s="86" customFormat="1">
      <c r="B146" s="83" t="s">
        <v>790</v>
      </c>
      <c r="C146" s="83" t="s">
        <v>791</v>
      </c>
      <c r="D146" s="83" t="s">
        <v>98</v>
      </c>
      <c r="E146" s="83" t="s">
        <v>121</v>
      </c>
      <c r="F146" s="83" t="s">
        <v>792</v>
      </c>
      <c r="G146" s="83" t="s">
        <v>793</v>
      </c>
      <c r="H146" s="83" t="s">
        <v>749</v>
      </c>
      <c r="I146" s="83" t="s">
        <v>148</v>
      </c>
      <c r="J146" s="83" t="s">
        <v>794</v>
      </c>
      <c r="K146" s="84">
        <v>0.33</v>
      </c>
      <c r="L146" s="83" t="s">
        <v>100</v>
      </c>
      <c r="M146" s="85">
        <v>1.35E-2</v>
      </c>
      <c r="N146" s="85">
        <v>2.6800000000000001E-2</v>
      </c>
      <c r="O146" s="84">
        <v>1388226.45</v>
      </c>
      <c r="P146" s="84">
        <v>108.09</v>
      </c>
      <c r="Q146" s="84">
        <v>0</v>
      </c>
      <c r="R146" s="84">
        <v>1500.533969805</v>
      </c>
      <c r="S146" s="85">
        <v>9.7999999999999997E-3</v>
      </c>
      <c r="T146" s="85">
        <f t="shared" si="2"/>
        <v>5.5841561239545015E-4</v>
      </c>
      <c r="U146" s="85">
        <f>R146/'סכום נכסי הקרן'!$C$42</f>
        <v>7.5158120611995951E-5</v>
      </c>
    </row>
    <row r="147" spans="2:21" s="86" customFormat="1">
      <c r="B147" s="83" t="s">
        <v>795</v>
      </c>
      <c r="C147" s="83" t="s">
        <v>796</v>
      </c>
      <c r="D147" s="83" t="s">
        <v>98</v>
      </c>
      <c r="E147" s="83" t="s">
        <v>121</v>
      </c>
      <c r="F147" s="83" t="s">
        <v>792</v>
      </c>
      <c r="G147" s="83" t="s">
        <v>793</v>
      </c>
      <c r="H147" s="83" t="s">
        <v>749</v>
      </c>
      <c r="I147" s="83" t="s">
        <v>148</v>
      </c>
      <c r="J147" s="83" t="s">
        <v>797</v>
      </c>
      <c r="K147" s="84">
        <v>1.38</v>
      </c>
      <c r="L147" s="83" t="s">
        <v>100</v>
      </c>
      <c r="M147" s="85">
        <v>0.01</v>
      </c>
      <c r="N147" s="85">
        <v>4.5199999999999997E-2</v>
      </c>
      <c r="O147" s="84">
        <v>3625226.64</v>
      </c>
      <c r="P147" s="84">
        <v>103.05</v>
      </c>
      <c r="Q147" s="84">
        <v>0</v>
      </c>
      <c r="R147" s="84">
        <v>3735.7960525200001</v>
      </c>
      <c r="S147" s="85">
        <v>3.8E-3</v>
      </c>
      <c r="T147" s="85">
        <f t="shared" si="2"/>
        <v>1.3902563237029289E-3</v>
      </c>
      <c r="U147" s="85">
        <f>R147/'סכום נכסי הקרן'!$C$42</f>
        <v>1.8711699698048447E-4</v>
      </c>
    </row>
    <row r="148" spans="2:21" s="86" customFormat="1">
      <c r="B148" s="83" t="s">
        <v>798</v>
      </c>
      <c r="C148" s="83">
        <v>11828310</v>
      </c>
      <c r="D148" s="83" t="s">
        <v>98</v>
      </c>
      <c r="E148" s="83" t="s">
        <v>121</v>
      </c>
      <c r="F148" s="83" t="s">
        <v>792</v>
      </c>
      <c r="G148" s="83" t="s">
        <v>793</v>
      </c>
      <c r="H148" s="83" t="s">
        <v>749</v>
      </c>
      <c r="I148" s="83" t="s">
        <v>148</v>
      </c>
      <c r="J148" s="83" t="s">
        <v>523</v>
      </c>
      <c r="K148" s="84">
        <v>4.37</v>
      </c>
      <c r="L148" s="83" t="s">
        <v>100</v>
      </c>
      <c r="M148" s="85">
        <v>0.01</v>
      </c>
      <c r="N148" s="85">
        <v>5.1900000000000002E-2</v>
      </c>
      <c r="O148" s="84">
        <v>1000000</v>
      </c>
      <c r="P148" s="84">
        <f>R148*1000/O148*100</f>
        <v>87.079836065573801</v>
      </c>
      <c r="Q148" s="84">
        <v>0</v>
      </c>
      <c r="R148" s="84">
        <f>870798.360655738/1000</f>
        <v>870.79836065573807</v>
      </c>
      <c r="S148" s="85">
        <v>5.4999999999999997E-3</v>
      </c>
      <c r="T148" s="85">
        <f t="shared" si="2"/>
        <v>3.2406290668762419E-4</v>
      </c>
      <c r="U148" s="85">
        <f>R148/'סכום נכסי הקרן'!$C$42</f>
        <v>4.3616185661826418E-5</v>
      </c>
    </row>
    <row r="149" spans="2:21" s="86" customFormat="1">
      <c r="B149" s="83" t="s">
        <v>798</v>
      </c>
      <c r="C149" s="83">
        <v>1182831</v>
      </c>
      <c r="D149" s="83" t="s">
        <v>98</v>
      </c>
      <c r="E149" s="83" t="s">
        <v>121</v>
      </c>
      <c r="F149" s="83" t="s">
        <v>792</v>
      </c>
      <c r="G149" s="83" t="s">
        <v>793</v>
      </c>
      <c r="H149" s="83" t="s">
        <v>749</v>
      </c>
      <c r="I149" s="83" t="s">
        <v>148</v>
      </c>
      <c r="J149" s="83" t="s">
        <v>523</v>
      </c>
      <c r="K149" s="84">
        <v>0</v>
      </c>
      <c r="L149" s="83" t="s">
        <v>100</v>
      </c>
      <c r="M149" s="85">
        <v>0</v>
      </c>
      <c r="N149" s="85">
        <v>0</v>
      </c>
      <c r="O149" s="84">
        <v>5464042</v>
      </c>
      <c r="P149" s="84">
        <f>R149*1000/O149*100</f>
        <v>88.87</v>
      </c>
      <c r="Q149" s="84">
        <v>0</v>
      </c>
      <c r="R149" s="84">
        <f>4855894.1254/1000</f>
        <v>4855.8941254000001</v>
      </c>
      <c r="S149" s="85">
        <v>0</v>
      </c>
      <c r="T149" s="85">
        <f t="shared" si="2"/>
        <v>1.8070947718131921E-3</v>
      </c>
      <c r="U149" s="85">
        <f>R149/'סכום נכסי הקרן'!$C$42</f>
        <v>2.4322000281228138E-4</v>
      </c>
    </row>
    <row r="150" spans="2:21" s="86" customFormat="1">
      <c r="B150" s="83" t="s">
        <v>799</v>
      </c>
      <c r="C150" s="83">
        <v>11916590</v>
      </c>
      <c r="D150" s="83" t="s">
        <v>98</v>
      </c>
      <c r="E150" s="83" t="s">
        <v>121</v>
      </c>
      <c r="F150" s="83" t="s">
        <v>792</v>
      </c>
      <c r="G150" s="83" t="s">
        <v>793</v>
      </c>
      <c r="H150" s="83" t="s">
        <v>749</v>
      </c>
      <c r="I150" s="83" t="s">
        <v>148</v>
      </c>
      <c r="J150" s="83" t="s">
        <v>523</v>
      </c>
      <c r="K150" s="84">
        <v>3.04</v>
      </c>
      <c r="L150" s="83" t="s">
        <v>100</v>
      </c>
      <c r="M150" s="85">
        <v>3.5400000000000001E-2</v>
      </c>
      <c r="N150" s="85">
        <v>4.8000000000000001E-2</v>
      </c>
      <c r="O150" s="84">
        <v>4388000</v>
      </c>
      <c r="P150" s="84">
        <f t="shared" ref="P150:P151" si="3">R150*1000/O150*100</f>
        <v>96.561478323893795</v>
      </c>
      <c r="Q150" s="84">
        <v>0</v>
      </c>
      <c r="R150" s="84">
        <f>4237117.66885246/1000</f>
        <v>4237.1176688524592</v>
      </c>
      <c r="S150" s="85">
        <v>1.2E-2</v>
      </c>
      <c r="T150" s="85">
        <f t="shared" si="2"/>
        <v>1.5768204555551037E-3</v>
      </c>
      <c r="U150" s="85">
        <f>R150/'סכום נכסי הקרן'!$C$42</f>
        <v>2.1222698533390519E-4</v>
      </c>
    </row>
    <row r="151" spans="2:21" s="86" customFormat="1">
      <c r="B151" s="83" t="s">
        <v>799</v>
      </c>
      <c r="C151" s="83">
        <v>1191659</v>
      </c>
      <c r="D151" s="83" t="s">
        <v>98</v>
      </c>
      <c r="E151" s="83" t="s">
        <v>121</v>
      </c>
      <c r="F151" s="83" t="s">
        <v>792</v>
      </c>
      <c r="G151" s="83" t="s">
        <v>793</v>
      </c>
      <c r="H151" s="83" t="s">
        <v>749</v>
      </c>
      <c r="I151" s="83" t="s">
        <v>148</v>
      </c>
      <c r="J151" s="83" t="s">
        <v>523</v>
      </c>
      <c r="K151" s="84">
        <v>0</v>
      </c>
      <c r="L151" s="83" t="s">
        <v>100</v>
      </c>
      <c r="M151" s="85">
        <v>0</v>
      </c>
      <c r="N151" s="85">
        <v>0</v>
      </c>
      <c r="O151" s="84">
        <v>3845134</v>
      </c>
      <c r="P151" s="84">
        <f t="shared" si="3"/>
        <v>97.61</v>
      </c>
      <c r="Q151" s="84">
        <v>0</v>
      </c>
      <c r="R151" s="84">
        <f>3753235.2974/1000</f>
        <v>3753.2352974</v>
      </c>
      <c r="S151" s="85">
        <v>0</v>
      </c>
      <c r="T151" s="85">
        <f t="shared" si="2"/>
        <v>1.3967462444946887E-3</v>
      </c>
      <c r="U151" s="85">
        <f>R151/'סכום נכסי הקרן'!$C$42</f>
        <v>1.879904866158064E-4</v>
      </c>
    </row>
    <row r="152" spans="2:21" s="86" customFormat="1">
      <c r="B152" s="83" t="s">
        <v>800</v>
      </c>
      <c r="C152" s="83" t="s">
        <v>801</v>
      </c>
      <c r="D152" s="83" t="s">
        <v>98</v>
      </c>
      <c r="E152" s="83" t="s">
        <v>121</v>
      </c>
      <c r="F152" s="83" t="s">
        <v>792</v>
      </c>
      <c r="G152" s="83" t="s">
        <v>793</v>
      </c>
      <c r="H152" s="83" t="s">
        <v>749</v>
      </c>
      <c r="I152" s="83" t="s">
        <v>148</v>
      </c>
      <c r="J152" s="83" t="s">
        <v>802</v>
      </c>
      <c r="K152" s="84">
        <v>1.53</v>
      </c>
      <c r="L152" s="83" t="s">
        <v>100</v>
      </c>
      <c r="M152" s="85">
        <v>1.8499999999999999E-2</v>
      </c>
      <c r="N152" s="85">
        <v>3.7400000000000003E-2</v>
      </c>
      <c r="O152" s="84">
        <v>8395849.5399999991</v>
      </c>
      <c r="P152" s="84">
        <v>106.43</v>
      </c>
      <c r="Q152" s="84">
        <v>0</v>
      </c>
      <c r="R152" s="84">
        <v>8935.7026654220008</v>
      </c>
      <c r="S152" s="85">
        <v>1.2E-2</v>
      </c>
      <c r="T152" s="85">
        <f t="shared" si="2"/>
        <v>3.3253734847094002E-3</v>
      </c>
      <c r="U152" s="85">
        <f>R152/'סכום נכסי הקרן'!$C$42</f>
        <v>4.475677540095918E-4</v>
      </c>
    </row>
    <row r="153" spans="2:21" s="86" customFormat="1">
      <c r="B153" s="83" t="s">
        <v>803</v>
      </c>
      <c r="C153" s="83" t="s">
        <v>804</v>
      </c>
      <c r="D153" s="83" t="s">
        <v>98</v>
      </c>
      <c r="E153" s="83" t="s">
        <v>121</v>
      </c>
      <c r="F153" s="83" t="s">
        <v>805</v>
      </c>
      <c r="G153" s="83" t="s">
        <v>493</v>
      </c>
      <c r="H153" s="83" t="s">
        <v>753</v>
      </c>
      <c r="I153" s="83" t="s">
        <v>209</v>
      </c>
      <c r="J153" s="83" t="s">
        <v>410</v>
      </c>
      <c r="K153" s="84">
        <v>4.01</v>
      </c>
      <c r="L153" s="83" t="s">
        <v>100</v>
      </c>
      <c r="M153" s="85">
        <v>1.23E-2</v>
      </c>
      <c r="N153" s="85">
        <v>2.6200000000000001E-2</v>
      </c>
      <c r="O153" s="84">
        <v>5234100</v>
      </c>
      <c r="P153" s="84">
        <v>104.15</v>
      </c>
      <c r="Q153" s="84">
        <v>0</v>
      </c>
      <c r="R153" s="84">
        <v>5451.3151500000004</v>
      </c>
      <c r="S153" s="85">
        <v>4.1000000000000003E-3</v>
      </c>
      <c r="T153" s="85">
        <f t="shared" si="2"/>
        <v>2.0286774902159911E-3</v>
      </c>
      <c r="U153" s="85">
        <f>R153/'סכום נכסי הקרן'!$C$42</f>
        <v>2.7304320314117532E-4</v>
      </c>
    </row>
    <row r="154" spans="2:21" s="86" customFormat="1">
      <c r="B154" s="83" t="s">
        <v>806</v>
      </c>
      <c r="C154" s="83" t="s">
        <v>807</v>
      </c>
      <c r="D154" s="83" t="s">
        <v>98</v>
      </c>
      <c r="E154" s="83" t="s">
        <v>121</v>
      </c>
      <c r="F154" s="83" t="s">
        <v>805</v>
      </c>
      <c r="G154" s="83" t="s">
        <v>493</v>
      </c>
      <c r="H154" s="83" t="s">
        <v>753</v>
      </c>
      <c r="I154" s="83" t="s">
        <v>209</v>
      </c>
      <c r="J154" s="83" t="s">
        <v>684</v>
      </c>
      <c r="K154" s="84">
        <v>3.03</v>
      </c>
      <c r="L154" s="83" t="s">
        <v>100</v>
      </c>
      <c r="M154" s="85">
        <v>1.9400000000000001E-2</v>
      </c>
      <c r="N154" s="85">
        <v>2.47E-2</v>
      </c>
      <c r="O154" s="84">
        <v>1954027.23</v>
      </c>
      <c r="P154" s="84">
        <v>108.83</v>
      </c>
      <c r="Q154" s="84">
        <v>0</v>
      </c>
      <c r="R154" s="84">
        <v>2126.5678344090002</v>
      </c>
      <c r="S154" s="85">
        <v>5.4000000000000003E-3</v>
      </c>
      <c r="T154" s="85">
        <f t="shared" si="2"/>
        <v>7.9139073386408517E-4</v>
      </c>
      <c r="U154" s="85">
        <f>R154/'סכום נכסי הקרן'!$C$42</f>
        <v>1.0651464412290049E-4</v>
      </c>
    </row>
    <row r="155" spans="2:21" s="86" customFormat="1">
      <c r="B155" s="83" t="s">
        <v>808</v>
      </c>
      <c r="C155" s="83" t="s">
        <v>809</v>
      </c>
      <c r="D155" s="83" t="s">
        <v>98</v>
      </c>
      <c r="E155" s="83" t="s">
        <v>121</v>
      </c>
      <c r="F155" s="83" t="s">
        <v>810</v>
      </c>
      <c r="G155" s="83" t="s">
        <v>761</v>
      </c>
      <c r="H155" s="83" t="s">
        <v>753</v>
      </c>
      <c r="I155" s="83" t="s">
        <v>209</v>
      </c>
      <c r="J155" s="83" t="s">
        <v>811</v>
      </c>
      <c r="K155" s="84">
        <v>5.14</v>
      </c>
      <c r="L155" s="83" t="s">
        <v>100</v>
      </c>
      <c r="M155" s="85">
        <v>7.4999999999999997E-3</v>
      </c>
      <c r="N155" s="85">
        <v>4.3099999999999999E-2</v>
      </c>
      <c r="O155" s="84">
        <v>1728000</v>
      </c>
      <c r="P155" s="84">
        <v>88.76</v>
      </c>
      <c r="Q155" s="84">
        <v>0</v>
      </c>
      <c r="R155" s="84">
        <v>1533.7728</v>
      </c>
      <c r="S155" s="85">
        <v>2.7000000000000001E-3</v>
      </c>
      <c r="T155" s="85">
        <f t="shared" si="2"/>
        <v>5.7078526352774767E-4</v>
      </c>
      <c r="U155" s="85">
        <f>R155/'סכום נכסי הקרן'!$C$42</f>
        <v>7.6822973297151835E-5</v>
      </c>
    </row>
    <row r="156" spans="2:21" s="86" customFormat="1">
      <c r="B156" s="83" t="s">
        <v>812</v>
      </c>
      <c r="C156" s="83" t="s">
        <v>813</v>
      </c>
      <c r="D156" s="83" t="s">
        <v>98</v>
      </c>
      <c r="E156" s="83" t="s">
        <v>121</v>
      </c>
      <c r="F156" s="83" t="s">
        <v>814</v>
      </c>
      <c r="G156" s="83" t="s">
        <v>531</v>
      </c>
      <c r="H156" s="83" t="s">
        <v>815</v>
      </c>
      <c r="I156" s="83" t="s">
        <v>148</v>
      </c>
      <c r="J156" s="83" t="s">
        <v>729</v>
      </c>
      <c r="K156" s="84">
        <v>2.27</v>
      </c>
      <c r="L156" s="83" t="s">
        <v>100</v>
      </c>
      <c r="M156" s="85">
        <v>2.8500000000000001E-2</v>
      </c>
      <c r="N156" s="85">
        <v>5.8900000000000001E-2</v>
      </c>
      <c r="O156" s="84">
        <v>320000</v>
      </c>
      <c r="P156" s="84">
        <v>103.41</v>
      </c>
      <c r="Q156" s="84">
        <v>0</v>
      </c>
      <c r="R156" s="84">
        <v>330.91199999999998</v>
      </c>
      <c r="S156" s="85">
        <v>5.0000000000000001E-4</v>
      </c>
      <c r="T156" s="85">
        <f t="shared" si="2"/>
        <v>1.2314711352587164E-4</v>
      </c>
      <c r="U156" s="85">
        <f>R156/'סכום נכסי הקרן'!$C$42</f>
        <v>1.657458245426383E-5</v>
      </c>
    </row>
    <row r="157" spans="2:21" s="86" customFormat="1">
      <c r="B157" s="83" t="s">
        <v>816</v>
      </c>
      <c r="C157" s="83" t="s">
        <v>817</v>
      </c>
      <c r="D157" s="83" t="s">
        <v>98</v>
      </c>
      <c r="E157" s="83" t="s">
        <v>121</v>
      </c>
      <c r="F157" s="83" t="s">
        <v>814</v>
      </c>
      <c r="G157" s="83" t="s">
        <v>531</v>
      </c>
      <c r="H157" s="83" t="s">
        <v>815</v>
      </c>
      <c r="I157" s="83" t="s">
        <v>148</v>
      </c>
      <c r="J157" s="83" t="s">
        <v>413</v>
      </c>
      <c r="K157" s="84">
        <v>1.2</v>
      </c>
      <c r="L157" s="83" t="s">
        <v>100</v>
      </c>
      <c r="M157" s="85">
        <v>4.65E-2</v>
      </c>
      <c r="N157" s="85">
        <v>5.1200000000000002E-2</v>
      </c>
      <c r="O157" s="84">
        <v>5346203.4000000004</v>
      </c>
      <c r="P157" s="84">
        <v>110.23</v>
      </c>
      <c r="Q157" s="84">
        <v>0</v>
      </c>
      <c r="R157" s="84">
        <v>5893.12000782</v>
      </c>
      <c r="S157" s="85">
        <v>1.24E-2</v>
      </c>
      <c r="T157" s="85">
        <f t="shared" si="2"/>
        <v>2.1930927818410791E-3</v>
      </c>
      <c r="U157" s="85">
        <f>R157/'סכום נכסי הקרן'!$C$42</f>
        <v>2.9517214087879708E-4</v>
      </c>
    </row>
    <row r="158" spans="2:21" s="86" customFormat="1">
      <c r="B158" s="83" t="s">
        <v>818</v>
      </c>
      <c r="C158" s="83" t="s">
        <v>819</v>
      </c>
      <c r="D158" s="83" t="s">
        <v>98</v>
      </c>
      <c r="E158" s="83" t="s">
        <v>121</v>
      </c>
      <c r="F158" s="83" t="s">
        <v>814</v>
      </c>
      <c r="G158" s="83" t="s">
        <v>531</v>
      </c>
      <c r="H158" s="83" t="s">
        <v>815</v>
      </c>
      <c r="I158" s="83" t="s">
        <v>148</v>
      </c>
      <c r="J158" s="83" t="s">
        <v>820</v>
      </c>
      <c r="K158" s="84">
        <v>4.3099999999999996</v>
      </c>
      <c r="L158" s="83" t="s">
        <v>100</v>
      </c>
      <c r="M158" s="85">
        <v>2.4500000000000001E-2</v>
      </c>
      <c r="N158" s="85">
        <v>6.4899999999999999E-2</v>
      </c>
      <c r="O158" s="84">
        <v>2337648.13</v>
      </c>
      <c r="P158" s="84">
        <v>91.88</v>
      </c>
      <c r="Q158" s="84">
        <v>0</v>
      </c>
      <c r="R158" s="84">
        <v>2147.8311018439999</v>
      </c>
      <c r="S158" s="85">
        <v>4.5999999999999999E-3</v>
      </c>
      <c r="T158" s="85">
        <f t="shared" si="2"/>
        <v>7.9930374399592955E-4</v>
      </c>
      <c r="U158" s="85">
        <f>R158/'סכום נכסי הקרן'!$C$42</f>
        <v>1.0757966980751896E-4</v>
      </c>
    </row>
    <row r="159" spans="2:21" s="86" customFormat="1">
      <c r="B159" s="83" t="s">
        <v>821</v>
      </c>
      <c r="C159" s="83" t="s">
        <v>822</v>
      </c>
      <c r="D159" s="83" t="s">
        <v>98</v>
      </c>
      <c r="E159" s="83" t="s">
        <v>121</v>
      </c>
      <c r="F159" s="83" t="s">
        <v>814</v>
      </c>
      <c r="G159" s="83" t="s">
        <v>531</v>
      </c>
      <c r="H159" s="83" t="s">
        <v>815</v>
      </c>
      <c r="I159" s="83" t="s">
        <v>148</v>
      </c>
      <c r="J159" s="83" t="s">
        <v>823</v>
      </c>
      <c r="K159" s="84">
        <v>5.45</v>
      </c>
      <c r="L159" s="83" t="s">
        <v>100</v>
      </c>
      <c r="M159" s="85">
        <v>4.3E-3</v>
      </c>
      <c r="N159" s="85">
        <v>6.3E-2</v>
      </c>
      <c r="O159" s="84">
        <v>3431000</v>
      </c>
      <c r="P159" s="84">
        <v>77.650000000000006</v>
      </c>
      <c r="Q159" s="84">
        <v>0</v>
      </c>
      <c r="R159" s="84">
        <v>2664.1714999999999</v>
      </c>
      <c r="S159" s="85">
        <v>9.1000000000000004E-3</v>
      </c>
      <c r="T159" s="85">
        <f t="shared" si="2"/>
        <v>9.9145703438645858E-4</v>
      </c>
      <c r="U159" s="85">
        <f>R159/'סכום נכסי הקרן'!$C$42</f>
        <v>1.3344191265064352E-4</v>
      </c>
    </row>
    <row r="160" spans="2:21" s="86" customFormat="1">
      <c r="B160" s="83" t="s">
        <v>825</v>
      </c>
      <c r="C160" s="83" t="s">
        <v>826</v>
      </c>
      <c r="D160" s="83" t="s">
        <v>98</v>
      </c>
      <c r="E160" s="83" t="s">
        <v>121</v>
      </c>
      <c r="F160" s="83" t="s">
        <v>827</v>
      </c>
      <c r="G160" s="83" t="s">
        <v>474</v>
      </c>
      <c r="H160" s="83" t="s">
        <v>824</v>
      </c>
      <c r="I160" s="83" t="s">
        <v>209</v>
      </c>
      <c r="J160" s="83" t="s">
        <v>828</v>
      </c>
      <c r="K160" s="84">
        <v>3.73</v>
      </c>
      <c r="L160" s="83" t="s">
        <v>100</v>
      </c>
      <c r="M160" s="85">
        <v>2.4899999999999999E-2</v>
      </c>
      <c r="N160" s="85">
        <v>4.3099999999999999E-2</v>
      </c>
      <c r="O160" s="84">
        <v>3588000</v>
      </c>
      <c r="P160" s="84">
        <v>96.66</v>
      </c>
      <c r="Q160" s="84">
        <v>0</v>
      </c>
      <c r="R160" s="84">
        <v>3468.1608000000001</v>
      </c>
      <c r="S160" s="85">
        <v>1.9199999999999998E-2</v>
      </c>
      <c r="T160" s="85">
        <f t="shared" si="2"/>
        <v>1.2906573099905046E-3</v>
      </c>
      <c r="U160" s="85">
        <f>R160/'סכום נכסי הקרן'!$C$42</f>
        <v>1.7371179390365297E-4</v>
      </c>
    </row>
    <row r="161" spans="2:21" s="86" customFormat="1">
      <c r="B161" s="83" t="s">
        <v>829</v>
      </c>
      <c r="C161" s="83" t="s">
        <v>830</v>
      </c>
      <c r="D161" s="83" t="s">
        <v>98</v>
      </c>
      <c r="E161" s="83" t="s">
        <v>121</v>
      </c>
      <c r="F161" s="83" t="s">
        <v>831</v>
      </c>
      <c r="G161" s="83" t="s">
        <v>531</v>
      </c>
      <c r="H161" s="83" t="s">
        <v>815</v>
      </c>
      <c r="I161" s="83" t="s">
        <v>148</v>
      </c>
      <c r="J161" s="83" t="s">
        <v>729</v>
      </c>
      <c r="K161" s="84">
        <v>1.73</v>
      </c>
      <c r="L161" s="83" t="s">
        <v>100</v>
      </c>
      <c r="M161" s="85">
        <v>1.2200000000000001E-2</v>
      </c>
      <c r="N161" s="85">
        <v>3.8699999999999998E-2</v>
      </c>
      <c r="O161" s="84">
        <v>1426723</v>
      </c>
      <c r="P161" s="84">
        <v>104.54</v>
      </c>
      <c r="Q161" s="84">
        <v>0</v>
      </c>
      <c r="R161" s="84">
        <v>1491.4962241999999</v>
      </c>
      <c r="S161" s="85">
        <v>3.0999999999999999E-3</v>
      </c>
      <c r="T161" s="85">
        <f t="shared" si="2"/>
        <v>5.5505226418191636E-4</v>
      </c>
      <c r="U161" s="85">
        <f>R161/'סכום נכסי הקרן'!$C$42</f>
        <v>7.4705441773722541E-5</v>
      </c>
    </row>
    <row r="162" spans="2:21" s="86" customFormat="1">
      <c r="B162" s="83" t="s">
        <v>832</v>
      </c>
      <c r="C162" s="83" t="s">
        <v>833</v>
      </c>
      <c r="D162" s="83" t="s">
        <v>98</v>
      </c>
      <c r="E162" s="83" t="s">
        <v>121</v>
      </c>
      <c r="F162" s="83" t="s">
        <v>831</v>
      </c>
      <c r="G162" s="83" t="s">
        <v>531</v>
      </c>
      <c r="H162" s="83" t="s">
        <v>815</v>
      </c>
      <c r="I162" s="83" t="s">
        <v>148</v>
      </c>
      <c r="J162" s="83" t="s">
        <v>834</v>
      </c>
      <c r="K162" s="84">
        <v>5.55</v>
      </c>
      <c r="L162" s="83" t="s">
        <v>100</v>
      </c>
      <c r="M162" s="85">
        <v>1.09E-2</v>
      </c>
      <c r="N162" s="85">
        <v>4.4699999999999997E-2</v>
      </c>
      <c r="O162" s="84">
        <v>2249176</v>
      </c>
      <c r="P162" s="84">
        <v>89.75</v>
      </c>
      <c r="Q162" s="84">
        <v>0</v>
      </c>
      <c r="R162" s="84">
        <v>2018.63546</v>
      </c>
      <c r="S162" s="85">
        <v>5.0000000000000001E-3</v>
      </c>
      <c r="T162" s="85">
        <f t="shared" si="2"/>
        <v>7.5122428367653679E-4</v>
      </c>
      <c r="U162" s="85">
        <f>R162/'סכום נכסי הקרן'!$C$42</f>
        <v>1.0110857229979812E-4</v>
      </c>
    </row>
    <row r="163" spans="2:21" s="86" customFormat="1">
      <c r="B163" s="83" t="s">
        <v>835</v>
      </c>
      <c r="C163" s="83" t="s">
        <v>836</v>
      </c>
      <c r="D163" s="83" t="s">
        <v>98</v>
      </c>
      <c r="E163" s="83" t="s">
        <v>121</v>
      </c>
      <c r="F163" s="83" t="s">
        <v>831</v>
      </c>
      <c r="G163" s="83" t="s">
        <v>531</v>
      </c>
      <c r="H163" s="83" t="s">
        <v>815</v>
      </c>
      <c r="I163" s="83" t="s">
        <v>148</v>
      </c>
      <c r="J163" s="83" t="s">
        <v>837</v>
      </c>
      <c r="K163" s="84">
        <v>6.49</v>
      </c>
      <c r="L163" s="83" t="s">
        <v>100</v>
      </c>
      <c r="M163" s="85">
        <v>1.54E-2</v>
      </c>
      <c r="N163" s="85">
        <v>4.6899999999999997E-2</v>
      </c>
      <c r="O163" s="84">
        <v>2976000</v>
      </c>
      <c r="P163" s="84">
        <v>86.8</v>
      </c>
      <c r="Q163" s="84">
        <v>0</v>
      </c>
      <c r="R163" s="84">
        <v>2583.1680000000001</v>
      </c>
      <c r="S163" s="85">
        <v>8.5000000000000006E-3</v>
      </c>
      <c r="T163" s="85">
        <f t="shared" si="2"/>
        <v>9.6131201936587021E-4</v>
      </c>
      <c r="U163" s="85">
        <f>R163/'סכום נכסי הקרן'!$C$42</f>
        <v>1.2938464307494377E-4</v>
      </c>
    </row>
    <row r="164" spans="2:21" s="86" customFormat="1">
      <c r="B164" s="83" t="s">
        <v>838</v>
      </c>
      <c r="C164" s="83" t="s">
        <v>839</v>
      </c>
      <c r="D164" s="83" t="s">
        <v>98</v>
      </c>
      <c r="E164" s="83" t="s">
        <v>121</v>
      </c>
      <c r="F164" s="83" t="s">
        <v>831</v>
      </c>
      <c r="G164" s="83" t="s">
        <v>531</v>
      </c>
      <c r="H164" s="83" t="s">
        <v>815</v>
      </c>
      <c r="I164" s="83" t="s">
        <v>148</v>
      </c>
      <c r="J164" s="83" t="s">
        <v>688</v>
      </c>
      <c r="K164" s="84">
        <v>0.08</v>
      </c>
      <c r="L164" s="83" t="s">
        <v>100</v>
      </c>
      <c r="M164" s="85">
        <v>3.6999999999999998E-2</v>
      </c>
      <c r="N164" s="85">
        <v>2.1700000000000001E-2</v>
      </c>
      <c r="O164" s="84">
        <v>2423200</v>
      </c>
      <c r="P164" s="84">
        <v>111.11</v>
      </c>
      <c r="Q164" s="84">
        <v>0</v>
      </c>
      <c r="R164" s="84">
        <v>2692.41752</v>
      </c>
      <c r="S164" s="85">
        <v>9.4000000000000004E-3</v>
      </c>
      <c r="T164" s="85">
        <f t="shared" si="2"/>
        <v>1.0019686381711325E-3</v>
      </c>
      <c r="U164" s="85">
        <f>R164/'סכום נכסי הקרן'!$C$42</f>
        <v>1.3485668753790897E-4</v>
      </c>
    </row>
    <row r="165" spans="2:21" s="86" customFormat="1">
      <c r="B165" s="83" t="s">
        <v>840</v>
      </c>
      <c r="C165" s="83" t="s">
        <v>841</v>
      </c>
      <c r="D165" s="83" t="s">
        <v>98</v>
      </c>
      <c r="E165" s="83" t="s">
        <v>121</v>
      </c>
      <c r="F165" s="83" t="s">
        <v>831</v>
      </c>
      <c r="G165" s="83" t="s">
        <v>531</v>
      </c>
      <c r="H165" s="83" t="s">
        <v>815</v>
      </c>
      <c r="I165" s="83" t="s">
        <v>148</v>
      </c>
      <c r="J165" s="83" t="s">
        <v>410</v>
      </c>
      <c r="K165" s="84">
        <v>2.86</v>
      </c>
      <c r="L165" s="83" t="s">
        <v>100</v>
      </c>
      <c r="M165" s="85">
        <v>2.5700000000000001E-2</v>
      </c>
      <c r="N165" s="85">
        <v>4.5900000000000003E-2</v>
      </c>
      <c r="O165" s="84">
        <v>6659488</v>
      </c>
      <c r="P165" s="84">
        <v>105.24</v>
      </c>
      <c r="Q165" s="84">
        <v>0</v>
      </c>
      <c r="R165" s="84">
        <v>7008.4451712</v>
      </c>
      <c r="S165" s="85">
        <v>5.5999999999999999E-3</v>
      </c>
      <c r="T165" s="85">
        <f t="shared" si="2"/>
        <v>2.608155017459667E-3</v>
      </c>
      <c r="U165" s="85">
        <f>R165/'סכום נכסי הקרן'!$C$42</f>
        <v>3.5103608320714147E-4</v>
      </c>
    </row>
    <row r="166" spans="2:21" s="86" customFormat="1">
      <c r="B166" s="83" t="s">
        <v>842</v>
      </c>
      <c r="C166" s="83" t="s">
        <v>843</v>
      </c>
      <c r="D166" s="83" t="s">
        <v>98</v>
      </c>
      <c r="E166" s="83" t="s">
        <v>121</v>
      </c>
      <c r="F166" s="83" t="s">
        <v>764</v>
      </c>
      <c r="G166" s="83" t="s">
        <v>474</v>
      </c>
      <c r="H166" s="83" t="s">
        <v>824</v>
      </c>
      <c r="I166" s="83" t="s">
        <v>209</v>
      </c>
      <c r="J166" s="83" t="s">
        <v>844</v>
      </c>
      <c r="K166" s="84">
        <v>2.37</v>
      </c>
      <c r="L166" s="83" t="s">
        <v>100</v>
      </c>
      <c r="M166" s="85">
        <v>3.0599999999999999E-2</v>
      </c>
      <c r="N166" s="85">
        <v>3.1699999999999999E-2</v>
      </c>
      <c r="O166" s="84">
        <v>1168992.6100000001</v>
      </c>
      <c r="P166" s="84">
        <v>110.54</v>
      </c>
      <c r="Q166" s="84">
        <v>0</v>
      </c>
      <c r="R166" s="84">
        <v>1292.204431094</v>
      </c>
      <c r="S166" s="85">
        <v>3.5000000000000001E-3</v>
      </c>
      <c r="T166" s="85">
        <f t="shared" si="2"/>
        <v>4.8088689976358431E-4</v>
      </c>
      <c r="U166" s="85">
        <f>R166/'סכום נכסי הקרן'!$C$42</f>
        <v>6.4723397431741932E-5</v>
      </c>
    </row>
    <row r="167" spans="2:21" s="86" customFormat="1">
      <c r="B167" s="83" t="s">
        <v>845</v>
      </c>
      <c r="C167" s="83" t="s">
        <v>846</v>
      </c>
      <c r="D167" s="83" t="s">
        <v>98</v>
      </c>
      <c r="E167" s="83" t="s">
        <v>121</v>
      </c>
      <c r="F167" s="83" t="s">
        <v>847</v>
      </c>
      <c r="G167" s="83" t="s">
        <v>748</v>
      </c>
      <c r="H167" s="83" t="s">
        <v>824</v>
      </c>
      <c r="I167" s="83" t="s">
        <v>209</v>
      </c>
      <c r="J167" s="83" t="s">
        <v>410</v>
      </c>
      <c r="K167" s="84">
        <v>4.71</v>
      </c>
      <c r="L167" s="83" t="s">
        <v>100</v>
      </c>
      <c r="M167" s="85">
        <v>7.4999999999999997E-3</v>
      </c>
      <c r="N167" s="85">
        <v>3.8399999999999997E-2</v>
      </c>
      <c r="O167" s="84">
        <v>9182000</v>
      </c>
      <c r="P167" s="84">
        <v>92.39</v>
      </c>
      <c r="Q167" s="84">
        <v>0</v>
      </c>
      <c r="R167" s="84">
        <v>8483.2497999999996</v>
      </c>
      <c r="S167" s="85">
        <v>6.8999999999999999E-3</v>
      </c>
      <c r="T167" s="85">
        <f t="shared" si="2"/>
        <v>3.1569955945657088E-3</v>
      </c>
      <c r="U167" s="85">
        <f>R167/'סכום נכסי הקרן'!$C$42</f>
        <v>4.2490548330135244E-4</v>
      </c>
    </row>
    <row r="168" spans="2:21" s="86" customFormat="1">
      <c r="B168" s="83" t="s">
        <v>848</v>
      </c>
      <c r="C168" s="83" t="s">
        <v>849</v>
      </c>
      <c r="D168" s="83" t="s">
        <v>98</v>
      </c>
      <c r="E168" s="83" t="s">
        <v>121</v>
      </c>
      <c r="F168" s="83" t="s">
        <v>850</v>
      </c>
      <c r="G168" s="83" t="s">
        <v>474</v>
      </c>
      <c r="H168" s="83" t="s">
        <v>824</v>
      </c>
      <c r="I168" s="83" t="s">
        <v>209</v>
      </c>
      <c r="J168" s="83" t="s">
        <v>834</v>
      </c>
      <c r="K168" s="84">
        <v>4.53</v>
      </c>
      <c r="L168" s="83" t="s">
        <v>100</v>
      </c>
      <c r="M168" s="85">
        <v>2.7E-2</v>
      </c>
      <c r="N168" s="85">
        <v>3.39E-2</v>
      </c>
      <c r="O168" s="84">
        <v>1383618</v>
      </c>
      <c r="P168" s="84">
        <v>99.03</v>
      </c>
      <c r="Q168" s="84">
        <v>0</v>
      </c>
      <c r="R168" s="84">
        <v>1370.1969054000001</v>
      </c>
      <c r="S168" s="85">
        <v>3.7000000000000002E-3</v>
      </c>
      <c r="T168" s="85">
        <f t="shared" si="2"/>
        <v>5.0991137783486793E-4</v>
      </c>
      <c r="U168" s="85">
        <f>R168/'סכום נכסי הקרן'!$C$42</f>
        <v>6.8629852006362539E-5</v>
      </c>
    </row>
    <row r="169" spans="2:21" s="86" customFormat="1">
      <c r="B169" s="83" t="s">
        <v>851</v>
      </c>
      <c r="C169" s="83" t="s">
        <v>852</v>
      </c>
      <c r="D169" s="83" t="s">
        <v>98</v>
      </c>
      <c r="E169" s="83" t="s">
        <v>121</v>
      </c>
      <c r="F169" s="83" t="s">
        <v>728</v>
      </c>
      <c r="G169" s="83" t="s">
        <v>474</v>
      </c>
      <c r="H169" s="83" t="s">
        <v>853</v>
      </c>
      <c r="I169" s="83" t="s">
        <v>854</v>
      </c>
      <c r="J169" s="83" t="s">
        <v>723</v>
      </c>
      <c r="K169" s="84">
        <v>2.67</v>
      </c>
      <c r="L169" s="83" t="s">
        <v>100</v>
      </c>
      <c r="M169" s="85">
        <v>2.0500000000000001E-2</v>
      </c>
      <c r="N169" s="85">
        <v>4.3799999999999999E-2</v>
      </c>
      <c r="O169" s="84">
        <v>21360.89</v>
      </c>
      <c r="P169" s="84">
        <v>104.09</v>
      </c>
      <c r="Q169" s="84">
        <v>0</v>
      </c>
      <c r="R169" s="84">
        <v>22.234550401</v>
      </c>
      <c r="S169" s="85">
        <v>0</v>
      </c>
      <c r="T169" s="85">
        <f t="shared" si="2"/>
        <v>8.2744678416880083E-6</v>
      </c>
      <c r="U169" s="85">
        <f>R169/'סכום נכסי הקרן'!$C$42</f>
        <v>1.11367490134797E-6</v>
      </c>
    </row>
    <row r="170" spans="2:21" s="86" customFormat="1">
      <c r="B170" s="83" t="s">
        <v>855</v>
      </c>
      <c r="C170" s="83" t="s">
        <v>856</v>
      </c>
      <c r="D170" s="83" t="s">
        <v>98</v>
      </c>
      <c r="E170" s="83" t="s">
        <v>121</v>
      </c>
      <c r="F170" s="83" t="s">
        <v>857</v>
      </c>
      <c r="G170" s="83" t="s">
        <v>474</v>
      </c>
      <c r="H170" s="83" t="s">
        <v>824</v>
      </c>
      <c r="I170" s="83" t="s">
        <v>209</v>
      </c>
      <c r="J170" s="83" t="s">
        <v>858</v>
      </c>
      <c r="K170" s="84">
        <v>5.09</v>
      </c>
      <c r="L170" s="83" t="s">
        <v>100</v>
      </c>
      <c r="M170" s="85">
        <v>3.6200000000000003E-2</v>
      </c>
      <c r="N170" s="85">
        <v>4.6199999999999998E-2</v>
      </c>
      <c r="O170" s="84">
        <v>13760000</v>
      </c>
      <c r="P170" s="84">
        <v>96.18</v>
      </c>
      <c r="Q170" s="84">
        <v>0</v>
      </c>
      <c r="R170" s="84">
        <v>13234.368</v>
      </c>
      <c r="S170" s="85">
        <v>1.09E-2</v>
      </c>
      <c r="T170" s="85">
        <f t="shared" si="2"/>
        <v>4.9250985716418954E-3</v>
      </c>
      <c r="U170" s="85">
        <f>R170/'סכום נכסי הקרן'!$C$42</f>
        <v>6.6287751319405374E-4</v>
      </c>
    </row>
    <row r="171" spans="2:21" s="86" customFormat="1">
      <c r="B171" s="83" t="s">
        <v>859</v>
      </c>
      <c r="C171" s="83" t="s">
        <v>860</v>
      </c>
      <c r="D171" s="83" t="s">
        <v>98</v>
      </c>
      <c r="E171" s="83" t="s">
        <v>121</v>
      </c>
      <c r="F171" s="83" t="s">
        <v>861</v>
      </c>
      <c r="G171" s="83" t="s">
        <v>748</v>
      </c>
      <c r="H171" s="83" t="s">
        <v>824</v>
      </c>
      <c r="I171" s="83" t="s">
        <v>209</v>
      </c>
      <c r="J171" s="83" t="s">
        <v>568</v>
      </c>
      <c r="K171" s="84">
        <v>4.9000000000000004</v>
      </c>
      <c r="L171" s="83" t="s">
        <v>100</v>
      </c>
      <c r="M171" s="85">
        <v>3.2500000000000001E-2</v>
      </c>
      <c r="N171" s="85">
        <v>7.3899999999999993E-2</v>
      </c>
      <c r="O171" s="84">
        <v>9209106.4000000004</v>
      </c>
      <c r="P171" s="84">
        <v>89.95</v>
      </c>
      <c r="Q171" s="84">
        <v>0</v>
      </c>
      <c r="R171" s="84">
        <v>8283.5912067999998</v>
      </c>
      <c r="S171" s="85">
        <v>2.3300000000000001E-2</v>
      </c>
      <c r="T171" s="85">
        <f t="shared" si="2"/>
        <v>3.0826937274735025E-3</v>
      </c>
      <c r="U171" s="85">
        <f>R171/'סכום נכסי הקרן'!$C$42</f>
        <v>4.1490506682901023E-4</v>
      </c>
    </row>
    <row r="172" spans="2:21" s="86" customFormat="1">
      <c r="B172" s="83" t="s">
        <v>862</v>
      </c>
      <c r="C172" s="83" t="s">
        <v>863</v>
      </c>
      <c r="D172" s="83" t="s">
        <v>98</v>
      </c>
      <c r="E172" s="83" t="s">
        <v>121</v>
      </c>
      <c r="F172" s="83" t="s">
        <v>861</v>
      </c>
      <c r="G172" s="83" t="s">
        <v>748</v>
      </c>
      <c r="H172" s="83" t="s">
        <v>824</v>
      </c>
      <c r="I172" s="83" t="s">
        <v>209</v>
      </c>
      <c r="J172" s="83" t="s">
        <v>633</v>
      </c>
      <c r="K172" s="84">
        <v>1.46</v>
      </c>
      <c r="L172" s="83" t="s">
        <v>100</v>
      </c>
      <c r="M172" s="85">
        <v>4.3400000000000001E-2</v>
      </c>
      <c r="N172" s="85">
        <v>7.0800000000000002E-2</v>
      </c>
      <c r="O172" s="84">
        <v>7841953.1799999997</v>
      </c>
      <c r="P172" s="84">
        <v>104.93</v>
      </c>
      <c r="Q172" s="84">
        <v>4550.5800200000003</v>
      </c>
      <c r="R172" s="84">
        <v>12779.141491774</v>
      </c>
      <c r="S172" s="85">
        <v>8.9999999999999993E-3</v>
      </c>
      <c r="T172" s="85">
        <f t="shared" si="2"/>
        <v>4.7556884853092955E-3</v>
      </c>
      <c r="U172" s="85">
        <f>R172/'סכום נכסי הקרן'!$C$42</f>
        <v>6.4007631742007617E-4</v>
      </c>
    </row>
    <row r="173" spans="2:21" s="86" customFormat="1">
      <c r="B173" s="83" t="s">
        <v>864</v>
      </c>
      <c r="C173" s="83" t="s">
        <v>865</v>
      </c>
      <c r="D173" s="83" t="s">
        <v>98</v>
      </c>
      <c r="E173" s="83" t="s">
        <v>121</v>
      </c>
      <c r="F173" s="83" t="s">
        <v>861</v>
      </c>
      <c r="G173" s="83" t="s">
        <v>748</v>
      </c>
      <c r="H173" s="83" t="s">
        <v>824</v>
      </c>
      <c r="I173" s="83" t="s">
        <v>209</v>
      </c>
      <c r="J173" s="83" t="s">
        <v>410</v>
      </c>
      <c r="K173" s="84">
        <v>3.78</v>
      </c>
      <c r="L173" s="83" t="s">
        <v>100</v>
      </c>
      <c r="M173" s="85">
        <v>3.9E-2</v>
      </c>
      <c r="N173" s="85">
        <v>7.3800000000000004E-2</v>
      </c>
      <c r="O173" s="84">
        <v>10892910.42</v>
      </c>
      <c r="P173" s="84">
        <v>98.13</v>
      </c>
      <c r="Q173" s="84">
        <v>0</v>
      </c>
      <c r="R173" s="84">
        <v>10689.212995145999</v>
      </c>
      <c r="S173" s="85">
        <v>7.1999999999999998E-3</v>
      </c>
      <c r="T173" s="85">
        <f t="shared" si="2"/>
        <v>3.977932883109307E-3</v>
      </c>
      <c r="U173" s="85">
        <f>R173/'סכום נכסי הקרן'!$C$42</f>
        <v>5.3539684919022524E-4</v>
      </c>
    </row>
    <row r="174" spans="2:21" s="86" customFormat="1">
      <c r="B174" s="83" t="s">
        <v>866</v>
      </c>
      <c r="C174" s="83" t="s">
        <v>867</v>
      </c>
      <c r="D174" s="83" t="s">
        <v>98</v>
      </c>
      <c r="E174" s="83" t="s">
        <v>121</v>
      </c>
      <c r="F174" s="83" t="s">
        <v>868</v>
      </c>
      <c r="G174" s="83" t="s">
        <v>748</v>
      </c>
      <c r="H174" s="83" t="s">
        <v>869</v>
      </c>
      <c r="I174" s="83" t="s">
        <v>148</v>
      </c>
      <c r="J174" s="83" t="s">
        <v>858</v>
      </c>
      <c r="K174" s="84">
        <v>4.0999999999999996</v>
      </c>
      <c r="L174" s="83" t="s">
        <v>100</v>
      </c>
      <c r="M174" s="85">
        <v>3.85E-2</v>
      </c>
      <c r="N174" s="85">
        <v>5.57E-2</v>
      </c>
      <c r="O174" s="84">
        <v>1453000</v>
      </c>
      <c r="P174" s="84">
        <v>94.44</v>
      </c>
      <c r="Q174" s="84">
        <v>0</v>
      </c>
      <c r="R174" s="84">
        <v>1372.2131999999999</v>
      </c>
      <c r="S174" s="85">
        <v>1.8200000000000001E-2</v>
      </c>
      <c r="T174" s="85">
        <f t="shared" si="2"/>
        <v>5.1066173098013854E-4</v>
      </c>
      <c r="U174" s="85">
        <f>R174/'סכום נכסי הקרן'!$C$42</f>
        <v>6.8730843330641446E-5</v>
      </c>
    </row>
    <row r="175" spans="2:21" s="86" customFormat="1">
      <c r="B175" s="83" t="s">
        <v>870</v>
      </c>
      <c r="C175" s="83" t="s">
        <v>871</v>
      </c>
      <c r="D175" s="83" t="s">
        <v>98</v>
      </c>
      <c r="E175" s="83" t="s">
        <v>121</v>
      </c>
      <c r="F175" s="83" t="s">
        <v>872</v>
      </c>
      <c r="G175" s="83" t="s">
        <v>493</v>
      </c>
      <c r="H175" s="83" t="s">
        <v>873</v>
      </c>
      <c r="I175" s="83" t="s">
        <v>209</v>
      </c>
      <c r="J175" s="83" t="s">
        <v>440</v>
      </c>
      <c r="K175" s="84">
        <v>3.97</v>
      </c>
      <c r="L175" s="83" t="s">
        <v>100</v>
      </c>
      <c r="M175" s="85">
        <v>2.75E-2</v>
      </c>
      <c r="N175" s="85">
        <v>3.7699999999999997E-2</v>
      </c>
      <c r="O175" s="84">
        <v>2202936.06</v>
      </c>
      <c r="P175" s="84">
        <v>104.28</v>
      </c>
      <c r="Q175" s="84">
        <v>0</v>
      </c>
      <c r="R175" s="84">
        <v>2297.2217233679999</v>
      </c>
      <c r="S175" s="85">
        <v>2.3999999999999998E-3</v>
      </c>
      <c r="T175" s="85">
        <f t="shared" si="2"/>
        <v>8.5489865692902527E-4</v>
      </c>
      <c r="U175" s="85">
        <f>R175/'סכום נכסי הקרן'!$C$42</f>
        <v>1.1506228504765306E-4</v>
      </c>
    </row>
    <row r="176" spans="2:21" s="94" customFormat="1">
      <c r="B176" s="91" t="s">
        <v>874</v>
      </c>
      <c r="C176" s="91">
        <v>42203720</v>
      </c>
      <c r="D176" s="91" t="s">
        <v>98</v>
      </c>
      <c r="E176" s="91" t="s">
        <v>121</v>
      </c>
      <c r="F176" s="91" t="s">
        <v>875</v>
      </c>
      <c r="G176" s="91" t="s">
        <v>793</v>
      </c>
      <c r="H176" s="91" t="s">
        <v>869</v>
      </c>
      <c r="I176" s="91" t="s">
        <v>148</v>
      </c>
      <c r="J176" s="91" t="s">
        <v>797</v>
      </c>
      <c r="K176" s="92">
        <v>2.14</v>
      </c>
      <c r="L176" s="91" t="s">
        <v>100</v>
      </c>
      <c r="M176" s="93">
        <v>1.2500000000000001E-2</v>
      </c>
      <c r="N176" s="93">
        <v>5.7099999999999998E-2</v>
      </c>
      <c r="O176" s="92">
        <v>2921000</v>
      </c>
      <c r="P176" s="92">
        <f>R176*1000/O176*100</f>
        <v>93.374426229508202</v>
      </c>
      <c r="Q176" s="92">
        <v>0</v>
      </c>
      <c r="R176" s="92">
        <f>2752.7504-25.2834098360655</f>
        <v>2727.4669901639345</v>
      </c>
      <c r="S176" s="93">
        <v>1.77E-2</v>
      </c>
      <c r="T176" s="93">
        <f t="shared" si="2"/>
        <v>1.0150121091885018E-3</v>
      </c>
      <c r="U176" s="93">
        <f>R176/'סכום נכסי הקרן'!$C$42</f>
        <v>1.3661223080382377E-4</v>
      </c>
    </row>
    <row r="177" spans="2:21" s="86" customFormat="1">
      <c r="B177" s="83" t="s">
        <v>876</v>
      </c>
      <c r="C177" s="83" t="s">
        <v>877</v>
      </c>
      <c r="D177" s="83" t="s">
        <v>98</v>
      </c>
      <c r="E177" s="83" t="s">
        <v>121</v>
      </c>
      <c r="F177" s="83" t="s">
        <v>878</v>
      </c>
      <c r="G177" s="83" t="s">
        <v>531</v>
      </c>
      <c r="H177" s="83" t="s">
        <v>873</v>
      </c>
      <c r="I177" s="83" t="s">
        <v>209</v>
      </c>
      <c r="J177" s="83" t="s">
        <v>879</v>
      </c>
      <c r="K177" s="84">
        <v>5.07</v>
      </c>
      <c r="L177" s="83" t="s">
        <v>100</v>
      </c>
      <c r="M177" s="85">
        <v>7.4000000000000003E-3</v>
      </c>
      <c r="N177" s="85">
        <v>5.8799999999999998E-2</v>
      </c>
      <c r="O177" s="84">
        <v>2198000</v>
      </c>
      <c r="P177" s="84">
        <v>82.79</v>
      </c>
      <c r="Q177" s="84">
        <v>0</v>
      </c>
      <c r="R177" s="84">
        <v>1819.7242000000001</v>
      </c>
      <c r="S177" s="85">
        <v>7.3000000000000001E-3</v>
      </c>
      <c r="T177" s="85">
        <f t="shared" si="2"/>
        <v>6.772005325983222E-4</v>
      </c>
      <c r="U177" s="85">
        <f>R177/'סכום נכסי הקרן'!$C$42</f>
        <v>9.1145587941565397E-5</v>
      </c>
    </row>
    <row r="178" spans="2:21" s="86" customFormat="1">
      <c r="B178" s="83" t="s">
        <v>880</v>
      </c>
      <c r="C178" s="83" t="s">
        <v>881</v>
      </c>
      <c r="D178" s="83" t="s">
        <v>98</v>
      </c>
      <c r="E178" s="83" t="s">
        <v>121</v>
      </c>
      <c r="F178" s="83" t="s">
        <v>882</v>
      </c>
      <c r="G178" s="83" t="s">
        <v>531</v>
      </c>
      <c r="H178" s="83" t="s">
        <v>873</v>
      </c>
      <c r="I178" s="83" t="s">
        <v>209</v>
      </c>
      <c r="J178" s="83" t="s">
        <v>410</v>
      </c>
      <c r="K178" s="84">
        <v>2.46</v>
      </c>
      <c r="L178" s="83" t="s">
        <v>100</v>
      </c>
      <c r="M178" s="85">
        <v>0.04</v>
      </c>
      <c r="N178" s="85">
        <v>0.13519999999999999</v>
      </c>
      <c r="O178" s="84">
        <v>1753286</v>
      </c>
      <c r="P178" s="84">
        <v>87.99</v>
      </c>
      <c r="Q178" s="84">
        <v>0</v>
      </c>
      <c r="R178" s="84">
        <v>1542.7163513999999</v>
      </c>
      <c r="S178" s="85">
        <v>5.9999999999999995E-4</v>
      </c>
      <c r="T178" s="85">
        <f t="shared" si="2"/>
        <v>5.7411355787663878E-4</v>
      </c>
      <c r="U178" s="85">
        <f>R178/'סכום נכסי הקרן'!$C$42</f>
        <v>7.7270934175310509E-5</v>
      </c>
    </row>
    <row r="179" spans="2:21" s="86" customFormat="1">
      <c r="B179" s="83" t="s">
        <v>883</v>
      </c>
      <c r="C179" s="83" t="s">
        <v>884</v>
      </c>
      <c r="D179" s="83" t="s">
        <v>98</v>
      </c>
      <c r="E179" s="83" t="s">
        <v>121</v>
      </c>
      <c r="F179" s="83" t="s">
        <v>882</v>
      </c>
      <c r="G179" s="83" t="s">
        <v>531</v>
      </c>
      <c r="H179" s="83" t="s">
        <v>873</v>
      </c>
      <c r="I179" s="83" t="s">
        <v>209</v>
      </c>
      <c r="J179" s="83" t="s">
        <v>885</v>
      </c>
      <c r="K179" s="84">
        <v>0.98</v>
      </c>
      <c r="L179" s="83" t="s">
        <v>100</v>
      </c>
      <c r="M179" s="85">
        <v>5.3499999999999999E-2</v>
      </c>
      <c r="N179" s="85">
        <v>8.5800000000000001E-2</v>
      </c>
      <c r="O179" s="84">
        <v>61237.89</v>
      </c>
      <c r="P179" s="84">
        <v>109.63</v>
      </c>
      <c r="Q179" s="84">
        <v>0</v>
      </c>
      <c r="R179" s="84">
        <v>67.135098807000006</v>
      </c>
      <c r="S179" s="85">
        <v>1E-4</v>
      </c>
      <c r="T179" s="85">
        <f t="shared" si="2"/>
        <v>2.4983964420620104E-5</v>
      </c>
      <c r="U179" s="85">
        <f>R179/'סכום נכסי הקרן'!$C$42</f>
        <v>3.3626348719652683E-6</v>
      </c>
    </row>
    <row r="180" spans="2:21" s="86" customFormat="1">
      <c r="B180" s="83" t="s">
        <v>886</v>
      </c>
      <c r="C180" s="83" t="s">
        <v>887</v>
      </c>
      <c r="D180" s="83" t="s">
        <v>98</v>
      </c>
      <c r="E180" s="83" t="s">
        <v>121</v>
      </c>
      <c r="F180" s="83" t="s">
        <v>882</v>
      </c>
      <c r="G180" s="83" t="s">
        <v>531</v>
      </c>
      <c r="H180" s="83" t="s">
        <v>873</v>
      </c>
      <c r="I180" s="83" t="s">
        <v>209</v>
      </c>
      <c r="J180" s="83" t="s">
        <v>888</v>
      </c>
      <c r="K180" s="84">
        <v>4.34</v>
      </c>
      <c r="L180" s="83" t="s">
        <v>100</v>
      </c>
      <c r="M180" s="85">
        <v>1.2500000000000001E-2</v>
      </c>
      <c r="N180" s="85">
        <v>8.5500000000000007E-2</v>
      </c>
      <c r="O180" s="84">
        <v>2128311</v>
      </c>
      <c r="P180" s="84">
        <v>78.510000000000005</v>
      </c>
      <c r="Q180" s="84">
        <v>0</v>
      </c>
      <c r="R180" s="84">
        <v>1670.9369661000001</v>
      </c>
      <c r="S180" s="85">
        <v>2.2000000000000001E-3</v>
      </c>
      <c r="T180" s="85">
        <f t="shared" si="2"/>
        <v>6.2183016711056798E-4</v>
      </c>
      <c r="U180" s="85">
        <f>R180/'סכום נכסי הקרן'!$C$42</f>
        <v>8.3693194929473387E-5</v>
      </c>
    </row>
    <row r="181" spans="2:21" s="86" customFormat="1">
      <c r="B181" s="83" t="s">
        <v>889</v>
      </c>
      <c r="C181" s="83" t="s">
        <v>890</v>
      </c>
      <c r="D181" s="83" t="s">
        <v>98</v>
      </c>
      <c r="E181" s="83" t="s">
        <v>121</v>
      </c>
      <c r="F181" s="83" t="s">
        <v>882</v>
      </c>
      <c r="G181" s="83" t="s">
        <v>531</v>
      </c>
      <c r="H181" s="83" t="s">
        <v>873</v>
      </c>
      <c r="I181" s="83" t="s">
        <v>209</v>
      </c>
      <c r="J181" s="83" t="s">
        <v>410</v>
      </c>
      <c r="K181" s="84">
        <v>3.19</v>
      </c>
      <c r="L181" s="83" t="s">
        <v>100</v>
      </c>
      <c r="M181" s="85">
        <v>3.2800000000000003E-2</v>
      </c>
      <c r="N181" s="85">
        <v>0.12130000000000001</v>
      </c>
      <c r="O181" s="84">
        <v>6865483.5899999999</v>
      </c>
      <c r="P181" s="84">
        <v>84.87</v>
      </c>
      <c r="Q181" s="84">
        <v>0</v>
      </c>
      <c r="R181" s="84">
        <v>5826.7359228329997</v>
      </c>
      <c r="S181" s="85">
        <v>4.5999999999999999E-3</v>
      </c>
      <c r="T181" s="85">
        <f t="shared" si="2"/>
        <v>2.1683883031573042E-3</v>
      </c>
      <c r="U181" s="85">
        <f>R181/'סכום נכסי הקרן'!$C$42</f>
        <v>2.9184712247430319E-4</v>
      </c>
    </row>
    <row r="182" spans="2:21" s="86" customFormat="1">
      <c r="B182" s="83" t="s">
        <v>891</v>
      </c>
      <c r="C182" s="83" t="s">
        <v>892</v>
      </c>
      <c r="D182" s="83" t="s">
        <v>98</v>
      </c>
      <c r="E182" s="83" t="s">
        <v>121</v>
      </c>
      <c r="F182" s="83" t="s">
        <v>882</v>
      </c>
      <c r="G182" s="83" t="s">
        <v>531</v>
      </c>
      <c r="H182" s="83" t="s">
        <v>873</v>
      </c>
      <c r="I182" s="83" t="s">
        <v>209</v>
      </c>
      <c r="J182" s="83" t="s">
        <v>452</v>
      </c>
      <c r="K182" s="84">
        <v>4.1500000000000004</v>
      </c>
      <c r="L182" s="83" t="s">
        <v>100</v>
      </c>
      <c r="M182" s="85">
        <v>1.29E-2</v>
      </c>
      <c r="N182" s="85">
        <v>8.8099999999999998E-2</v>
      </c>
      <c r="O182" s="84">
        <v>4824476.12</v>
      </c>
      <c r="P182" s="84">
        <v>78.33</v>
      </c>
      <c r="Q182" s="84">
        <v>0</v>
      </c>
      <c r="R182" s="84">
        <v>3779.012144796</v>
      </c>
      <c r="S182" s="85">
        <v>4.7000000000000002E-3</v>
      </c>
      <c r="T182" s="85">
        <f t="shared" si="2"/>
        <v>1.4063389590309229E-3</v>
      </c>
      <c r="U182" s="85">
        <f>R182/'סכום נכסי הקרן'!$C$42</f>
        <v>1.8928158661392065E-4</v>
      </c>
    </row>
    <row r="183" spans="2:21" s="86" customFormat="1">
      <c r="B183" s="83" t="s">
        <v>893</v>
      </c>
      <c r="C183" s="83" t="s">
        <v>894</v>
      </c>
      <c r="D183" s="83" t="s">
        <v>98</v>
      </c>
      <c r="E183" s="83" t="s">
        <v>121</v>
      </c>
      <c r="F183" s="83" t="s">
        <v>895</v>
      </c>
      <c r="G183" s="83" t="s">
        <v>493</v>
      </c>
      <c r="H183" s="83" t="s">
        <v>869</v>
      </c>
      <c r="I183" s="83" t="s">
        <v>148</v>
      </c>
      <c r="J183" s="83" t="s">
        <v>410</v>
      </c>
      <c r="K183" s="84">
        <v>4.47</v>
      </c>
      <c r="L183" s="83" t="s">
        <v>100</v>
      </c>
      <c r="M183" s="85">
        <v>1.7999999999999999E-2</v>
      </c>
      <c r="N183" s="85">
        <v>3.4799999999999998E-2</v>
      </c>
      <c r="O183" s="84">
        <v>17641893.68</v>
      </c>
      <c r="P183" s="84">
        <v>101.52</v>
      </c>
      <c r="Q183" s="84">
        <v>0</v>
      </c>
      <c r="R183" s="84">
        <v>17910.050463936001</v>
      </c>
      <c r="S183" s="85">
        <v>1.61E-2</v>
      </c>
      <c r="T183" s="85">
        <f t="shared" si="2"/>
        <v>6.6651285469744729E-3</v>
      </c>
      <c r="U183" s="85">
        <f>R183/'סכום נכסי הקרן'!$C$42</f>
        <v>8.9707114935249678E-4</v>
      </c>
    </row>
    <row r="184" spans="2:21" s="86" customFormat="1">
      <c r="B184" s="83" t="s">
        <v>896</v>
      </c>
      <c r="C184" s="83">
        <v>61203230</v>
      </c>
      <c r="D184" s="83" t="s">
        <v>98</v>
      </c>
      <c r="E184" s="83" t="s">
        <v>121</v>
      </c>
      <c r="F184" s="83" t="s">
        <v>850</v>
      </c>
      <c r="G184" s="83" t="s">
        <v>474</v>
      </c>
      <c r="H184" s="83" t="s">
        <v>873</v>
      </c>
      <c r="I184" s="83" t="s">
        <v>209</v>
      </c>
      <c r="J184" s="83" t="s">
        <v>405</v>
      </c>
      <c r="K184" s="84">
        <v>3.19</v>
      </c>
      <c r="L184" s="83" t="s">
        <v>100</v>
      </c>
      <c r="M184" s="85">
        <v>3.3000000000000002E-2</v>
      </c>
      <c r="N184" s="85">
        <v>5.7599999999999998E-2</v>
      </c>
      <c r="O184" s="84">
        <v>1000000</v>
      </c>
      <c r="P184" s="84">
        <f t="shared" ref="P184:P185" si="4">R184*1000/O184*100</f>
        <v>100.682950819672</v>
      </c>
      <c r="Q184" s="84">
        <v>0</v>
      </c>
      <c r="R184" s="84">
        <f>1006829.50819672/1000</f>
        <v>1006.82950819672</v>
      </c>
      <c r="S184" s="85">
        <v>1.5699999999999999E-2</v>
      </c>
      <c r="T184" s="85">
        <f t="shared" si="2"/>
        <v>3.7468616353320217E-4</v>
      </c>
      <c r="U184" s="85">
        <f>R184/'סכום נכסי הקרן'!$C$42</f>
        <v>5.0429657132386972E-5</v>
      </c>
    </row>
    <row r="185" spans="2:21" s="86" customFormat="1">
      <c r="B185" s="83" t="s">
        <v>896</v>
      </c>
      <c r="C185" s="83">
        <v>6120323</v>
      </c>
      <c r="D185" s="83" t="s">
        <v>98</v>
      </c>
      <c r="E185" s="83" t="s">
        <v>121</v>
      </c>
      <c r="F185" s="83" t="s">
        <v>850</v>
      </c>
      <c r="G185" s="83" t="s">
        <v>474</v>
      </c>
      <c r="H185" s="83" t="s">
        <v>873</v>
      </c>
      <c r="I185" s="83" t="s">
        <v>209</v>
      </c>
      <c r="J185" s="83" t="s">
        <v>405</v>
      </c>
      <c r="K185" s="84">
        <v>0</v>
      </c>
      <c r="L185" s="83" t="s">
        <v>100</v>
      </c>
      <c r="M185" s="85">
        <v>0</v>
      </c>
      <c r="N185" s="85">
        <v>0</v>
      </c>
      <c r="O185" s="84">
        <v>8902000</v>
      </c>
      <c r="P185" s="84">
        <f t="shared" si="4"/>
        <v>101.69999999999999</v>
      </c>
      <c r="Q185" s="84">
        <v>0</v>
      </c>
      <c r="R185" s="84">
        <f>9053334/1000</f>
        <v>9053.3340000000007</v>
      </c>
      <c r="S185" s="85">
        <v>0</v>
      </c>
      <c r="T185" s="85">
        <f t="shared" si="2"/>
        <v>3.369149350539218E-3</v>
      </c>
      <c r="U185" s="85">
        <f>R185/'סכום נכסי הקרן'!$C$42</f>
        <v>4.5345962331069952E-4</v>
      </c>
    </row>
    <row r="186" spans="2:21" s="86" customFormat="1">
      <c r="B186" s="83" t="s">
        <v>897</v>
      </c>
      <c r="C186" s="83" t="s">
        <v>898</v>
      </c>
      <c r="D186" s="83" t="s">
        <v>98</v>
      </c>
      <c r="E186" s="83" t="s">
        <v>121</v>
      </c>
      <c r="F186" s="83" t="s">
        <v>707</v>
      </c>
      <c r="G186" s="83" t="s">
        <v>409</v>
      </c>
      <c r="H186" s="83" t="s">
        <v>873</v>
      </c>
      <c r="I186" s="83" t="s">
        <v>209</v>
      </c>
      <c r="J186" s="83" t="s">
        <v>591</v>
      </c>
      <c r="K186" s="84">
        <v>4.04</v>
      </c>
      <c r="L186" s="83" t="s">
        <v>100</v>
      </c>
      <c r="M186" s="85">
        <v>1.2200000000000001E-2</v>
      </c>
      <c r="N186" s="85">
        <v>4.8800000000000003E-2</v>
      </c>
      <c r="O186" s="84">
        <v>23</v>
      </c>
      <c r="P186" s="84">
        <v>4761997</v>
      </c>
      <c r="Q186" s="84">
        <v>0</v>
      </c>
      <c r="R186" s="84">
        <v>1095.2593099999999</v>
      </c>
      <c r="S186" s="85">
        <v>0</v>
      </c>
      <c r="T186" s="85">
        <f t="shared" si="2"/>
        <v>4.0759483666001183E-4</v>
      </c>
      <c r="U186" s="85">
        <f>R186/'סכום נכסי הקרן'!$C$42</f>
        <v>5.4858892220273394E-5</v>
      </c>
    </row>
    <row r="187" spans="2:21" s="86" customFormat="1">
      <c r="B187" s="83" t="s">
        <v>899</v>
      </c>
      <c r="C187" s="83" t="s">
        <v>900</v>
      </c>
      <c r="D187" s="83" t="s">
        <v>98</v>
      </c>
      <c r="E187" s="83" t="s">
        <v>121</v>
      </c>
      <c r="F187" s="83" t="s">
        <v>901</v>
      </c>
      <c r="G187" s="83" t="s">
        <v>474</v>
      </c>
      <c r="H187" s="83" t="s">
        <v>873</v>
      </c>
      <c r="I187" s="83" t="s">
        <v>209</v>
      </c>
      <c r="J187" s="83" t="s">
        <v>729</v>
      </c>
      <c r="K187" s="84">
        <v>3.98</v>
      </c>
      <c r="L187" s="83" t="s">
        <v>100</v>
      </c>
      <c r="M187" s="85">
        <v>3.0000000000000001E-3</v>
      </c>
      <c r="N187" s="85">
        <v>3.85E-2</v>
      </c>
      <c r="O187" s="84">
        <v>7371652</v>
      </c>
      <c r="P187" s="84">
        <v>91.6</v>
      </c>
      <c r="Q187" s="84">
        <v>0</v>
      </c>
      <c r="R187" s="84">
        <v>6752.4332320000003</v>
      </c>
      <c r="S187" s="85">
        <v>1.4500000000000001E-2</v>
      </c>
      <c r="T187" s="85">
        <f t="shared" si="2"/>
        <v>2.5128815570211187E-3</v>
      </c>
      <c r="U187" s="85">
        <f>R187/'סכום נכסי הקרן'!$C$42</f>
        <v>3.3821306380758391E-4</v>
      </c>
    </row>
    <row r="188" spans="2:21" s="86" customFormat="1">
      <c r="B188" s="83" t="s">
        <v>902</v>
      </c>
      <c r="C188" s="83" t="s">
        <v>903</v>
      </c>
      <c r="D188" s="83" t="s">
        <v>98</v>
      </c>
      <c r="E188" s="83" t="s">
        <v>121</v>
      </c>
      <c r="F188" s="83" t="s">
        <v>901</v>
      </c>
      <c r="G188" s="83" t="s">
        <v>474</v>
      </c>
      <c r="H188" s="83" t="s">
        <v>873</v>
      </c>
      <c r="I188" s="83" t="s">
        <v>209</v>
      </c>
      <c r="J188" s="83" t="s">
        <v>543</v>
      </c>
      <c r="K188" s="84">
        <v>2.75</v>
      </c>
      <c r="L188" s="83" t="s">
        <v>100</v>
      </c>
      <c r="M188" s="85">
        <v>1E-3</v>
      </c>
      <c r="N188" s="85">
        <v>3.2399999999999998E-2</v>
      </c>
      <c r="O188" s="84">
        <v>7197000</v>
      </c>
      <c r="P188" s="84">
        <v>100.12</v>
      </c>
      <c r="Q188" s="84">
        <v>0</v>
      </c>
      <c r="R188" s="84">
        <v>7205.6364000000003</v>
      </c>
      <c r="S188" s="85">
        <v>1.2699999999999999E-2</v>
      </c>
      <c r="T188" s="85">
        <f t="shared" si="2"/>
        <v>2.681538668216786E-3</v>
      </c>
      <c r="U188" s="85">
        <f>R188/'סכום נכסי הקרן'!$C$42</f>
        <v>3.6091291535890149E-4</v>
      </c>
    </row>
    <row r="189" spans="2:21" s="86" customFormat="1">
      <c r="B189" s="83" t="s">
        <v>904</v>
      </c>
      <c r="C189" s="83">
        <v>11759750</v>
      </c>
      <c r="D189" s="83" t="s">
        <v>98</v>
      </c>
      <c r="E189" s="83" t="s">
        <v>121</v>
      </c>
      <c r="F189" s="83" t="s">
        <v>901</v>
      </c>
      <c r="G189" s="83" t="s">
        <v>474</v>
      </c>
      <c r="H189" s="83" t="s">
        <v>873</v>
      </c>
      <c r="I189" s="83" t="s">
        <v>209</v>
      </c>
      <c r="J189" s="83" t="s">
        <v>784</v>
      </c>
      <c r="K189" s="84">
        <v>5.46</v>
      </c>
      <c r="L189" s="83" t="s">
        <v>100</v>
      </c>
      <c r="M189" s="85">
        <v>3.0000000000000001E-3</v>
      </c>
      <c r="N189" s="85">
        <v>4.02E-2</v>
      </c>
      <c r="O189" s="84">
        <v>1000000</v>
      </c>
      <c r="P189" s="84">
        <f t="shared" ref="P189:P190" si="5">R189*1000/O189*100</f>
        <v>88.221639344262286</v>
      </c>
      <c r="Q189" s="84">
        <v>0</v>
      </c>
      <c r="R189" s="84">
        <f>882216.393442623/1000</f>
        <v>882.21639344262292</v>
      </c>
      <c r="S189" s="85">
        <v>2.5499999999999998E-2</v>
      </c>
      <c r="T189" s="85">
        <f t="shared" si="2"/>
        <v>3.2831206591983289E-4</v>
      </c>
      <c r="U189" s="85">
        <f>R189/'סכום נכסי הקרן'!$C$42</f>
        <v>4.418808733324272E-5</v>
      </c>
    </row>
    <row r="190" spans="2:21" s="86" customFormat="1">
      <c r="B190" s="83" t="s">
        <v>904</v>
      </c>
      <c r="C190" s="83">
        <v>1175975</v>
      </c>
      <c r="D190" s="83" t="s">
        <v>98</v>
      </c>
      <c r="E190" s="83" t="s">
        <v>121</v>
      </c>
      <c r="F190" s="83" t="s">
        <v>901</v>
      </c>
      <c r="G190" s="83" t="s">
        <v>474</v>
      </c>
      <c r="H190" s="83" t="s">
        <v>873</v>
      </c>
      <c r="I190" s="83" t="s">
        <v>209</v>
      </c>
      <c r="J190" s="83" t="s">
        <v>784</v>
      </c>
      <c r="K190" s="84">
        <v>0</v>
      </c>
      <c r="L190" s="83" t="s">
        <v>100</v>
      </c>
      <c r="M190" s="85">
        <v>0</v>
      </c>
      <c r="N190" s="85">
        <v>0</v>
      </c>
      <c r="O190" s="84">
        <v>8208000</v>
      </c>
      <c r="P190" s="84">
        <f t="shared" si="5"/>
        <v>88.42</v>
      </c>
      <c r="Q190" s="84">
        <v>0</v>
      </c>
      <c r="R190" s="84">
        <f>7257513.6/1000</f>
        <v>7257.5135999999993</v>
      </c>
      <c r="S190" s="85">
        <v>0</v>
      </c>
      <c r="T190" s="85">
        <f t="shared" si="2"/>
        <v>2.7008444880051415E-3</v>
      </c>
      <c r="U190" s="85">
        <f>R190/'סכום נכסי הקרן'!$C$42</f>
        <v>3.6351131894927087E-4</v>
      </c>
    </row>
    <row r="191" spans="2:21" s="86" customFormat="1">
      <c r="B191" s="83" t="s">
        <v>905</v>
      </c>
      <c r="C191" s="83" t="s">
        <v>906</v>
      </c>
      <c r="D191" s="83" t="s">
        <v>98</v>
      </c>
      <c r="E191" s="83" t="s">
        <v>121</v>
      </c>
      <c r="F191" s="83" t="s">
        <v>901</v>
      </c>
      <c r="G191" s="83" t="s">
        <v>474</v>
      </c>
      <c r="H191" s="83" t="s">
        <v>873</v>
      </c>
      <c r="I191" s="83" t="s">
        <v>209</v>
      </c>
      <c r="J191" s="83" t="s">
        <v>907</v>
      </c>
      <c r="K191" s="84">
        <v>3.49</v>
      </c>
      <c r="L191" s="83" t="s">
        <v>100</v>
      </c>
      <c r="M191" s="85">
        <v>3.0000000000000001E-3</v>
      </c>
      <c r="N191" s="85">
        <v>3.2800000000000003E-2</v>
      </c>
      <c r="O191" s="84">
        <v>584000</v>
      </c>
      <c r="P191" s="84">
        <v>91.26</v>
      </c>
      <c r="Q191" s="84">
        <v>0</v>
      </c>
      <c r="R191" s="84">
        <v>532.95839999999998</v>
      </c>
      <c r="S191" s="85">
        <v>2.3E-3</v>
      </c>
      <c r="T191" s="85">
        <f t="shared" si="2"/>
        <v>1.983375900220207E-4</v>
      </c>
      <c r="U191" s="85">
        <f>R191/'סכום נכסי הקרן'!$C$42</f>
        <v>2.6694598399249723E-5</v>
      </c>
    </row>
    <row r="192" spans="2:21" s="86" customFormat="1">
      <c r="B192" s="83" t="s">
        <v>908</v>
      </c>
      <c r="C192" s="83" t="s">
        <v>909</v>
      </c>
      <c r="D192" s="83" t="s">
        <v>98</v>
      </c>
      <c r="E192" s="83" t="s">
        <v>121</v>
      </c>
      <c r="F192" s="83" t="s">
        <v>910</v>
      </c>
      <c r="G192" s="83" t="s">
        <v>748</v>
      </c>
      <c r="H192" s="83" t="s">
        <v>869</v>
      </c>
      <c r="I192" s="83" t="s">
        <v>148</v>
      </c>
      <c r="J192" s="83" t="s">
        <v>596</v>
      </c>
      <c r="K192" s="84">
        <v>4.41</v>
      </c>
      <c r="L192" s="83" t="s">
        <v>100</v>
      </c>
      <c r="M192" s="85">
        <v>1.5699999999999999E-2</v>
      </c>
      <c r="N192" s="85">
        <v>7.51E-2</v>
      </c>
      <c r="O192" s="84">
        <v>2622845</v>
      </c>
      <c r="P192" s="84">
        <v>82.15</v>
      </c>
      <c r="Q192" s="84">
        <v>0</v>
      </c>
      <c r="R192" s="84">
        <v>2154.6671674999998</v>
      </c>
      <c r="S192" s="85">
        <v>5.7000000000000002E-3</v>
      </c>
      <c r="T192" s="85">
        <f t="shared" si="2"/>
        <v>8.0184774890783891E-4</v>
      </c>
      <c r="U192" s="85">
        <f>R192/'סכום נכסי הקרן'!$C$42</f>
        <v>1.0792207181735278E-4</v>
      </c>
    </row>
    <row r="193" spans="2:21" s="86" customFormat="1">
      <c r="B193" s="83" t="s">
        <v>911</v>
      </c>
      <c r="C193" s="83" t="s">
        <v>912</v>
      </c>
      <c r="D193" s="83" t="s">
        <v>98</v>
      </c>
      <c r="E193" s="83" t="s">
        <v>121</v>
      </c>
      <c r="F193" s="83" t="s">
        <v>913</v>
      </c>
      <c r="G193" s="83" t="s">
        <v>474</v>
      </c>
      <c r="H193" s="83" t="s">
        <v>873</v>
      </c>
      <c r="I193" s="83" t="s">
        <v>209</v>
      </c>
      <c r="J193" s="83" t="s">
        <v>413</v>
      </c>
      <c r="K193" s="84">
        <v>4.2699999999999996</v>
      </c>
      <c r="L193" s="83" t="s">
        <v>100</v>
      </c>
      <c r="M193" s="85">
        <v>1.0800000000000001E-2</v>
      </c>
      <c r="N193" s="85">
        <v>4.6699999999999998E-2</v>
      </c>
      <c r="O193" s="84">
        <v>4033730</v>
      </c>
      <c r="P193" s="84">
        <v>94.01</v>
      </c>
      <c r="Q193" s="84">
        <v>0</v>
      </c>
      <c r="R193" s="84">
        <v>3792.1095730000002</v>
      </c>
      <c r="S193" s="85">
        <v>1.5100000000000001E-2</v>
      </c>
      <c r="T193" s="85">
        <f t="shared" si="2"/>
        <v>1.4112130961971027E-3</v>
      </c>
      <c r="U193" s="85">
        <f>R193/'סכום נכסי הקרן'!$C$42</f>
        <v>1.8993760514363854E-4</v>
      </c>
    </row>
    <row r="194" spans="2:21" s="86" customFormat="1">
      <c r="B194" s="83" t="s">
        <v>914</v>
      </c>
      <c r="C194" s="83" t="s">
        <v>915</v>
      </c>
      <c r="D194" s="83" t="s">
        <v>121</v>
      </c>
      <c r="F194" s="83" t="s">
        <v>916</v>
      </c>
      <c r="G194" s="83" t="s">
        <v>531</v>
      </c>
      <c r="H194" s="83" t="s">
        <v>917</v>
      </c>
      <c r="I194" s="83" t="s">
        <v>209</v>
      </c>
      <c r="J194" s="83" t="s">
        <v>918</v>
      </c>
      <c r="K194" s="84">
        <v>1.22</v>
      </c>
      <c r="L194" s="83" t="s">
        <v>100</v>
      </c>
      <c r="M194" s="85">
        <v>3.2899999999999999E-2</v>
      </c>
      <c r="N194" s="85">
        <v>5.3400000000000003E-2</v>
      </c>
      <c r="O194" s="84">
        <v>914425.66</v>
      </c>
      <c r="P194" s="84">
        <v>108.5</v>
      </c>
      <c r="Q194" s="84">
        <v>0</v>
      </c>
      <c r="R194" s="84">
        <v>992.15184109999996</v>
      </c>
      <c r="S194" s="85">
        <v>2.2000000000000001E-3</v>
      </c>
      <c r="T194" s="85">
        <f t="shared" si="2"/>
        <v>3.6922394899805469E-4</v>
      </c>
      <c r="U194" s="85">
        <f>R194/'סכום נכסי הקרן'!$C$42</f>
        <v>4.9694488255069671E-5</v>
      </c>
    </row>
    <row r="195" spans="2:21" s="86" customFormat="1">
      <c r="B195" s="83" t="s">
        <v>919</v>
      </c>
      <c r="C195" s="83" t="s">
        <v>920</v>
      </c>
      <c r="D195" s="83" t="s">
        <v>98</v>
      </c>
      <c r="E195" s="83" t="s">
        <v>121</v>
      </c>
      <c r="F195" s="83" t="s">
        <v>921</v>
      </c>
      <c r="G195" s="83" t="s">
        <v>531</v>
      </c>
      <c r="H195" s="83" t="s">
        <v>922</v>
      </c>
      <c r="I195" s="83" t="s">
        <v>148</v>
      </c>
      <c r="J195" s="83" t="s">
        <v>923</v>
      </c>
      <c r="K195" s="84">
        <v>1.91</v>
      </c>
      <c r="L195" s="83" t="s">
        <v>100</v>
      </c>
      <c r="M195" s="85">
        <v>0.03</v>
      </c>
      <c r="N195" s="85">
        <v>7.5800000000000006E-2</v>
      </c>
      <c r="O195" s="84">
        <v>95213.4</v>
      </c>
      <c r="P195" s="84">
        <v>101.47</v>
      </c>
      <c r="Q195" s="84">
        <v>0</v>
      </c>
      <c r="R195" s="84">
        <v>96.613036980000004</v>
      </c>
      <c r="S195" s="85">
        <v>8.0000000000000004E-4</v>
      </c>
      <c r="T195" s="85">
        <f t="shared" si="2"/>
        <v>3.5954019899717435E-5</v>
      </c>
      <c r="U195" s="85">
        <f>R195/'סכום נכסי הקרן'!$C$42</f>
        <v>4.8391135636720657E-6</v>
      </c>
    </row>
    <row r="196" spans="2:21" s="86" customFormat="1">
      <c r="B196" s="83" t="s">
        <v>924</v>
      </c>
      <c r="C196" s="83" t="s">
        <v>925</v>
      </c>
      <c r="D196" s="83" t="s">
        <v>98</v>
      </c>
      <c r="E196" s="83" t="s">
        <v>121</v>
      </c>
      <c r="F196" s="83" t="s">
        <v>921</v>
      </c>
      <c r="G196" s="83" t="s">
        <v>531</v>
      </c>
      <c r="H196" s="83" t="s">
        <v>922</v>
      </c>
      <c r="I196" s="83" t="s">
        <v>148</v>
      </c>
      <c r="J196" s="83" t="s">
        <v>923</v>
      </c>
      <c r="K196" s="84">
        <v>4.01</v>
      </c>
      <c r="L196" s="83" t="s">
        <v>100</v>
      </c>
      <c r="M196" s="85">
        <v>3.3700000000000001E-2</v>
      </c>
      <c r="N196" s="85">
        <v>8.9099999999999999E-2</v>
      </c>
      <c r="O196" s="84">
        <v>450947.9</v>
      </c>
      <c r="P196" s="84">
        <v>87.55</v>
      </c>
      <c r="Q196" s="84">
        <v>0</v>
      </c>
      <c r="R196" s="84">
        <v>394.80488645000003</v>
      </c>
      <c r="S196" s="85">
        <v>3.2000000000000002E-3</v>
      </c>
      <c r="T196" s="85">
        <f t="shared" si="2"/>
        <v>1.4692450612920359E-4</v>
      </c>
      <c r="U196" s="85">
        <f>R196/'סכום נכסי הקרן'!$C$42</f>
        <v>1.9774822743846685E-5</v>
      </c>
    </row>
    <row r="197" spans="2:21" s="86" customFormat="1">
      <c r="B197" s="83" t="s">
        <v>926</v>
      </c>
      <c r="C197" s="83" t="s">
        <v>927</v>
      </c>
      <c r="D197" s="83" t="s">
        <v>98</v>
      </c>
      <c r="E197" s="83" t="s">
        <v>121</v>
      </c>
      <c r="F197" s="83" t="s">
        <v>928</v>
      </c>
      <c r="G197" s="83" t="s">
        <v>761</v>
      </c>
      <c r="H197" s="83" t="s">
        <v>929</v>
      </c>
      <c r="I197" s="83" t="s">
        <v>209</v>
      </c>
      <c r="J197" s="83" t="s">
        <v>930</v>
      </c>
      <c r="K197" s="84">
        <v>1.65</v>
      </c>
      <c r="L197" s="83" t="s">
        <v>100</v>
      </c>
      <c r="M197" s="85">
        <v>4.9500000000000002E-2</v>
      </c>
      <c r="N197" s="85">
        <v>0.1169</v>
      </c>
      <c r="O197" s="84">
        <v>1751188.85</v>
      </c>
      <c r="P197" s="84">
        <v>120.04</v>
      </c>
      <c r="Q197" s="84">
        <v>0</v>
      </c>
      <c r="R197" s="84">
        <v>2102.12709554</v>
      </c>
      <c r="S197" s="85">
        <v>3.2000000000000002E-3</v>
      </c>
      <c r="T197" s="85">
        <f t="shared" si="2"/>
        <v>7.8229524489977767E-4</v>
      </c>
      <c r="U197" s="85">
        <f>R197/'סכום נכסי הקרן'!$C$42</f>
        <v>1.0529046657229073E-4</v>
      </c>
    </row>
    <row r="198" spans="2:21" s="86" customFormat="1">
      <c r="B198" s="83" t="s">
        <v>932</v>
      </c>
      <c r="C198" s="83" t="s">
        <v>933</v>
      </c>
      <c r="D198" s="83" t="s">
        <v>98</v>
      </c>
      <c r="E198" s="83" t="s">
        <v>121</v>
      </c>
      <c r="F198" s="83" t="s">
        <v>934</v>
      </c>
      <c r="G198" s="83" t="s">
        <v>474</v>
      </c>
      <c r="H198" s="83" t="s">
        <v>251</v>
      </c>
      <c r="I198" s="83" t="s">
        <v>931</v>
      </c>
      <c r="J198" s="83" t="s">
        <v>769</v>
      </c>
      <c r="K198" s="84">
        <v>3.66</v>
      </c>
      <c r="L198" s="83" t="s">
        <v>100</v>
      </c>
      <c r="M198" s="85">
        <v>1.9E-2</v>
      </c>
      <c r="N198" s="85">
        <v>3.6999999999999998E-2</v>
      </c>
      <c r="O198" s="84">
        <v>2310000</v>
      </c>
      <c r="P198" s="84">
        <v>98.09</v>
      </c>
      <c r="Q198" s="84">
        <v>22.949529999999999</v>
      </c>
      <c r="R198" s="84">
        <v>2288.8285299999998</v>
      </c>
      <c r="S198" s="85">
        <v>4.1999999999999997E-3</v>
      </c>
      <c r="T198" s="85">
        <f t="shared" si="2"/>
        <v>8.5177517534922845E-4</v>
      </c>
      <c r="U198" s="85">
        <f>R198/'סכום נכסי הקרן'!$C$42</f>
        <v>1.1464189027341551E-4</v>
      </c>
    </row>
    <row r="199" spans="2:21" s="86" customFormat="1">
      <c r="B199" s="83" t="s">
        <v>935</v>
      </c>
      <c r="C199" s="83" t="s">
        <v>936</v>
      </c>
      <c r="D199" s="83" t="s">
        <v>98</v>
      </c>
      <c r="E199" s="83" t="s">
        <v>121</v>
      </c>
      <c r="F199" s="83" t="s">
        <v>937</v>
      </c>
      <c r="G199" s="83" t="s">
        <v>938</v>
      </c>
      <c r="H199" s="83" t="s">
        <v>251</v>
      </c>
      <c r="I199" s="83" t="s">
        <v>931</v>
      </c>
      <c r="J199" s="83" t="s">
        <v>939</v>
      </c>
      <c r="K199" s="84">
        <v>3.02</v>
      </c>
      <c r="L199" s="83" t="s">
        <v>100</v>
      </c>
      <c r="M199" s="85">
        <v>1.5800000000000002E-2</v>
      </c>
      <c r="N199" s="85">
        <v>7.1300000000000002E-2</v>
      </c>
      <c r="O199" s="84">
        <v>7703521</v>
      </c>
      <c r="P199" s="84">
        <v>91.32</v>
      </c>
      <c r="Q199" s="84">
        <v>0</v>
      </c>
      <c r="R199" s="84">
        <v>7034.8553771999996</v>
      </c>
      <c r="S199" s="85">
        <v>1.3899999999999999E-2</v>
      </c>
      <c r="T199" s="85">
        <f t="shared" si="2"/>
        <v>2.6179834329795744E-3</v>
      </c>
      <c r="U199" s="85">
        <f>R199/'סכום נכסי הקרן'!$C$42</f>
        <v>3.5235890660726321E-4</v>
      </c>
    </row>
    <row r="200" spans="2:21" s="86" customFormat="1">
      <c r="B200" s="83" t="s">
        <v>940</v>
      </c>
      <c r="C200" s="83" t="s">
        <v>941</v>
      </c>
      <c r="D200" s="83" t="s">
        <v>98</v>
      </c>
      <c r="E200" s="83" t="s">
        <v>121</v>
      </c>
      <c r="F200" s="83" t="s">
        <v>942</v>
      </c>
      <c r="G200" s="83" t="s">
        <v>748</v>
      </c>
      <c r="H200" s="83" t="s">
        <v>251</v>
      </c>
      <c r="I200" s="83" t="s">
        <v>931</v>
      </c>
      <c r="J200" s="83" t="s">
        <v>943</v>
      </c>
      <c r="K200" s="84">
        <v>2.78</v>
      </c>
      <c r="L200" s="83" t="s">
        <v>100</v>
      </c>
      <c r="M200" s="85">
        <v>3.5000000000000003E-2</v>
      </c>
      <c r="N200" s="85">
        <v>5.2900000000000003E-2</v>
      </c>
      <c r="O200" s="84">
        <v>1171000</v>
      </c>
      <c r="P200" s="84">
        <v>99.28</v>
      </c>
      <c r="Q200" s="84">
        <v>0</v>
      </c>
      <c r="R200" s="84">
        <v>1162.5688</v>
      </c>
      <c r="S200" s="85">
        <v>6.1999999999999998E-3</v>
      </c>
      <c r="T200" s="85">
        <f t="shared" si="2"/>
        <v>4.3264369982121039E-4</v>
      </c>
      <c r="U200" s="85">
        <f>R200/'סכום נכסי הקרן'!$C$42</f>
        <v>5.8230261925691893E-5</v>
      </c>
    </row>
    <row r="201" spans="2:21" s="86" customFormat="1">
      <c r="B201" s="83" t="s">
        <v>944</v>
      </c>
      <c r="C201" s="83" t="s">
        <v>945</v>
      </c>
      <c r="D201" s="83" t="s">
        <v>98</v>
      </c>
      <c r="E201" s="83" t="s">
        <v>121</v>
      </c>
      <c r="F201" s="83" t="s">
        <v>946</v>
      </c>
      <c r="G201" s="83" t="s">
        <v>130</v>
      </c>
      <c r="H201" s="83" t="s">
        <v>251</v>
      </c>
      <c r="I201" s="83" t="s">
        <v>931</v>
      </c>
      <c r="J201" s="83" t="s">
        <v>947</v>
      </c>
      <c r="K201" s="84">
        <v>2.4500000000000002</v>
      </c>
      <c r="L201" s="83" t="s">
        <v>100</v>
      </c>
      <c r="M201" s="85">
        <v>4.8000000000000001E-2</v>
      </c>
      <c r="N201" s="85">
        <v>9.4200000000000006E-2</v>
      </c>
      <c r="O201" s="84">
        <v>686000</v>
      </c>
      <c r="P201" s="84">
        <v>98.03</v>
      </c>
      <c r="Q201" s="84">
        <v>0</v>
      </c>
      <c r="R201" s="84">
        <v>672.48580000000004</v>
      </c>
      <c r="S201" s="85">
        <v>4.5999999999999999E-3</v>
      </c>
      <c r="T201" s="85">
        <f t="shared" si="2"/>
        <v>2.5026195833676817E-4</v>
      </c>
      <c r="U201" s="85">
        <f>R201/'סכום נכסי הקרן'!$C$42</f>
        <v>3.3683188707032614E-5</v>
      </c>
    </row>
    <row r="202" spans="2:21" s="86" customFormat="1">
      <c r="B202" s="83" t="s">
        <v>948</v>
      </c>
      <c r="C202" s="83">
        <v>11605060</v>
      </c>
      <c r="D202" s="83" t="s">
        <v>98</v>
      </c>
      <c r="E202" s="83" t="s">
        <v>121</v>
      </c>
      <c r="F202" s="83" t="s">
        <v>949</v>
      </c>
      <c r="G202" s="83" t="s">
        <v>748</v>
      </c>
      <c r="H202" s="83" t="s">
        <v>251</v>
      </c>
      <c r="I202" s="83" t="s">
        <v>931</v>
      </c>
      <c r="J202" s="83" t="s">
        <v>950</v>
      </c>
      <c r="K202" s="84">
        <v>2.7</v>
      </c>
      <c r="L202" s="83" t="s">
        <v>100</v>
      </c>
      <c r="M202" s="85">
        <v>2.35E-2</v>
      </c>
      <c r="N202" s="85">
        <v>5.9299999999999999E-2</v>
      </c>
      <c r="O202" s="84">
        <v>1800000</v>
      </c>
      <c r="P202" s="84">
        <f>R202*1000/O202*100</f>
        <v>99.239836065573897</v>
      </c>
      <c r="Q202" s="84">
        <v>0</v>
      </c>
      <c r="R202" s="84">
        <f>1786317.04918033/1000</f>
        <v>1786.3170491803301</v>
      </c>
      <c r="S202" s="85">
        <v>1.49E-2</v>
      </c>
      <c r="T202" s="85">
        <f t="shared" si="2"/>
        <v>6.6476824185466275E-4</v>
      </c>
      <c r="U202" s="85">
        <f>R202/'סכום נכסי הקרן'!$C$42</f>
        <v>8.9472304483054831E-5</v>
      </c>
    </row>
    <row r="203" spans="2:21" s="86" customFormat="1">
      <c r="B203" s="83" t="s">
        <v>948</v>
      </c>
      <c r="C203" s="83">
        <v>1160506</v>
      </c>
      <c r="D203" s="83" t="s">
        <v>98</v>
      </c>
      <c r="E203" s="83" t="s">
        <v>121</v>
      </c>
      <c r="F203" s="83" t="s">
        <v>949</v>
      </c>
      <c r="G203" s="83" t="s">
        <v>748</v>
      </c>
      <c r="H203" s="83" t="s">
        <v>251</v>
      </c>
      <c r="I203" s="83" t="s">
        <v>931</v>
      </c>
      <c r="J203" s="83" t="s">
        <v>950</v>
      </c>
      <c r="K203" s="84">
        <v>0</v>
      </c>
      <c r="L203" s="83" t="s">
        <v>100</v>
      </c>
      <c r="M203" s="85">
        <v>0</v>
      </c>
      <c r="N203" s="85">
        <v>0</v>
      </c>
      <c r="O203" s="84">
        <v>333997.50999999978</v>
      </c>
      <c r="P203" s="84">
        <f>R203*1000/O203*100</f>
        <v>99.47000000000007</v>
      </c>
      <c r="Q203" s="84">
        <v>0</v>
      </c>
      <c r="R203" s="84">
        <f>332227.323197/1000</f>
        <v>332.22732319700003</v>
      </c>
      <c r="S203" s="85">
        <v>0</v>
      </c>
      <c r="T203" s="85">
        <f t="shared" si="2"/>
        <v>1.2363660394950143E-4</v>
      </c>
      <c r="U203" s="85">
        <f>R203/'סכום נכסי הקרן'!$C$42</f>
        <v>1.6640463814814924E-5</v>
      </c>
    </row>
    <row r="204" spans="2:21" s="86" customFormat="1">
      <c r="B204" s="83" t="s">
        <v>951</v>
      </c>
      <c r="C204" s="83" t="s">
        <v>952</v>
      </c>
      <c r="D204" s="83" t="s">
        <v>98</v>
      </c>
      <c r="E204" s="83" t="s">
        <v>121</v>
      </c>
      <c r="F204" s="83" t="s">
        <v>949</v>
      </c>
      <c r="G204" s="83" t="s">
        <v>748</v>
      </c>
      <c r="H204" s="83" t="s">
        <v>251</v>
      </c>
      <c r="I204" s="83" t="s">
        <v>931</v>
      </c>
      <c r="J204" s="83" t="s">
        <v>953</v>
      </c>
      <c r="K204" s="84">
        <v>4.2699999999999996</v>
      </c>
      <c r="L204" s="83" t="s">
        <v>100</v>
      </c>
      <c r="M204" s="85">
        <v>3.2899999999999999E-2</v>
      </c>
      <c r="N204" s="85">
        <v>8.4099999999999994E-2</v>
      </c>
      <c r="O204" s="84">
        <v>1991000</v>
      </c>
      <c r="P204" s="84">
        <v>82.7</v>
      </c>
      <c r="Q204" s="84">
        <v>0</v>
      </c>
      <c r="R204" s="84">
        <v>1646.557</v>
      </c>
      <c r="S204" s="85">
        <v>1.6400000000000001E-2</v>
      </c>
      <c r="T204" s="85">
        <f t="shared" ref="T204:T267" si="6">R204/$R$11</f>
        <v>6.1275729440400661E-4</v>
      </c>
      <c r="U204" s="85">
        <f>R204/'סכום נכסי הקרן'!$C$42</f>
        <v>8.2472061340009697E-5</v>
      </c>
    </row>
    <row r="205" spans="2:21" s="86" customFormat="1">
      <c r="B205" s="83" t="s">
        <v>954</v>
      </c>
      <c r="C205" s="83">
        <v>47301640</v>
      </c>
      <c r="D205" s="83" t="s">
        <v>98</v>
      </c>
      <c r="E205" s="83" t="s">
        <v>121</v>
      </c>
      <c r="F205" s="83" t="s">
        <v>955</v>
      </c>
      <c r="G205" s="83" t="s">
        <v>748</v>
      </c>
      <c r="H205" s="83" t="s">
        <v>251</v>
      </c>
      <c r="I205" s="83" t="s">
        <v>931</v>
      </c>
      <c r="J205" s="83" t="s">
        <v>956</v>
      </c>
      <c r="K205" s="84">
        <v>1.36</v>
      </c>
      <c r="L205" s="83" t="s">
        <v>100</v>
      </c>
      <c r="M205" s="85">
        <v>0.05</v>
      </c>
      <c r="N205" s="85">
        <v>4.6399999999999997E-2</v>
      </c>
      <c r="O205" s="84">
        <v>1800000</v>
      </c>
      <c r="P205" s="84">
        <f>R205*1000/O205*100</f>
        <v>111.97874316939891</v>
      </c>
      <c r="Q205" s="84">
        <v>0</v>
      </c>
      <c r="R205" s="84">
        <f>2028.6-12.9826229508196</f>
        <v>2015.6173770491803</v>
      </c>
      <c r="S205" s="85">
        <v>0.01</v>
      </c>
      <c r="T205" s="85">
        <f t="shared" si="6"/>
        <v>7.5010112040722323E-4</v>
      </c>
      <c r="U205" s="85">
        <f>R205/'סכום נכסי הקרן'!$C$42</f>
        <v>1.0095740381777822E-4</v>
      </c>
    </row>
    <row r="206" spans="2:21" s="86" customFormat="1">
      <c r="B206" s="83" t="s">
        <v>957</v>
      </c>
      <c r="C206" s="83" t="s">
        <v>958</v>
      </c>
      <c r="D206" s="83" t="s">
        <v>98</v>
      </c>
      <c r="E206" s="83" t="s">
        <v>121</v>
      </c>
      <c r="F206" s="83" t="s">
        <v>959</v>
      </c>
      <c r="G206" s="83" t="s">
        <v>474</v>
      </c>
      <c r="H206" s="83" t="s">
        <v>251</v>
      </c>
      <c r="I206" s="83" t="s">
        <v>931</v>
      </c>
      <c r="J206" s="83" t="s">
        <v>316</v>
      </c>
      <c r="K206" s="84">
        <v>0.01</v>
      </c>
      <c r="L206" s="83" t="s">
        <v>100</v>
      </c>
      <c r="M206" s="85">
        <v>2.1000000000000001E-2</v>
      </c>
      <c r="N206" s="85">
        <v>0.24060000000000001</v>
      </c>
      <c r="O206" s="84">
        <v>3426967.71</v>
      </c>
      <c r="P206" s="84">
        <v>111.53</v>
      </c>
      <c r="Q206" s="84">
        <v>0</v>
      </c>
      <c r="R206" s="84">
        <v>3822.097086963</v>
      </c>
      <c r="S206" s="85">
        <v>1.6799999999999999E-2</v>
      </c>
      <c r="T206" s="85">
        <f t="shared" si="6"/>
        <v>1.4223727875542014E-3</v>
      </c>
      <c r="U206" s="85">
        <f>R206/'סכום נכסי הקרן'!$C$42</f>
        <v>1.914396072553121E-4</v>
      </c>
    </row>
    <row r="207" spans="2:21" s="86" customFormat="1">
      <c r="B207" s="83" t="s">
        <v>960</v>
      </c>
      <c r="C207" s="83" t="s">
        <v>961</v>
      </c>
      <c r="D207" s="83" t="s">
        <v>98</v>
      </c>
      <c r="E207" s="83" t="s">
        <v>121</v>
      </c>
      <c r="F207" s="83" t="s">
        <v>959</v>
      </c>
      <c r="G207" s="83" t="s">
        <v>474</v>
      </c>
      <c r="H207" s="83" t="s">
        <v>251</v>
      </c>
      <c r="I207" s="83" t="s">
        <v>931</v>
      </c>
      <c r="J207" s="83" t="s">
        <v>962</v>
      </c>
      <c r="K207" s="84">
        <v>3.94</v>
      </c>
      <c r="L207" s="83" t="s">
        <v>100</v>
      </c>
      <c r="M207" s="85">
        <v>2.75E-2</v>
      </c>
      <c r="N207" s="85">
        <v>3.4599999999999999E-2</v>
      </c>
      <c r="O207" s="84">
        <v>4970501.24</v>
      </c>
      <c r="P207" s="84">
        <v>106.19</v>
      </c>
      <c r="Q207" s="84">
        <v>0</v>
      </c>
      <c r="R207" s="84">
        <v>5278.1752667560004</v>
      </c>
      <c r="S207" s="85">
        <v>9.7000000000000003E-3</v>
      </c>
      <c r="T207" s="85">
        <f t="shared" si="6"/>
        <v>1.9642444178048818E-3</v>
      </c>
      <c r="U207" s="85">
        <f>R207/'סכום נכסי הקרן'!$C$42</f>
        <v>2.6437104476991863E-4</v>
      </c>
    </row>
    <row r="208" spans="2:21" s="86" customFormat="1">
      <c r="B208" s="83" t="s">
        <v>963</v>
      </c>
      <c r="C208" s="83" t="s">
        <v>964</v>
      </c>
      <c r="D208" s="83" t="s">
        <v>98</v>
      </c>
      <c r="E208" s="83" t="s">
        <v>121</v>
      </c>
      <c r="F208" s="83" t="s">
        <v>959</v>
      </c>
      <c r="G208" s="83" t="s">
        <v>474</v>
      </c>
      <c r="H208" s="83" t="s">
        <v>251</v>
      </c>
      <c r="I208" s="83" t="s">
        <v>931</v>
      </c>
      <c r="J208" s="83" t="s">
        <v>965</v>
      </c>
      <c r="K208" s="84">
        <v>5.65</v>
      </c>
      <c r="L208" s="83" t="s">
        <v>100</v>
      </c>
      <c r="M208" s="85">
        <v>8.5000000000000006E-3</v>
      </c>
      <c r="N208" s="85">
        <v>3.6299999999999999E-2</v>
      </c>
      <c r="O208" s="84">
        <v>8106062</v>
      </c>
      <c r="P208" s="84">
        <v>92.28</v>
      </c>
      <c r="Q208" s="84">
        <v>0</v>
      </c>
      <c r="R208" s="84">
        <v>7480.2740136000002</v>
      </c>
      <c r="S208" s="85">
        <v>1.5699999999999999E-2</v>
      </c>
      <c r="T208" s="85">
        <f t="shared" si="6"/>
        <v>2.7837435727849904E-3</v>
      </c>
      <c r="U208" s="85">
        <f>R208/'סכום נכסי הקרן'!$C$42</f>
        <v>3.7466884978151364E-4</v>
      </c>
    </row>
    <row r="209" spans="2:21" s="86" customFormat="1">
      <c r="B209" s="83" t="s">
        <v>966</v>
      </c>
      <c r="C209" s="83" t="s">
        <v>967</v>
      </c>
      <c r="D209" s="83" t="s">
        <v>98</v>
      </c>
      <c r="E209" s="83" t="s">
        <v>121</v>
      </c>
      <c r="F209" s="83" t="s">
        <v>959</v>
      </c>
      <c r="G209" s="83" t="s">
        <v>474</v>
      </c>
      <c r="H209" s="83" t="s">
        <v>251</v>
      </c>
      <c r="I209" s="83" t="s">
        <v>931</v>
      </c>
      <c r="J209" s="83" t="s">
        <v>797</v>
      </c>
      <c r="K209" s="84">
        <v>6.97</v>
      </c>
      <c r="L209" s="83" t="s">
        <v>100</v>
      </c>
      <c r="M209" s="85">
        <v>3.1800000000000002E-2</v>
      </c>
      <c r="N209" s="85">
        <v>3.8199999999999998E-2</v>
      </c>
      <c r="O209" s="84">
        <v>991000</v>
      </c>
      <c r="P209" s="84">
        <v>96.57</v>
      </c>
      <c r="Q209" s="84">
        <v>0</v>
      </c>
      <c r="R209" s="84">
        <v>957.00869999999998</v>
      </c>
      <c r="S209" s="85">
        <v>5.1000000000000004E-3</v>
      </c>
      <c r="T209" s="85">
        <f t="shared" si="6"/>
        <v>3.5614561884775059E-4</v>
      </c>
      <c r="U209" s="85">
        <f>R209/'סכום נכסי הקרן'!$C$42</f>
        <v>4.7934253238316647E-5</v>
      </c>
    </row>
    <row r="210" spans="2:21" s="86" customFormat="1">
      <c r="B210" s="83" t="s">
        <v>968</v>
      </c>
      <c r="C210" s="83" t="s">
        <v>969</v>
      </c>
      <c r="D210" s="83" t="s">
        <v>98</v>
      </c>
      <c r="E210" s="83" t="s">
        <v>121</v>
      </c>
      <c r="F210" s="83" t="s">
        <v>970</v>
      </c>
      <c r="G210" s="83" t="s">
        <v>493</v>
      </c>
      <c r="H210" s="83" t="s">
        <v>251</v>
      </c>
      <c r="I210" s="83" t="s">
        <v>931</v>
      </c>
      <c r="J210" s="83" t="s">
        <v>971</v>
      </c>
      <c r="K210" s="84">
        <v>2.76</v>
      </c>
      <c r="L210" s="83" t="s">
        <v>100</v>
      </c>
      <c r="M210" s="85">
        <v>1.6400000000000001E-2</v>
      </c>
      <c r="N210" s="85">
        <v>3.4099999999999998E-2</v>
      </c>
      <c r="O210" s="84">
        <v>2959315.6</v>
      </c>
      <c r="P210" s="84">
        <v>104.01</v>
      </c>
      <c r="Q210" s="84">
        <v>0</v>
      </c>
      <c r="R210" s="84">
        <v>3077.9841555600001</v>
      </c>
      <c r="S210" s="85">
        <v>1.1299999999999999E-2</v>
      </c>
      <c r="T210" s="85">
        <f t="shared" si="6"/>
        <v>1.1454551791279298E-3</v>
      </c>
      <c r="U210" s="85">
        <f>R210/'סכום נכסי הקרן'!$C$42</f>
        <v>1.5416878861826362E-4</v>
      </c>
    </row>
    <row r="211" spans="2:21" s="86" customFormat="1">
      <c r="B211" s="83" t="s">
        <v>972</v>
      </c>
      <c r="C211" s="83" t="s">
        <v>973</v>
      </c>
      <c r="D211" s="83" t="s">
        <v>98</v>
      </c>
      <c r="E211" s="83" t="s">
        <v>121</v>
      </c>
      <c r="F211" s="83" t="s">
        <v>974</v>
      </c>
      <c r="G211" s="83" t="s">
        <v>938</v>
      </c>
      <c r="H211" s="83" t="s">
        <v>251</v>
      </c>
      <c r="I211" s="83" t="s">
        <v>931</v>
      </c>
      <c r="J211" s="83" t="s">
        <v>975</v>
      </c>
      <c r="K211" s="84">
        <v>3.13</v>
      </c>
      <c r="L211" s="83" t="s">
        <v>100</v>
      </c>
      <c r="M211" s="85">
        <v>1.4800000000000001E-2</v>
      </c>
      <c r="N211" s="85">
        <v>4.8300000000000003E-2</v>
      </c>
      <c r="O211" s="84">
        <v>3613909</v>
      </c>
      <c r="P211" s="84">
        <v>96.82</v>
      </c>
      <c r="Q211" s="84">
        <v>0</v>
      </c>
      <c r="R211" s="84">
        <v>3498.9866938</v>
      </c>
      <c r="S211" s="85">
        <v>5.0000000000000001E-3</v>
      </c>
      <c r="T211" s="85">
        <f t="shared" si="6"/>
        <v>1.3021289998758066E-3</v>
      </c>
      <c r="U211" s="85">
        <f>R211/'סכום נכסי הקרן'!$C$42</f>
        <v>1.7525578843547557E-4</v>
      </c>
    </row>
    <row r="212" spans="2:21" s="86" customFormat="1">
      <c r="B212" s="83" t="s">
        <v>976</v>
      </c>
      <c r="C212" s="83" t="s">
        <v>977</v>
      </c>
      <c r="D212" s="83" t="s">
        <v>98</v>
      </c>
      <c r="E212" s="83" t="s">
        <v>121</v>
      </c>
      <c r="F212" s="83" t="s">
        <v>978</v>
      </c>
      <c r="G212" s="83" t="s">
        <v>938</v>
      </c>
      <c r="H212" s="83" t="s">
        <v>251</v>
      </c>
      <c r="I212" s="83" t="s">
        <v>931</v>
      </c>
      <c r="J212" s="83" t="s">
        <v>405</v>
      </c>
      <c r="K212" s="84">
        <v>3.09</v>
      </c>
      <c r="L212" s="83" t="s">
        <v>100</v>
      </c>
      <c r="M212" s="85">
        <v>2.3E-2</v>
      </c>
      <c r="N212" s="85">
        <v>0.1072</v>
      </c>
      <c r="O212" s="84">
        <v>5360557</v>
      </c>
      <c r="P212" s="84">
        <v>83.05</v>
      </c>
      <c r="Q212" s="84">
        <v>0</v>
      </c>
      <c r="R212" s="84">
        <v>4451.9425885000001</v>
      </c>
      <c r="S212" s="85">
        <v>2.2200000000000001E-2</v>
      </c>
      <c r="T212" s="85">
        <f t="shared" si="6"/>
        <v>1.6567663891205891E-3</v>
      </c>
      <c r="U212" s="85">
        <f>R212/'סכום נכסי הקרן'!$C$42</f>
        <v>2.2298704644963617E-4</v>
      </c>
    </row>
    <row r="213" spans="2:21" s="86" customFormat="1">
      <c r="B213" s="83" t="s">
        <v>979</v>
      </c>
      <c r="C213" s="83" t="s">
        <v>980</v>
      </c>
      <c r="D213" s="83" t="s">
        <v>98</v>
      </c>
      <c r="E213" s="83" t="s">
        <v>121</v>
      </c>
      <c r="F213" s="83" t="s">
        <v>981</v>
      </c>
      <c r="G213" s="83" t="s">
        <v>938</v>
      </c>
      <c r="H213" s="83" t="s">
        <v>251</v>
      </c>
      <c r="I213" s="83" t="s">
        <v>931</v>
      </c>
      <c r="J213" s="83" t="s">
        <v>982</v>
      </c>
      <c r="K213" s="84">
        <v>3.27</v>
      </c>
      <c r="L213" s="83" t="s">
        <v>100</v>
      </c>
      <c r="M213" s="85">
        <v>2.9499999999999998E-2</v>
      </c>
      <c r="N213" s="85">
        <v>7.9699999999999993E-2</v>
      </c>
      <c r="O213" s="84">
        <v>854312</v>
      </c>
      <c r="P213" s="84">
        <v>90</v>
      </c>
      <c r="Q213" s="84">
        <v>0</v>
      </c>
      <c r="R213" s="84">
        <v>768.88080000000002</v>
      </c>
      <c r="S213" s="85">
        <v>4.7000000000000002E-3</v>
      </c>
      <c r="T213" s="85">
        <f t="shared" si="6"/>
        <v>2.8613483695200841E-4</v>
      </c>
      <c r="U213" s="85">
        <f>R213/'סכום נכסי הקרן'!$C$42</f>
        <v>3.8511381325247614E-5</v>
      </c>
    </row>
    <row r="214" spans="2:21" s="86" customFormat="1">
      <c r="B214" s="83" t="s">
        <v>983</v>
      </c>
      <c r="C214" s="83" t="s">
        <v>984</v>
      </c>
      <c r="D214" s="83" t="s">
        <v>98</v>
      </c>
      <c r="E214" s="83" t="s">
        <v>121</v>
      </c>
      <c r="F214" s="83" t="s">
        <v>985</v>
      </c>
      <c r="G214" s="83" t="s">
        <v>938</v>
      </c>
      <c r="H214" s="83" t="s">
        <v>251</v>
      </c>
      <c r="I214" s="83" t="s">
        <v>931</v>
      </c>
      <c r="J214" s="83" t="s">
        <v>930</v>
      </c>
      <c r="K214" s="84">
        <v>2.87</v>
      </c>
      <c r="L214" s="83" t="s">
        <v>100</v>
      </c>
      <c r="M214" s="85">
        <v>0.04</v>
      </c>
      <c r="N214" s="85">
        <v>0.31030000000000002</v>
      </c>
      <c r="O214" s="84">
        <v>1180001</v>
      </c>
      <c r="P214" s="84">
        <v>52.15</v>
      </c>
      <c r="Q214" s="84">
        <v>0</v>
      </c>
      <c r="R214" s="84">
        <v>615.3705215</v>
      </c>
      <c r="S214" s="85">
        <v>2.1600000000000001E-2</v>
      </c>
      <c r="T214" s="85">
        <f t="shared" si="6"/>
        <v>2.2900681592579096E-4</v>
      </c>
      <c r="U214" s="85">
        <f>R214/'סכום נכסי הקרן'!$C$42</f>
        <v>3.0822422422049011E-5</v>
      </c>
    </row>
    <row r="215" spans="2:21" s="86" customFormat="1">
      <c r="B215" s="83" t="s">
        <v>986</v>
      </c>
      <c r="C215" s="83" t="s">
        <v>987</v>
      </c>
      <c r="D215" s="83" t="s">
        <v>98</v>
      </c>
      <c r="E215" s="83" t="s">
        <v>121</v>
      </c>
      <c r="F215" s="83" t="s">
        <v>988</v>
      </c>
      <c r="G215" s="83" t="s">
        <v>761</v>
      </c>
      <c r="H215" s="83" t="s">
        <v>251</v>
      </c>
      <c r="I215" s="83" t="s">
        <v>931</v>
      </c>
      <c r="J215" s="83" t="s">
        <v>989</v>
      </c>
      <c r="K215" s="84">
        <v>3.34</v>
      </c>
      <c r="L215" s="83" t="s">
        <v>100</v>
      </c>
      <c r="M215" s="85">
        <v>3.6999999999999998E-2</v>
      </c>
      <c r="N215" s="85">
        <v>7.9899999999999999E-2</v>
      </c>
      <c r="O215" s="84">
        <v>1672000</v>
      </c>
      <c r="P215" s="84">
        <v>95.86</v>
      </c>
      <c r="Q215" s="84">
        <v>0</v>
      </c>
      <c r="R215" s="84">
        <v>1602.7791999999999</v>
      </c>
      <c r="S215" s="85">
        <v>1.6999999999999999E-3</v>
      </c>
      <c r="T215" s="85">
        <f t="shared" si="6"/>
        <v>5.9646562258034081E-4</v>
      </c>
      <c r="U215" s="85">
        <f>R215/'סכום נכסי הקרן'!$C$42</f>
        <v>8.027933712400583E-5</v>
      </c>
    </row>
    <row r="216" spans="2:21" s="86" customFormat="1">
      <c r="B216" s="83" t="s">
        <v>990</v>
      </c>
      <c r="C216" s="83" t="s">
        <v>991</v>
      </c>
      <c r="D216" s="83" t="s">
        <v>98</v>
      </c>
      <c r="E216" s="83" t="s">
        <v>121</v>
      </c>
      <c r="F216" s="83" t="s">
        <v>992</v>
      </c>
      <c r="G216" s="83" t="s">
        <v>474</v>
      </c>
      <c r="H216" s="83" t="s">
        <v>251</v>
      </c>
      <c r="I216" s="83" t="s">
        <v>931</v>
      </c>
      <c r="J216" s="83" t="s">
        <v>993</v>
      </c>
      <c r="K216" s="84">
        <v>6.46</v>
      </c>
      <c r="L216" s="83" t="s">
        <v>100</v>
      </c>
      <c r="M216" s="85">
        <v>6.4000000000000003E-3</v>
      </c>
      <c r="N216" s="85">
        <v>4.3900000000000002E-2</v>
      </c>
      <c r="O216" s="84">
        <v>3153150</v>
      </c>
      <c r="P216" s="84">
        <v>85.13</v>
      </c>
      <c r="Q216" s="84">
        <v>0</v>
      </c>
      <c r="R216" s="84">
        <v>2684.2765949999998</v>
      </c>
      <c r="S216" s="85">
        <v>2.1000000000000001E-2</v>
      </c>
      <c r="T216" s="85">
        <f t="shared" si="6"/>
        <v>9.989390369019714E-4</v>
      </c>
      <c r="U216" s="85">
        <f>R216/'סכום נכסי הקרן'!$C$42</f>
        <v>1.3444892827663564E-4</v>
      </c>
    </row>
    <row r="217" spans="2:21" s="86" customFormat="1">
      <c r="B217" s="83" t="s">
        <v>994</v>
      </c>
      <c r="C217" s="83" t="s">
        <v>995</v>
      </c>
      <c r="D217" s="83" t="s">
        <v>98</v>
      </c>
      <c r="E217" s="83" t="s">
        <v>121</v>
      </c>
      <c r="F217" s="83" t="s">
        <v>996</v>
      </c>
      <c r="G217" s="83" t="s">
        <v>474</v>
      </c>
      <c r="H217" s="83" t="s">
        <v>251</v>
      </c>
      <c r="I217" s="83" t="s">
        <v>931</v>
      </c>
      <c r="J217" s="83" t="s">
        <v>953</v>
      </c>
      <c r="K217" s="84">
        <v>3.47</v>
      </c>
      <c r="L217" s="83" t="s">
        <v>100</v>
      </c>
      <c r="M217" s="85">
        <v>3.4299999999999997E-2</v>
      </c>
      <c r="N217" s="85">
        <v>4.53E-2</v>
      </c>
      <c r="O217" s="84">
        <v>1954965</v>
      </c>
      <c r="P217" s="84">
        <v>100.07</v>
      </c>
      <c r="Q217" s="84">
        <v>0</v>
      </c>
      <c r="R217" s="84">
        <v>1956.3334755000001</v>
      </c>
      <c r="S217" s="85">
        <v>3.0999999999999999E-3</v>
      </c>
      <c r="T217" s="85">
        <f t="shared" si="6"/>
        <v>7.2803893664134735E-4</v>
      </c>
      <c r="U217" s="85">
        <f>R217/'סכום נכסי הקרן'!$C$42</f>
        <v>9.7988016444587321E-5</v>
      </c>
    </row>
    <row r="218" spans="2:21" s="86" customFormat="1">
      <c r="B218" s="87" t="s">
        <v>284</v>
      </c>
      <c r="K218" s="89">
        <v>2.63</v>
      </c>
      <c r="N218" s="90">
        <v>-1.6999999999999999E-3</v>
      </c>
      <c r="O218" s="89">
        <f>SUM(O219:O441)</f>
        <v>720935543.20999956</v>
      </c>
      <c r="Q218" s="89">
        <v>1397.16507</v>
      </c>
      <c r="R218" s="89">
        <v>701699.21786737244</v>
      </c>
      <c r="T218" s="90">
        <f t="shared" si="6"/>
        <v>0.26113357401281506</v>
      </c>
      <c r="U218" s="90">
        <f>R218/'סכום נכסי הקרן'!$C$42</f>
        <v>3.514641821582537E-2</v>
      </c>
    </row>
    <row r="219" spans="2:21" s="86" customFormat="1">
      <c r="B219" s="83" t="s">
        <v>997</v>
      </c>
      <c r="C219" s="83" t="s">
        <v>998</v>
      </c>
      <c r="D219" s="83" t="s">
        <v>98</v>
      </c>
      <c r="E219" s="83" t="s">
        <v>121</v>
      </c>
      <c r="F219" s="83" t="s">
        <v>419</v>
      </c>
      <c r="G219" s="83" t="s">
        <v>409</v>
      </c>
      <c r="H219" s="83" t="s">
        <v>208</v>
      </c>
      <c r="I219" s="83" t="s">
        <v>209</v>
      </c>
      <c r="J219" s="83" t="s">
        <v>999</v>
      </c>
      <c r="K219" s="84">
        <v>0</v>
      </c>
      <c r="L219" s="83" t="s">
        <v>100</v>
      </c>
      <c r="M219" s="85">
        <v>4.5900000000000003E-2</v>
      </c>
      <c r="N219" s="85">
        <v>-3.75</v>
      </c>
      <c r="O219" s="84">
        <v>298000</v>
      </c>
      <c r="P219" s="84">
        <v>1024.0999999999999</v>
      </c>
      <c r="Q219" s="84">
        <v>0</v>
      </c>
      <c r="R219" s="84">
        <v>3051.8180000000002</v>
      </c>
      <c r="S219" s="85">
        <v>4.0000000000000002E-4</v>
      </c>
      <c r="T219" s="85">
        <f t="shared" si="6"/>
        <v>1.1357175856611384E-3</v>
      </c>
      <c r="U219" s="85">
        <f>R219/'סכום נכסי הקרן'!$C$42</f>
        <v>1.5285818911495061E-4</v>
      </c>
    </row>
    <row r="220" spans="2:21" s="86" customFormat="1">
      <c r="B220" s="83" t="s">
        <v>1000</v>
      </c>
      <c r="C220" s="83" t="s">
        <v>1001</v>
      </c>
      <c r="D220" s="83" t="s">
        <v>98</v>
      </c>
      <c r="E220" s="83" t="s">
        <v>121</v>
      </c>
      <c r="F220" s="83" t="s">
        <v>419</v>
      </c>
      <c r="G220" s="83" t="s">
        <v>409</v>
      </c>
      <c r="H220" s="83" t="s">
        <v>208</v>
      </c>
      <c r="I220" s="83" t="s">
        <v>209</v>
      </c>
      <c r="J220" s="83" t="s">
        <v>311</v>
      </c>
      <c r="K220" s="84">
        <v>1.17</v>
      </c>
      <c r="L220" s="83" t="s">
        <v>100</v>
      </c>
      <c r="M220" s="85">
        <v>1.8700000000000001E-2</v>
      </c>
      <c r="N220" s="85">
        <v>4.9200000000000001E-2</v>
      </c>
      <c r="O220" s="84">
        <v>13758124.050000001</v>
      </c>
      <c r="P220" s="84">
        <v>97.17</v>
      </c>
      <c r="Q220" s="84">
        <v>0</v>
      </c>
      <c r="R220" s="84">
        <v>13368.769139385</v>
      </c>
      <c r="S220" s="85">
        <v>2.4899999999999999E-2</v>
      </c>
      <c r="T220" s="85">
        <f t="shared" si="6"/>
        <v>4.9751152297559898E-3</v>
      </c>
      <c r="U220" s="85">
        <f>R220/'סכום נכסי הקרן'!$C$42</f>
        <v>6.6960934149488201E-4</v>
      </c>
    </row>
    <row r="221" spans="2:21" s="86" customFormat="1">
      <c r="B221" s="83" t="s">
        <v>1002</v>
      </c>
      <c r="C221" s="83" t="s">
        <v>1003</v>
      </c>
      <c r="D221" s="83" t="s">
        <v>98</v>
      </c>
      <c r="E221" s="83" t="s">
        <v>121</v>
      </c>
      <c r="F221" s="83" t="s">
        <v>419</v>
      </c>
      <c r="G221" s="83" t="s">
        <v>409</v>
      </c>
      <c r="H221" s="83" t="s">
        <v>208</v>
      </c>
      <c r="I221" s="83" t="s">
        <v>209</v>
      </c>
      <c r="J221" s="83" t="s">
        <v>410</v>
      </c>
      <c r="K221" s="84">
        <v>3.83</v>
      </c>
      <c r="L221" s="83" t="s">
        <v>100</v>
      </c>
      <c r="M221" s="85">
        <v>2.6800000000000001E-2</v>
      </c>
      <c r="N221" s="85">
        <v>4.5699999999999998E-2</v>
      </c>
      <c r="O221" s="84">
        <v>26062179.300000001</v>
      </c>
      <c r="P221" s="84">
        <v>93.96</v>
      </c>
      <c r="Q221" s="84">
        <v>0</v>
      </c>
      <c r="R221" s="84">
        <v>24488.023670279999</v>
      </c>
      <c r="S221" s="85">
        <v>0.01</v>
      </c>
      <c r="T221" s="85">
        <f t="shared" si="6"/>
        <v>9.1130857477160192E-3</v>
      </c>
      <c r="U221" s="85">
        <f>R221/'סכום נכסי הקרן'!$C$42</f>
        <v>1.2265459320454388E-3</v>
      </c>
    </row>
    <row r="222" spans="2:21" s="86" customFormat="1">
      <c r="B222" s="83" t="s">
        <v>1004</v>
      </c>
      <c r="C222" s="83" t="s">
        <v>1005</v>
      </c>
      <c r="D222" s="83" t="s">
        <v>98</v>
      </c>
      <c r="E222" s="83" t="s">
        <v>121</v>
      </c>
      <c r="F222" s="83" t="s">
        <v>1006</v>
      </c>
      <c r="G222" s="83" t="s">
        <v>404</v>
      </c>
      <c r="H222" s="83" t="s">
        <v>425</v>
      </c>
      <c r="I222" s="83" t="s">
        <v>148</v>
      </c>
      <c r="J222" s="83" t="s">
        <v>779</v>
      </c>
      <c r="K222" s="84">
        <v>3.82</v>
      </c>
      <c r="L222" s="83" t="s">
        <v>100</v>
      </c>
      <c r="M222" s="85">
        <v>1.2E-2</v>
      </c>
      <c r="N222" s="85">
        <v>4.8899999999999999E-2</v>
      </c>
      <c r="O222" s="84">
        <v>1790594</v>
      </c>
      <c r="P222" s="84">
        <v>90.59</v>
      </c>
      <c r="Q222" s="84">
        <v>0</v>
      </c>
      <c r="R222" s="84">
        <v>1622.0991045999999</v>
      </c>
      <c r="S222" s="85">
        <v>1.6299999999999999E-2</v>
      </c>
      <c r="T222" s="85">
        <f t="shared" si="6"/>
        <v>6.0365542072935081E-4</v>
      </c>
      <c r="U222" s="85">
        <f>R222/'סכום נכסי הקרן'!$C$42</f>
        <v>8.1247024460219728E-5</v>
      </c>
    </row>
    <row r="223" spans="2:21" s="86" customFormat="1">
      <c r="B223" s="83" t="s">
        <v>1007</v>
      </c>
      <c r="C223" s="83" t="s">
        <v>1008</v>
      </c>
      <c r="D223" s="83" t="s">
        <v>98</v>
      </c>
      <c r="E223" s="83" t="s">
        <v>121</v>
      </c>
      <c r="F223" s="83" t="s">
        <v>422</v>
      </c>
      <c r="G223" s="83" t="s">
        <v>409</v>
      </c>
      <c r="H223" s="83" t="s">
        <v>208</v>
      </c>
      <c r="I223" s="83" t="s">
        <v>209</v>
      </c>
      <c r="J223" s="83" t="s">
        <v>410</v>
      </c>
      <c r="K223" s="84">
        <v>1</v>
      </c>
      <c r="L223" s="83" t="s">
        <v>100</v>
      </c>
      <c r="M223" s="85">
        <v>3.0099999999999998E-2</v>
      </c>
      <c r="N223" s="85">
        <v>4.7600000000000003E-2</v>
      </c>
      <c r="O223" s="84">
        <v>17705494</v>
      </c>
      <c r="P223" s="84">
        <v>98.35</v>
      </c>
      <c r="Q223" s="84">
        <v>0</v>
      </c>
      <c r="R223" s="84">
        <v>17413.353349000001</v>
      </c>
      <c r="S223" s="85">
        <v>1.54E-2</v>
      </c>
      <c r="T223" s="85">
        <f t="shared" si="6"/>
        <v>6.4802853983398018E-3</v>
      </c>
      <c r="U223" s="85">
        <f>R223/'סכום נכסי הקרן'!$C$42</f>
        <v>8.7219279109924009E-4</v>
      </c>
    </row>
    <row r="224" spans="2:21" s="86" customFormat="1">
      <c r="B224" s="83" t="s">
        <v>1009</v>
      </c>
      <c r="C224" s="83" t="s">
        <v>1010</v>
      </c>
      <c r="D224" s="83" t="s">
        <v>98</v>
      </c>
      <c r="E224" s="83" t="s">
        <v>121</v>
      </c>
      <c r="F224" s="83" t="s">
        <v>422</v>
      </c>
      <c r="G224" s="83" t="s">
        <v>409</v>
      </c>
      <c r="H224" s="83" t="s">
        <v>208</v>
      </c>
      <c r="I224" s="83" t="s">
        <v>209</v>
      </c>
      <c r="J224" s="83" t="s">
        <v>543</v>
      </c>
      <c r="K224" s="84">
        <v>1.9</v>
      </c>
      <c r="L224" s="83" t="s">
        <v>100</v>
      </c>
      <c r="M224" s="85">
        <v>2.0199999999999999E-2</v>
      </c>
      <c r="N224" s="85">
        <v>4.5699999999999998E-2</v>
      </c>
      <c r="O224" s="84">
        <v>6345730.5</v>
      </c>
      <c r="P224" s="84">
        <v>95.58</v>
      </c>
      <c r="Q224" s="84">
        <v>0</v>
      </c>
      <c r="R224" s="84">
        <v>6065.2492118999999</v>
      </c>
      <c r="S224" s="85">
        <v>7.4999999999999997E-3</v>
      </c>
      <c r="T224" s="85">
        <f t="shared" si="6"/>
        <v>2.2571497354600401E-3</v>
      </c>
      <c r="U224" s="85">
        <f>R224/'סכום נכסי הקרן'!$C$42</f>
        <v>3.0379367677296461E-4</v>
      </c>
    </row>
    <row r="225" spans="2:21" s="86" customFormat="1">
      <c r="B225" s="83" t="s">
        <v>1011</v>
      </c>
      <c r="C225" s="83" t="s">
        <v>1012</v>
      </c>
      <c r="D225" s="83" t="s">
        <v>98</v>
      </c>
      <c r="E225" s="83" t="s">
        <v>121</v>
      </c>
      <c r="F225" s="83" t="s">
        <v>422</v>
      </c>
      <c r="G225" s="83" t="s">
        <v>409</v>
      </c>
      <c r="H225" s="83" t="s">
        <v>208</v>
      </c>
      <c r="I225" s="83" t="s">
        <v>209</v>
      </c>
      <c r="J225" s="83" t="s">
        <v>410</v>
      </c>
      <c r="K225" s="84">
        <v>4.45</v>
      </c>
      <c r="L225" s="83" t="s">
        <v>100</v>
      </c>
      <c r="M225" s="85">
        <v>2.76E-2</v>
      </c>
      <c r="N225" s="85">
        <v>4.5400000000000003E-2</v>
      </c>
      <c r="O225" s="84">
        <v>7176398</v>
      </c>
      <c r="P225" s="84">
        <v>93.7</v>
      </c>
      <c r="Q225" s="84">
        <v>0</v>
      </c>
      <c r="R225" s="84">
        <v>6724.2849260000003</v>
      </c>
      <c r="S225" s="85">
        <v>5.4000000000000003E-3</v>
      </c>
      <c r="T225" s="85">
        <f t="shared" si="6"/>
        <v>2.5024063169737862E-3</v>
      </c>
      <c r="U225" s="85">
        <f>R225/'סכום נכסי הקרן'!$C$42</f>
        <v>3.3680318317845943E-4</v>
      </c>
    </row>
    <row r="226" spans="2:21" s="86" customFormat="1">
      <c r="B226" s="83" t="s">
        <v>1013</v>
      </c>
      <c r="C226" s="83" t="s">
        <v>1014</v>
      </c>
      <c r="D226" s="83" t="s">
        <v>98</v>
      </c>
      <c r="E226" s="83" t="s">
        <v>121</v>
      </c>
      <c r="F226" s="83" t="s">
        <v>422</v>
      </c>
      <c r="G226" s="83" t="s">
        <v>409</v>
      </c>
      <c r="H226" s="83" t="s">
        <v>208</v>
      </c>
      <c r="I226" s="83" t="s">
        <v>209</v>
      </c>
      <c r="J226" s="83" t="s">
        <v>1015</v>
      </c>
      <c r="K226" s="84">
        <v>0.45</v>
      </c>
      <c r="L226" s="83" t="s">
        <v>100</v>
      </c>
      <c r="M226" s="85">
        <v>4.5499999999999999E-2</v>
      </c>
      <c r="N226" s="85">
        <v>-0.98140000000000005</v>
      </c>
      <c r="O226" s="84">
        <v>1944200</v>
      </c>
      <c r="P226" s="84">
        <v>1019.7</v>
      </c>
      <c r="Q226" s="84">
        <v>0</v>
      </c>
      <c r="R226" s="84">
        <v>19825.007399999999</v>
      </c>
      <c r="S226" s="85">
        <v>1.5E-3</v>
      </c>
      <c r="T226" s="85">
        <f t="shared" si="6"/>
        <v>7.3777694279417048E-3</v>
      </c>
      <c r="U226" s="85">
        <f>R226/'סכום נכסי הקרן'!$C$42</f>
        <v>9.9298671492025251E-4</v>
      </c>
    </row>
    <row r="227" spans="2:21" s="86" customFormat="1">
      <c r="B227" s="83" t="s">
        <v>1016</v>
      </c>
      <c r="C227" s="83" t="s">
        <v>1017</v>
      </c>
      <c r="D227" s="83" t="s">
        <v>98</v>
      </c>
      <c r="E227" s="83" t="s">
        <v>121</v>
      </c>
      <c r="F227" s="83" t="s">
        <v>433</v>
      </c>
      <c r="G227" s="83" t="s">
        <v>409</v>
      </c>
      <c r="H227" s="83" t="s">
        <v>208</v>
      </c>
      <c r="I227" s="83" t="s">
        <v>209</v>
      </c>
      <c r="J227" s="83" t="s">
        <v>410</v>
      </c>
      <c r="K227" s="84">
        <v>3.58</v>
      </c>
      <c r="L227" s="83" t="s">
        <v>100</v>
      </c>
      <c r="M227" s="85">
        <v>2.7400000000000001E-2</v>
      </c>
      <c r="N227" s="85">
        <v>4.6199999999999998E-2</v>
      </c>
      <c r="O227" s="84">
        <v>8879887</v>
      </c>
      <c r="P227" s="84">
        <v>96.11</v>
      </c>
      <c r="Q227" s="84">
        <v>0</v>
      </c>
      <c r="R227" s="84">
        <v>8534.4593956999997</v>
      </c>
      <c r="S227" s="85">
        <v>4.5999999999999999E-3</v>
      </c>
      <c r="T227" s="85">
        <f t="shared" si="6"/>
        <v>3.1760529690195876E-3</v>
      </c>
      <c r="U227" s="85">
        <f>R227/'סכום נכסי הקרן'!$C$42</f>
        <v>4.274704482055541E-4</v>
      </c>
    </row>
    <row r="228" spans="2:21" s="86" customFormat="1">
      <c r="B228" s="83" t="s">
        <v>1018</v>
      </c>
      <c r="C228" s="83" t="s">
        <v>1019</v>
      </c>
      <c r="D228" s="83" t="s">
        <v>98</v>
      </c>
      <c r="E228" s="83" t="s">
        <v>121</v>
      </c>
      <c r="F228" s="83" t="s">
        <v>433</v>
      </c>
      <c r="G228" s="83" t="s">
        <v>409</v>
      </c>
      <c r="H228" s="83" t="s">
        <v>425</v>
      </c>
      <c r="I228" s="83" t="s">
        <v>148</v>
      </c>
      <c r="J228" s="83" t="s">
        <v>410</v>
      </c>
      <c r="K228" s="84">
        <v>1.42</v>
      </c>
      <c r="L228" s="83" t="s">
        <v>100</v>
      </c>
      <c r="M228" s="85">
        <v>1.09E-2</v>
      </c>
      <c r="N228" s="85">
        <v>4.6399999999999997E-2</v>
      </c>
      <c r="O228" s="84">
        <v>3200798</v>
      </c>
      <c r="P228" s="84">
        <v>95.78</v>
      </c>
      <c r="Q228" s="84">
        <v>0</v>
      </c>
      <c r="R228" s="84">
        <v>3065.7243244000001</v>
      </c>
      <c r="S228" s="85">
        <v>4.1999999999999997E-3</v>
      </c>
      <c r="T228" s="85">
        <f t="shared" si="6"/>
        <v>1.1408927491777662E-3</v>
      </c>
      <c r="U228" s="85">
        <f>R228/'סכום נכסי הקרן'!$C$42</f>
        <v>1.5355472330048496E-4</v>
      </c>
    </row>
    <row r="229" spans="2:21" s="86" customFormat="1">
      <c r="B229" s="83" t="s">
        <v>1020</v>
      </c>
      <c r="C229" s="83" t="s">
        <v>1021</v>
      </c>
      <c r="D229" s="83" t="s">
        <v>98</v>
      </c>
      <c r="E229" s="83" t="s">
        <v>121</v>
      </c>
      <c r="F229" s="83" t="s">
        <v>433</v>
      </c>
      <c r="G229" s="83" t="s">
        <v>409</v>
      </c>
      <c r="H229" s="83" t="s">
        <v>208</v>
      </c>
      <c r="I229" s="83" t="s">
        <v>209</v>
      </c>
      <c r="J229" s="83" t="s">
        <v>410</v>
      </c>
      <c r="K229" s="84">
        <v>2.1</v>
      </c>
      <c r="L229" s="83" t="s">
        <v>100</v>
      </c>
      <c r="M229" s="85">
        <v>2.98E-2</v>
      </c>
      <c r="N229" s="85">
        <v>4.5999999999999999E-2</v>
      </c>
      <c r="O229" s="84">
        <v>22515799</v>
      </c>
      <c r="P229" s="84">
        <v>99.1</v>
      </c>
      <c r="Q229" s="84">
        <v>0</v>
      </c>
      <c r="R229" s="84">
        <v>22313.156809</v>
      </c>
      <c r="S229" s="85">
        <v>8.8999999999999999E-3</v>
      </c>
      <c r="T229" s="85">
        <f t="shared" si="6"/>
        <v>8.3037207918676241E-3</v>
      </c>
      <c r="U229" s="85">
        <f>R229/'סכום נכסי הקרן'!$C$42</f>
        <v>1.1176121063777951E-3</v>
      </c>
    </row>
    <row r="230" spans="2:21" s="86" customFormat="1">
      <c r="B230" s="83" t="s">
        <v>1022</v>
      </c>
      <c r="C230" s="83" t="s">
        <v>1023</v>
      </c>
      <c r="D230" s="83" t="s">
        <v>98</v>
      </c>
      <c r="E230" s="83" t="s">
        <v>121</v>
      </c>
      <c r="F230" s="83" t="s">
        <v>473</v>
      </c>
      <c r="G230" s="83" t="s">
        <v>474</v>
      </c>
      <c r="H230" s="83" t="s">
        <v>208</v>
      </c>
      <c r="I230" s="83" t="s">
        <v>209</v>
      </c>
      <c r="J230" s="83" t="s">
        <v>410</v>
      </c>
      <c r="K230" s="84">
        <v>1.23</v>
      </c>
      <c r="L230" s="83" t="s">
        <v>100</v>
      </c>
      <c r="M230" s="85">
        <v>1.6299999999999999E-2</v>
      </c>
      <c r="N230" s="85">
        <v>4.5199999999999997E-2</v>
      </c>
      <c r="O230" s="84">
        <v>8842437.8399999999</v>
      </c>
      <c r="P230" s="84">
        <v>96.97</v>
      </c>
      <c r="Q230" s="84">
        <v>0</v>
      </c>
      <c r="R230" s="84">
        <v>8574.5119734479995</v>
      </c>
      <c r="S230" s="85">
        <v>4.24E-2</v>
      </c>
      <c r="T230" s="85">
        <f t="shared" si="6"/>
        <v>3.1909583195023042E-3</v>
      </c>
      <c r="U230" s="85">
        <f>R230/'סכום נכסי הקרן'!$C$42</f>
        <v>4.2947658504069463E-4</v>
      </c>
    </row>
    <row r="231" spans="2:21" s="86" customFormat="1">
      <c r="B231" s="83" t="s">
        <v>1024</v>
      </c>
      <c r="C231" s="83" t="s">
        <v>1025</v>
      </c>
      <c r="D231" s="83" t="s">
        <v>98</v>
      </c>
      <c r="E231" s="83" t="s">
        <v>121</v>
      </c>
      <c r="F231" s="83" t="s">
        <v>1026</v>
      </c>
      <c r="G231" s="83" t="s">
        <v>474</v>
      </c>
      <c r="H231" s="83" t="s">
        <v>208</v>
      </c>
      <c r="I231" s="83" t="s">
        <v>209</v>
      </c>
      <c r="J231" s="83" t="s">
        <v>410</v>
      </c>
      <c r="K231" s="84">
        <v>2.63</v>
      </c>
      <c r="L231" s="83" t="s">
        <v>100</v>
      </c>
      <c r="M231" s="85">
        <v>1.44E-2</v>
      </c>
      <c r="N231" s="85">
        <v>4.5699999999999998E-2</v>
      </c>
      <c r="O231" s="84">
        <v>4685366.96</v>
      </c>
      <c r="P231" s="84">
        <v>92.24</v>
      </c>
      <c r="Q231" s="84">
        <v>0</v>
      </c>
      <c r="R231" s="84">
        <v>4321.7824839040004</v>
      </c>
      <c r="S231" s="85">
        <v>9.4000000000000004E-3</v>
      </c>
      <c r="T231" s="85">
        <f t="shared" si="6"/>
        <v>1.6083280091971567E-3</v>
      </c>
      <c r="U231" s="85">
        <f>R231/'סכום נכסי הקרן'!$C$42</f>
        <v>2.1646764133322454E-4</v>
      </c>
    </row>
    <row r="232" spans="2:21" s="86" customFormat="1">
      <c r="B232" s="83" t="s">
        <v>1027</v>
      </c>
      <c r="C232" s="83" t="s">
        <v>1028</v>
      </c>
      <c r="D232" s="83" t="s">
        <v>98</v>
      </c>
      <c r="E232" s="83" t="s">
        <v>121</v>
      </c>
      <c r="F232" s="83" t="s">
        <v>479</v>
      </c>
      <c r="G232" s="83" t="s">
        <v>409</v>
      </c>
      <c r="H232" s="83" t="s">
        <v>208</v>
      </c>
      <c r="I232" s="83" t="s">
        <v>209</v>
      </c>
      <c r="J232" s="83" t="s">
        <v>410</v>
      </c>
      <c r="K232" s="84">
        <v>4.26</v>
      </c>
      <c r="L232" s="83" t="s">
        <v>100</v>
      </c>
      <c r="M232" s="85">
        <v>2.5000000000000001E-2</v>
      </c>
      <c r="N232" s="85">
        <v>4.53E-2</v>
      </c>
      <c r="O232" s="84">
        <v>5919741</v>
      </c>
      <c r="P232" s="84">
        <v>92.55</v>
      </c>
      <c r="Q232" s="84">
        <v>0</v>
      </c>
      <c r="R232" s="84">
        <v>5478.7202955000002</v>
      </c>
      <c r="S232" s="85">
        <v>2E-3</v>
      </c>
      <c r="T232" s="85">
        <f t="shared" si="6"/>
        <v>2.0388761670971003E-3</v>
      </c>
      <c r="U232" s="85">
        <f>R232/'סכום נכסי הקרן'!$C$42</f>
        <v>2.744158606566503E-4</v>
      </c>
    </row>
    <row r="233" spans="2:21" s="86" customFormat="1">
      <c r="B233" s="83" t="s">
        <v>1029</v>
      </c>
      <c r="C233" s="83" t="s">
        <v>1030</v>
      </c>
      <c r="D233" s="83" t="s">
        <v>98</v>
      </c>
      <c r="E233" s="83" t="s">
        <v>121</v>
      </c>
      <c r="F233" s="83" t="s">
        <v>479</v>
      </c>
      <c r="G233" s="83" t="s">
        <v>409</v>
      </c>
      <c r="H233" s="83" t="s">
        <v>208</v>
      </c>
      <c r="I233" s="83" t="s">
        <v>209</v>
      </c>
      <c r="J233" s="83" t="s">
        <v>410</v>
      </c>
      <c r="K233" s="84">
        <v>2.0699999999999998</v>
      </c>
      <c r="L233" s="83" t="s">
        <v>100</v>
      </c>
      <c r="M233" s="85">
        <v>3.7600000000000001E-2</v>
      </c>
      <c r="N233" s="85">
        <v>4.4299999999999999E-2</v>
      </c>
      <c r="O233" s="84">
        <v>13966978</v>
      </c>
      <c r="P233" s="84">
        <v>99.98</v>
      </c>
      <c r="Q233" s="84">
        <v>0</v>
      </c>
      <c r="R233" s="84">
        <v>13964.184604399999</v>
      </c>
      <c r="S233" s="85">
        <v>1.1599999999999999E-2</v>
      </c>
      <c r="T233" s="85">
        <f t="shared" si="6"/>
        <v>5.1966958791892582E-3</v>
      </c>
      <c r="U233" s="85">
        <f>R233/'סכום נכסי הקרן'!$C$42</f>
        <v>6.9943226335759761E-4</v>
      </c>
    </row>
    <row r="234" spans="2:21" s="86" customFormat="1">
      <c r="B234" s="83" t="s">
        <v>1031</v>
      </c>
      <c r="C234" s="83" t="s">
        <v>1032</v>
      </c>
      <c r="D234" s="83" t="s">
        <v>98</v>
      </c>
      <c r="E234" s="83" t="s">
        <v>121</v>
      </c>
      <c r="F234" s="83" t="s">
        <v>492</v>
      </c>
      <c r="G234" s="83" t="s">
        <v>493</v>
      </c>
      <c r="H234" s="83" t="s">
        <v>494</v>
      </c>
      <c r="I234" s="83" t="s">
        <v>148</v>
      </c>
      <c r="J234" s="83" t="s">
        <v>311</v>
      </c>
      <c r="K234" s="84">
        <v>0.53</v>
      </c>
      <c r="L234" s="83" t="s">
        <v>100</v>
      </c>
      <c r="M234" s="85">
        <v>4.8000000000000001E-2</v>
      </c>
      <c r="N234" s="85">
        <v>3.0999999999999999E-3</v>
      </c>
      <c r="O234" s="84">
        <v>8267143.5800000001</v>
      </c>
      <c r="P234" s="84">
        <v>102.23</v>
      </c>
      <c r="Q234" s="84">
        <v>0</v>
      </c>
      <c r="R234" s="84">
        <v>8451.5008818339993</v>
      </c>
      <c r="S234" s="85">
        <v>1.2200000000000001E-2</v>
      </c>
      <c r="T234" s="85">
        <f t="shared" si="6"/>
        <v>3.1451804061479061E-3</v>
      </c>
      <c r="U234" s="85">
        <f>R234/'סכום נכסי הקרן'!$C$42</f>
        <v>4.2331525670946083E-4</v>
      </c>
    </row>
    <row r="235" spans="2:21" s="86" customFormat="1">
      <c r="B235" s="83" t="s">
        <v>1033</v>
      </c>
      <c r="C235" s="83" t="s">
        <v>1034</v>
      </c>
      <c r="D235" s="83" t="s">
        <v>98</v>
      </c>
      <c r="E235" s="83" t="s">
        <v>121</v>
      </c>
      <c r="F235" s="83" t="s">
        <v>1035</v>
      </c>
      <c r="G235" s="83" t="s">
        <v>531</v>
      </c>
      <c r="H235" s="83" t="s">
        <v>494</v>
      </c>
      <c r="I235" s="83" t="s">
        <v>148</v>
      </c>
      <c r="J235" s="83" t="s">
        <v>1036</v>
      </c>
      <c r="K235" s="84">
        <v>3.13</v>
      </c>
      <c r="L235" s="83" t="s">
        <v>100</v>
      </c>
      <c r="M235" s="85">
        <v>2.75E-2</v>
      </c>
      <c r="N235" s="85">
        <v>5.1499999999999997E-2</v>
      </c>
      <c r="O235" s="84">
        <v>1351465.32</v>
      </c>
      <c r="P235" s="84">
        <v>93.68</v>
      </c>
      <c r="Q235" s="84">
        <v>0</v>
      </c>
      <c r="R235" s="84">
        <v>1266.052711776</v>
      </c>
      <c r="S235" s="85">
        <v>1.5299999999999999E-2</v>
      </c>
      <c r="T235" s="85">
        <f t="shared" si="6"/>
        <v>4.7115467866628208E-4</v>
      </c>
      <c r="U235" s="85">
        <f>R235/'סכום נכסי הקרן'!$C$42</f>
        <v>6.3413521004906546E-5</v>
      </c>
    </row>
    <row r="236" spans="2:21" s="86" customFormat="1">
      <c r="B236" s="83" t="s">
        <v>1037</v>
      </c>
      <c r="C236" s="83" t="s">
        <v>1038</v>
      </c>
      <c r="D236" s="83" t="s">
        <v>98</v>
      </c>
      <c r="E236" s="83" t="s">
        <v>121</v>
      </c>
      <c r="F236" s="83" t="s">
        <v>484</v>
      </c>
      <c r="G236" s="83" t="s">
        <v>409</v>
      </c>
      <c r="H236" s="83" t="s">
        <v>506</v>
      </c>
      <c r="I236" s="83" t="s">
        <v>209</v>
      </c>
      <c r="J236" s="83" t="s">
        <v>543</v>
      </c>
      <c r="K236" s="84">
        <v>0.16</v>
      </c>
      <c r="L236" s="83" t="s">
        <v>100</v>
      </c>
      <c r="M236" s="85">
        <v>6.5000000000000002E-2</v>
      </c>
      <c r="N236" s="85">
        <v>5.3600000000000002E-2</v>
      </c>
      <c r="O236" s="84">
        <v>2357211.7799999998</v>
      </c>
      <c r="P236" s="84">
        <v>105.59</v>
      </c>
      <c r="Q236" s="84">
        <v>0</v>
      </c>
      <c r="R236" s="84">
        <v>2488.9799185020001</v>
      </c>
      <c r="S236" s="85">
        <v>3.1099999999999999E-2</v>
      </c>
      <c r="T236" s="85">
        <f t="shared" si="6"/>
        <v>9.2626043355145953E-4</v>
      </c>
      <c r="U236" s="85">
        <f>R236/'סכום נכסי הקרן'!$C$42</f>
        <v>1.2466698967162953E-4</v>
      </c>
    </row>
    <row r="237" spans="2:21" s="86" customFormat="1">
      <c r="B237" s="83" t="s">
        <v>1039</v>
      </c>
      <c r="C237" s="83" t="s">
        <v>1040</v>
      </c>
      <c r="D237" s="83" t="s">
        <v>98</v>
      </c>
      <c r="E237" s="83" t="s">
        <v>121</v>
      </c>
      <c r="F237" s="83" t="s">
        <v>1041</v>
      </c>
      <c r="G237" s="83" t="s">
        <v>1042</v>
      </c>
      <c r="H237" s="83" t="s">
        <v>506</v>
      </c>
      <c r="I237" s="83" t="s">
        <v>209</v>
      </c>
      <c r="J237" s="83" t="s">
        <v>410</v>
      </c>
      <c r="K237" s="84">
        <v>2.4700000000000002</v>
      </c>
      <c r="L237" s="83" t="s">
        <v>100</v>
      </c>
      <c r="M237" s="85">
        <v>2.6100000000000002E-2</v>
      </c>
      <c r="N237" s="85">
        <v>4.7600000000000003E-2</v>
      </c>
      <c r="O237" s="84">
        <v>13110519.689999999</v>
      </c>
      <c r="P237" s="84">
        <v>95.61</v>
      </c>
      <c r="Q237" s="84">
        <v>0</v>
      </c>
      <c r="R237" s="84">
        <v>12534.967875609</v>
      </c>
      <c r="S237" s="85">
        <v>2.5600000000000001E-2</v>
      </c>
      <c r="T237" s="85">
        <f t="shared" si="6"/>
        <v>4.6648205928487806E-3</v>
      </c>
      <c r="U237" s="85">
        <f>R237/'סכום נכסי הקרן'!$C$42</f>
        <v>6.2784625101486107E-4</v>
      </c>
    </row>
    <row r="238" spans="2:21" s="86" customFormat="1">
      <c r="B238" s="83" t="s">
        <v>1043</v>
      </c>
      <c r="C238" s="83" t="s">
        <v>1044</v>
      </c>
      <c r="D238" s="83" t="s">
        <v>98</v>
      </c>
      <c r="E238" s="83" t="s">
        <v>121</v>
      </c>
      <c r="F238" s="83" t="s">
        <v>1041</v>
      </c>
      <c r="G238" s="83" t="s">
        <v>1042</v>
      </c>
      <c r="H238" s="83" t="s">
        <v>506</v>
      </c>
      <c r="I238" s="83" t="s">
        <v>209</v>
      </c>
      <c r="J238" s="83" t="s">
        <v>410</v>
      </c>
      <c r="K238" s="84">
        <v>7.15</v>
      </c>
      <c r="L238" s="83" t="s">
        <v>100</v>
      </c>
      <c r="M238" s="85">
        <v>1.9E-2</v>
      </c>
      <c r="N238" s="85">
        <v>4.99E-2</v>
      </c>
      <c r="O238" s="84">
        <v>1451911</v>
      </c>
      <c r="P238" s="84">
        <v>80.650000000000006</v>
      </c>
      <c r="Q238" s="84">
        <v>0</v>
      </c>
      <c r="R238" s="84">
        <v>1170.9662215000001</v>
      </c>
      <c r="S238" s="85">
        <v>1.4E-3</v>
      </c>
      <c r="T238" s="85">
        <f t="shared" si="6"/>
        <v>4.3576875487749456E-4</v>
      </c>
      <c r="U238" s="85">
        <f>R238/'סכום נכסי הקרן'!$C$42</f>
        <v>5.8650868476844344E-5</v>
      </c>
    </row>
    <row r="239" spans="2:21" s="86" customFormat="1">
      <c r="B239" s="83" t="s">
        <v>1045</v>
      </c>
      <c r="C239" s="83" t="s">
        <v>1046</v>
      </c>
      <c r="D239" s="83" t="s">
        <v>98</v>
      </c>
      <c r="E239" s="83" t="s">
        <v>121</v>
      </c>
      <c r="F239" s="83" t="s">
        <v>1047</v>
      </c>
      <c r="G239" s="83" t="s">
        <v>1048</v>
      </c>
      <c r="H239" s="83" t="s">
        <v>506</v>
      </c>
      <c r="I239" s="83" t="s">
        <v>209</v>
      </c>
      <c r="J239" s="83" t="s">
        <v>1049</v>
      </c>
      <c r="K239" s="84">
        <v>0.66</v>
      </c>
      <c r="L239" s="83" t="s">
        <v>100</v>
      </c>
      <c r="M239" s="85">
        <v>5.1999999999999998E-2</v>
      </c>
      <c r="N239" s="85">
        <v>4.3499999999999997E-2</v>
      </c>
      <c r="O239" s="84">
        <v>2015944.07</v>
      </c>
      <c r="P239" s="84">
        <v>102.13</v>
      </c>
      <c r="Q239" s="84">
        <v>0</v>
      </c>
      <c r="R239" s="84">
        <v>2058.8836786910001</v>
      </c>
      <c r="S239" s="85">
        <v>1.3100000000000001E-2</v>
      </c>
      <c r="T239" s="85">
        <f t="shared" si="6"/>
        <v>7.6620244087952333E-4</v>
      </c>
      <c r="U239" s="85">
        <f>R239/'סכום נכסי הקרן'!$C$42</f>
        <v>1.0312450831702091E-4</v>
      </c>
    </row>
    <row r="240" spans="2:21" s="86" customFormat="1">
      <c r="B240" s="83" t="s">
        <v>1050</v>
      </c>
      <c r="C240" s="83" t="s">
        <v>1051</v>
      </c>
      <c r="D240" s="83" t="s">
        <v>98</v>
      </c>
      <c r="E240" s="83" t="s">
        <v>121</v>
      </c>
      <c r="F240" s="83" t="s">
        <v>1052</v>
      </c>
      <c r="G240" s="83" t="s">
        <v>653</v>
      </c>
      <c r="H240" s="83" t="s">
        <v>532</v>
      </c>
      <c r="I240" s="83" t="s">
        <v>209</v>
      </c>
      <c r="J240" s="83" t="s">
        <v>410</v>
      </c>
      <c r="K240" s="84">
        <v>8.57</v>
      </c>
      <c r="L240" s="83" t="s">
        <v>100</v>
      </c>
      <c r="M240" s="85">
        <v>2.4E-2</v>
      </c>
      <c r="N240" s="85">
        <v>5.16E-2</v>
      </c>
      <c r="O240" s="84">
        <v>308700</v>
      </c>
      <c r="P240" s="84">
        <v>79.739999999999995</v>
      </c>
      <c r="Q240" s="84">
        <v>0</v>
      </c>
      <c r="R240" s="84">
        <v>246.15737999999999</v>
      </c>
      <c r="S240" s="85">
        <v>4.0000000000000002E-4</v>
      </c>
      <c r="T240" s="85">
        <f t="shared" si="6"/>
        <v>9.1606139457291137E-5</v>
      </c>
      <c r="U240" s="85">
        <f>R240/'סכום נכסי הקרן'!$C$42</f>
        <v>1.2329428342083557E-5</v>
      </c>
    </row>
    <row r="241" spans="2:21" s="86" customFormat="1">
      <c r="B241" s="83" t="s">
        <v>1053</v>
      </c>
      <c r="C241" s="83" t="s">
        <v>1054</v>
      </c>
      <c r="D241" s="83" t="s">
        <v>98</v>
      </c>
      <c r="E241" s="83" t="s">
        <v>121</v>
      </c>
      <c r="F241" s="83" t="s">
        <v>1055</v>
      </c>
      <c r="G241" s="83" t="s">
        <v>1048</v>
      </c>
      <c r="H241" s="83" t="s">
        <v>532</v>
      </c>
      <c r="I241" s="83" t="s">
        <v>209</v>
      </c>
      <c r="J241" s="83" t="s">
        <v>410</v>
      </c>
      <c r="K241" s="84">
        <v>3.04</v>
      </c>
      <c r="L241" s="83" t="s">
        <v>100</v>
      </c>
      <c r="M241" s="85">
        <v>1.0800000000000001E-2</v>
      </c>
      <c r="N241" s="85">
        <v>4.7300000000000002E-2</v>
      </c>
      <c r="O241" s="84">
        <v>4618692.37</v>
      </c>
      <c r="P241" s="84">
        <v>89.8</v>
      </c>
      <c r="Q241" s="84">
        <v>0</v>
      </c>
      <c r="R241" s="84">
        <v>4147.5857482600004</v>
      </c>
      <c r="S241" s="85">
        <v>3.5000000000000001E-3</v>
      </c>
      <c r="T241" s="85">
        <f t="shared" si="6"/>
        <v>1.5435016348735058E-3</v>
      </c>
      <c r="U241" s="85">
        <f>R241/'סכום נכסי הקרן'!$C$42</f>
        <v>2.0774254777906187E-4</v>
      </c>
    </row>
    <row r="242" spans="2:21" s="86" customFormat="1">
      <c r="B242" s="83" t="s">
        <v>1056</v>
      </c>
      <c r="C242" s="83" t="s">
        <v>1057</v>
      </c>
      <c r="D242" s="83" t="s">
        <v>98</v>
      </c>
      <c r="E242" s="83" t="s">
        <v>121</v>
      </c>
      <c r="F242" s="83" t="s">
        <v>535</v>
      </c>
      <c r="G242" s="83" t="s">
        <v>474</v>
      </c>
      <c r="H242" s="83" t="s">
        <v>532</v>
      </c>
      <c r="I242" s="83" t="s">
        <v>209</v>
      </c>
      <c r="J242" s="83" t="s">
        <v>410</v>
      </c>
      <c r="K242" s="84">
        <v>6.6</v>
      </c>
      <c r="L242" s="83" t="s">
        <v>100</v>
      </c>
      <c r="M242" s="85">
        <v>2.4400000000000002E-2</v>
      </c>
      <c r="N242" s="85">
        <v>5.5100000000000003E-2</v>
      </c>
      <c r="O242" s="84">
        <v>15672802</v>
      </c>
      <c r="P242" s="84">
        <v>82.59</v>
      </c>
      <c r="Q242" s="84">
        <v>0</v>
      </c>
      <c r="R242" s="84">
        <v>12944.1671718</v>
      </c>
      <c r="S242" s="85">
        <v>1.43E-2</v>
      </c>
      <c r="T242" s="85">
        <f t="shared" si="6"/>
        <v>4.8171019008180892E-3</v>
      </c>
      <c r="U242" s="85">
        <f>R242/'סכום נכסי הקרן'!$C$42</f>
        <v>6.4834205495954862E-4</v>
      </c>
    </row>
    <row r="243" spans="2:21" s="86" customFormat="1">
      <c r="B243" s="83" t="s">
        <v>1058</v>
      </c>
      <c r="C243" s="83" t="s">
        <v>1059</v>
      </c>
      <c r="D243" s="83" t="s">
        <v>98</v>
      </c>
      <c r="E243" s="83" t="s">
        <v>121</v>
      </c>
      <c r="F243" s="83" t="s">
        <v>1060</v>
      </c>
      <c r="G243" s="83" t="s">
        <v>761</v>
      </c>
      <c r="H243" s="83" t="s">
        <v>532</v>
      </c>
      <c r="I243" s="83" t="s">
        <v>209</v>
      </c>
      <c r="J243" s="83" t="s">
        <v>885</v>
      </c>
      <c r="K243" s="84">
        <v>0.32</v>
      </c>
      <c r="L243" s="83" t="s">
        <v>100</v>
      </c>
      <c r="M243" s="85">
        <v>1.9099999999999999E-2</v>
      </c>
      <c r="N243" s="85">
        <v>4.7800000000000002E-2</v>
      </c>
      <c r="O243" s="84">
        <v>6653774.5800000001</v>
      </c>
      <c r="P243" s="84">
        <v>99.46</v>
      </c>
      <c r="Q243" s="84">
        <v>0</v>
      </c>
      <c r="R243" s="84">
        <v>6617.8441972680002</v>
      </c>
      <c r="S243" s="85">
        <v>2.2700000000000001E-2</v>
      </c>
      <c r="T243" s="85">
        <f t="shared" si="6"/>
        <v>2.4627949746684717E-3</v>
      </c>
      <c r="U243" s="85">
        <f>R243/'סכום נכסי הקרן'!$C$42</f>
        <v>3.314718242828604E-4</v>
      </c>
    </row>
    <row r="244" spans="2:21" s="86" customFormat="1">
      <c r="B244" s="83" t="s">
        <v>1061</v>
      </c>
      <c r="C244" s="83" t="s">
        <v>1062</v>
      </c>
      <c r="D244" s="83" t="s">
        <v>98</v>
      </c>
      <c r="E244" s="83" t="s">
        <v>121</v>
      </c>
      <c r="F244" s="83" t="s">
        <v>1060</v>
      </c>
      <c r="G244" s="83" t="s">
        <v>761</v>
      </c>
      <c r="H244" s="83" t="s">
        <v>532</v>
      </c>
      <c r="I244" s="83" t="s">
        <v>209</v>
      </c>
      <c r="J244" s="83" t="s">
        <v>410</v>
      </c>
      <c r="K244" s="84">
        <v>3.35</v>
      </c>
      <c r="L244" s="83" t="s">
        <v>100</v>
      </c>
      <c r="M244" s="85">
        <v>1.6400000000000001E-2</v>
      </c>
      <c r="N244" s="85">
        <v>5.0299999999999997E-2</v>
      </c>
      <c r="O244" s="84">
        <v>2248641.71</v>
      </c>
      <c r="P244" s="84">
        <v>89.52</v>
      </c>
      <c r="Q244" s="84">
        <v>0</v>
      </c>
      <c r="R244" s="84">
        <v>2012.984058792</v>
      </c>
      <c r="S244" s="85">
        <v>1.0999999999999999E-2</v>
      </c>
      <c r="T244" s="85">
        <f t="shared" si="6"/>
        <v>7.4912114524051205E-4</v>
      </c>
      <c r="U244" s="85">
        <f>R244/'סכום נכסי הקרן'!$C$42</f>
        <v>1.0082550726950572E-4</v>
      </c>
    </row>
    <row r="245" spans="2:21" s="86" customFormat="1">
      <c r="B245" s="83" t="s">
        <v>1063</v>
      </c>
      <c r="C245" s="83" t="s">
        <v>1064</v>
      </c>
      <c r="D245" s="83" t="s">
        <v>98</v>
      </c>
      <c r="E245" s="83" t="s">
        <v>121</v>
      </c>
      <c r="F245" s="83" t="s">
        <v>563</v>
      </c>
      <c r="G245" s="83" t="s">
        <v>474</v>
      </c>
      <c r="H245" s="83" t="s">
        <v>532</v>
      </c>
      <c r="I245" s="83" t="s">
        <v>209</v>
      </c>
      <c r="J245" s="83" t="s">
        <v>410</v>
      </c>
      <c r="K245" s="84">
        <v>5.95</v>
      </c>
      <c r="L245" s="83" t="s">
        <v>100</v>
      </c>
      <c r="M245" s="85">
        <v>2.5499999999999998E-2</v>
      </c>
      <c r="N245" s="85">
        <v>5.45E-2</v>
      </c>
      <c r="O245" s="84">
        <v>10077209.619999999</v>
      </c>
      <c r="P245" s="84">
        <v>84.96</v>
      </c>
      <c r="Q245" s="84">
        <v>0</v>
      </c>
      <c r="R245" s="84">
        <v>8561.5972931519991</v>
      </c>
      <c r="S245" s="85">
        <v>7.1000000000000004E-3</v>
      </c>
      <c r="T245" s="85">
        <f t="shared" si="6"/>
        <v>3.1861521909830547E-3</v>
      </c>
      <c r="U245" s="85">
        <f>R245/'סכום נכסי הקרן'!$C$42</f>
        <v>4.2882971991209092E-4</v>
      </c>
    </row>
    <row r="246" spans="2:21" s="86" customFormat="1">
      <c r="B246" s="83" t="s">
        <v>1065</v>
      </c>
      <c r="C246" s="83" t="s">
        <v>1066</v>
      </c>
      <c r="D246" s="83" t="s">
        <v>98</v>
      </c>
      <c r="E246" s="83" t="s">
        <v>121</v>
      </c>
      <c r="F246" s="83" t="s">
        <v>1067</v>
      </c>
      <c r="G246" s="83" t="s">
        <v>683</v>
      </c>
      <c r="H246" s="83" t="s">
        <v>1068</v>
      </c>
      <c r="I246" s="83" t="s">
        <v>148</v>
      </c>
      <c r="J246" s="83" t="s">
        <v>410</v>
      </c>
      <c r="K246" s="84">
        <v>5.52</v>
      </c>
      <c r="L246" s="83" t="s">
        <v>100</v>
      </c>
      <c r="M246" s="85">
        <v>1.95E-2</v>
      </c>
      <c r="N246" s="85">
        <v>5.57E-2</v>
      </c>
      <c r="O246" s="84">
        <v>433340.25</v>
      </c>
      <c r="P246" s="84">
        <v>82.24</v>
      </c>
      <c r="Q246" s="84">
        <v>0</v>
      </c>
      <c r="R246" s="84">
        <v>356.37902159999999</v>
      </c>
      <c r="S246" s="85">
        <v>1.9E-3</v>
      </c>
      <c r="T246" s="85">
        <f t="shared" si="6"/>
        <v>1.3262452806551067E-4</v>
      </c>
      <c r="U246" s="85">
        <f>R246/'סכום נכסי הקרן'!$C$42</f>
        <v>1.7850164026928823E-5</v>
      </c>
    </row>
    <row r="247" spans="2:21" s="86" customFormat="1">
      <c r="B247" s="83" t="s">
        <v>1069</v>
      </c>
      <c r="C247" s="83" t="s">
        <v>1070</v>
      </c>
      <c r="D247" s="83" t="s">
        <v>98</v>
      </c>
      <c r="E247" s="83" t="s">
        <v>121</v>
      </c>
      <c r="F247" s="83" t="s">
        <v>1071</v>
      </c>
      <c r="G247" s="83" t="s">
        <v>474</v>
      </c>
      <c r="H247" s="83" t="s">
        <v>532</v>
      </c>
      <c r="I247" s="83" t="s">
        <v>209</v>
      </c>
      <c r="J247" s="83" t="s">
        <v>452</v>
      </c>
      <c r="K247" s="84">
        <v>0.74</v>
      </c>
      <c r="L247" s="83" t="s">
        <v>100</v>
      </c>
      <c r="M247" s="85">
        <v>4.5999999999999999E-2</v>
      </c>
      <c r="N247" s="85">
        <v>5.04E-2</v>
      </c>
      <c r="O247" s="84">
        <v>858808.75</v>
      </c>
      <c r="P247" s="84">
        <v>100.88</v>
      </c>
      <c r="Q247" s="84">
        <v>0</v>
      </c>
      <c r="R247" s="84">
        <v>866.36626699999999</v>
      </c>
      <c r="S247" s="85">
        <v>1.67E-2</v>
      </c>
      <c r="T247" s="85">
        <f t="shared" si="6"/>
        <v>3.2241352697162575E-4</v>
      </c>
      <c r="U247" s="85">
        <f>R247/'סכום נכסי הקרן'!$C$42</f>
        <v>4.3394192800455266E-5</v>
      </c>
    </row>
    <row r="248" spans="2:21" s="86" customFormat="1">
      <c r="B248" s="83" t="s">
        <v>1072</v>
      </c>
      <c r="C248" s="83" t="s">
        <v>1073</v>
      </c>
      <c r="D248" s="83" t="s">
        <v>98</v>
      </c>
      <c r="E248" s="83" t="s">
        <v>121</v>
      </c>
      <c r="F248" s="83" t="s">
        <v>1074</v>
      </c>
      <c r="G248" s="83" t="s">
        <v>1075</v>
      </c>
      <c r="H248" s="83" t="s">
        <v>1068</v>
      </c>
      <c r="I248" s="83" t="s">
        <v>148</v>
      </c>
      <c r="J248" s="83" t="s">
        <v>410</v>
      </c>
      <c r="K248" s="84">
        <v>0.66</v>
      </c>
      <c r="L248" s="83" t="s">
        <v>100</v>
      </c>
      <c r="M248" s="85">
        <v>1.49E-2</v>
      </c>
      <c r="N248" s="85">
        <v>4.9700000000000001E-2</v>
      </c>
      <c r="O248" s="84">
        <v>1965025.32</v>
      </c>
      <c r="P248" s="84">
        <v>98.28</v>
      </c>
      <c r="Q248" s="84">
        <v>0</v>
      </c>
      <c r="R248" s="84">
        <v>1931.2268844959999</v>
      </c>
      <c r="S248" s="85">
        <v>5.4999999999999997E-3</v>
      </c>
      <c r="T248" s="85">
        <f t="shared" si="6"/>
        <v>7.1869565440130397E-4</v>
      </c>
      <c r="U248" s="85">
        <f>R248/'סכום נכסי הקרן'!$C$42</f>
        <v>9.6730487969520602E-5</v>
      </c>
    </row>
    <row r="249" spans="2:21" s="86" customFormat="1">
      <c r="B249" s="83" t="s">
        <v>1076</v>
      </c>
      <c r="C249" s="83" t="s">
        <v>1077</v>
      </c>
      <c r="D249" s="83" t="s">
        <v>98</v>
      </c>
      <c r="E249" s="83" t="s">
        <v>121</v>
      </c>
      <c r="F249" s="83" t="s">
        <v>1052</v>
      </c>
      <c r="G249" s="83" t="s">
        <v>653</v>
      </c>
      <c r="H249" s="83" t="s">
        <v>532</v>
      </c>
      <c r="I249" s="83" t="s">
        <v>209</v>
      </c>
      <c r="J249" s="83" t="s">
        <v>311</v>
      </c>
      <c r="K249" s="84">
        <v>1</v>
      </c>
      <c r="L249" s="83" t="s">
        <v>100</v>
      </c>
      <c r="M249" s="85">
        <v>2.4500000000000001E-2</v>
      </c>
      <c r="N249" s="85">
        <v>5.1999999999999998E-2</v>
      </c>
      <c r="O249" s="84">
        <v>9516236.1600000001</v>
      </c>
      <c r="P249" s="84">
        <v>97.41</v>
      </c>
      <c r="Q249" s="84">
        <v>0</v>
      </c>
      <c r="R249" s="84">
        <v>9269.7656434559995</v>
      </c>
      <c r="S249" s="85">
        <v>2.4299999999999999E-2</v>
      </c>
      <c r="T249" s="85">
        <f t="shared" si="6"/>
        <v>3.4496932176920165E-3</v>
      </c>
      <c r="U249" s="85">
        <f>R249/'סכום נכסי הקרן'!$C$42</f>
        <v>4.643001613394603E-4</v>
      </c>
    </row>
    <row r="250" spans="2:21" s="86" customFormat="1">
      <c r="B250" s="83" t="s">
        <v>1078</v>
      </c>
      <c r="C250" s="83" t="s">
        <v>1079</v>
      </c>
      <c r="D250" s="83" t="s">
        <v>98</v>
      </c>
      <c r="E250" s="83" t="s">
        <v>121</v>
      </c>
      <c r="F250" s="83" t="s">
        <v>576</v>
      </c>
      <c r="G250" s="83" t="s">
        <v>474</v>
      </c>
      <c r="H250" s="83" t="s">
        <v>532</v>
      </c>
      <c r="I250" s="83" t="s">
        <v>209</v>
      </c>
      <c r="J250" s="83" t="s">
        <v>410</v>
      </c>
      <c r="K250" s="84">
        <v>2.5</v>
      </c>
      <c r="L250" s="83" t="s">
        <v>100</v>
      </c>
      <c r="M250" s="85">
        <v>5.6500000000000002E-2</v>
      </c>
      <c r="N250" s="85">
        <v>5.1700000000000003E-2</v>
      </c>
      <c r="O250" s="84">
        <v>80000</v>
      </c>
      <c r="P250" s="84">
        <v>102.71</v>
      </c>
      <c r="Q250" s="84">
        <v>0</v>
      </c>
      <c r="R250" s="84">
        <v>82.168000000000006</v>
      </c>
      <c r="S250" s="85">
        <v>2.9999999999999997E-4</v>
      </c>
      <c r="T250" s="85">
        <f t="shared" si="6"/>
        <v>3.0578377406059079E-5</v>
      </c>
      <c r="U250" s="85">
        <f>R250/'סכום נכסי הקרן'!$C$42</f>
        <v>4.1155965667668457E-6</v>
      </c>
    </row>
    <row r="251" spans="2:21" s="86" customFormat="1">
      <c r="B251" s="83" t="s">
        <v>1080</v>
      </c>
      <c r="C251" s="83" t="s">
        <v>1081</v>
      </c>
      <c r="D251" s="83" t="s">
        <v>98</v>
      </c>
      <c r="E251" s="83" t="s">
        <v>121</v>
      </c>
      <c r="F251" s="83" t="s">
        <v>590</v>
      </c>
      <c r="G251" s="83" t="s">
        <v>474</v>
      </c>
      <c r="H251" s="83" t="s">
        <v>532</v>
      </c>
      <c r="I251" s="83" t="s">
        <v>209</v>
      </c>
      <c r="J251" s="83" t="s">
        <v>410</v>
      </c>
      <c r="K251" s="84">
        <v>1.44</v>
      </c>
      <c r="L251" s="83" t="s">
        <v>100</v>
      </c>
      <c r="M251" s="85">
        <v>3.5000000000000003E-2</v>
      </c>
      <c r="N251" s="85">
        <v>5.5100000000000003E-2</v>
      </c>
      <c r="O251" s="84">
        <v>1891661.1</v>
      </c>
      <c r="P251" s="84">
        <v>98.14</v>
      </c>
      <c r="Q251" s="84">
        <v>0</v>
      </c>
      <c r="R251" s="84">
        <v>1856.4762035399999</v>
      </c>
      <c r="S251" s="85">
        <v>2E-3</v>
      </c>
      <c r="T251" s="85">
        <f t="shared" si="6"/>
        <v>6.9087759221611654E-4</v>
      </c>
      <c r="U251" s="85">
        <f>R251/'סכום נכסי הקרן'!$C$42</f>
        <v>9.29864069902343E-5</v>
      </c>
    </row>
    <row r="252" spans="2:21" s="86" customFormat="1">
      <c r="B252" s="83" t="s">
        <v>1082</v>
      </c>
      <c r="C252" s="83" t="s">
        <v>1083</v>
      </c>
      <c r="D252" s="83" t="s">
        <v>98</v>
      </c>
      <c r="E252" s="83" t="s">
        <v>121</v>
      </c>
      <c r="F252" s="83" t="s">
        <v>1084</v>
      </c>
      <c r="G252" s="83" t="s">
        <v>1085</v>
      </c>
      <c r="H252" s="83" t="s">
        <v>532</v>
      </c>
      <c r="I252" s="83" t="s">
        <v>209</v>
      </c>
      <c r="J252" s="83" t="s">
        <v>410</v>
      </c>
      <c r="K252" s="84">
        <v>1.0900000000000001</v>
      </c>
      <c r="L252" s="83" t="s">
        <v>100</v>
      </c>
      <c r="M252" s="85">
        <v>2.3599999999999999E-2</v>
      </c>
      <c r="N252" s="85">
        <v>5.79E-2</v>
      </c>
      <c r="O252" s="84">
        <v>2103155.04</v>
      </c>
      <c r="P252" s="84">
        <v>96.87</v>
      </c>
      <c r="Q252" s="84">
        <v>0</v>
      </c>
      <c r="R252" s="84">
        <v>2037.326287248</v>
      </c>
      <c r="S252" s="85">
        <v>1.8200000000000001E-2</v>
      </c>
      <c r="T252" s="85">
        <f t="shared" si="6"/>
        <v>7.5817997408668175E-4</v>
      </c>
      <c r="U252" s="85">
        <f>R252/'סכום נכסי הקרן'!$C$42</f>
        <v>1.0204475067157182E-4</v>
      </c>
    </row>
    <row r="253" spans="2:21" s="86" customFormat="1">
      <c r="B253" s="83" t="s">
        <v>1086</v>
      </c>
      <c r="C253" s="83" t="s">
        <v>1087</v>
      </c>
      <c r="D253" s="83" t="s">
        <v>98</v>
      </c>
      <c r="E253" s="83" t="s">
        <v>121</v>
      </c>
      <c r="F253" s="83" t="s">
        <v>1035</v>
      </c>
      <c r="G253" s="83" t="s">
        <v>531</v>
      </c>
      <c r="H253" s="83" t="s">
        <v>1068</v>
      </c>
      <c r="I253" s="83" t="s">
        <v>148</v>
      </c>
      <c r="J253" s="83" t="s">
        <v>410</v>
      </c>
      <c r="K253" s="84">
        <v>5.0999999999999996</v>
      </c>
      <c r="L253" s="83" t="s">
        <v>100</v>
      </c>
      <c r="M253" s="85">
        <v>3.6900000000000002E-2</v>
      </c>
      <c r="N253" s="85">
        <v>5.5800000000000002E-2</v>
      </c>
      <c r="O253" s="84">
        <v>2330913.33</v>
      </c>
      <c r="P253" s="84">
        <v>91.81</v>
      </c>
      <c r="Q253" s="84">
        <v>0</v>
      </c>
      <c r="R253" s="84">
        <v>2140.0115282729998</v>
      </c>
      <c r="S253" s="85">
        <v>8.3000000000000001E-3</v>
      </c>
      <c r="T253" s="85">
        <f t="shared" si="6"/>
        <v>7.9639373192543395E-4</v>
      </c>
      <c r="U253" s="85">
        <f>R253/'סכום נכסי הקרן'!$C$42</f>
        <v>1.0718800626280095E-4</v>
      </c>
    </row>
    <row r="254" spans="2:21" s="86" customFormat="1">
      <c r="B254" s="83" t="s">
        <v>1088</v>
      </c>
      <c r="C254" s="83" t="s">
        <v>1089</v>
      </c>
      <c r="D254" s="83" t="s">
        <v>98</v>
      </c>
      <c r="E254" s="83" t="s">
        <v>121</v>
      </c>
      <c r="F254" s="83" t="s">
        <v>1035</v>
      </c>
      <c r="G254" s="83" t="s">
        <v>531</v>
      </c>
      <c r="H254" s="83" t="s">
        <v>1068</v>
      </c>
      <c r="I254" s="83" t="s">
        <v>148</v>
      </c>
      <c r="J254" s="83" t="s">
        <v>410</v>
      </c>
      <c r="K254" s="84">
        <v>2.0099999999999998</v>
      </c>
      <c r="L254" s="83" t="s">
        <v>100</v>
      </c>
      <c r="M254" s="85">
        <v>5.0999999999999997E-2</v>
      </c>
      <c r="N254" s="85">
        <v>5.5399999999999998E-2</v>
      </c>
      <c r="O254" s="84">
        <v>1519566.49</v>
      </c>
      <c r="P254" s="84">
        <v>100.1</v>
      </c>
      <c r="Q254" s="84">
        <v>0</v>
      </c>
      <c r="R254" s="84">
        <v>1521.0860564899999</v>
      </c>
      <c r="S254" s="85">
        <v>6.8999999999999999E-3</v>
      </c>
      <c r="T254" s="85">
        <f t="shared" si="6"/>
        <v>5.6606396045230884E-4</v>
      </c>
      <c r="U254" s="85">
        <f>R254/'סכום נכסי הקרן'!$C$42</f>
        <v>7.618752497136554E-5</v>
      </c>
    </row>
    <row r="255" spans="2:21" s="86" customFormat="1">
      <c r="B255" s="83" t="s">
        <v>1090</v>
      </c>
      <c r="C255" s="83" t="s">
        <v>1091</v>
      </c>
      <c r="D255" s="83" t="s">
        <v>98</v>
      </c>
      <c r="E255" s="83" t="s">
        <v>121</v>
      </c>
      <c r="F255" s="83" t="s">
        <v>1035</v>
      </c>
      <c r="G255" s="83" t="s">
        <v>531</v>
      </c>
      <c r="H255" s="83" t="s">
        <v>1068</v>
      </c>
      <c r="I255" s="83" t="s">
        <v>148</v>
      </c>
      <c r="J255" s="83" t="s">
        <v>885</v>
      </c>
      <c r="K255" s="84">
        <v>0.33</v>
      </c>
      <c r="L255" s="83" t="s">
        <v>100</v>
      </c>
      <c r="M255" s="85">
        <v>6.4000000000000001E-2</v>
      </c>
      <c r="N255" s="85">
        <v>5.5899999999999998E-2</v>
      </c>
      <c r="O255" s="84">
        <v>139237.84</v>
      </c>
      <c r="P255" s="84">
        <v>101.34</v>
      </c>
      <c r="Q255" s="84">
        <v>0</v>
      </c>
      <c r="R255" s="84">
        <v>141.10362705599999</v>
      </c>
      <c r="S255" s="85">
        <v>5.0000000000000001E-4</v>
      </c>
      <c r="T255" s="85">
        <f t="shared" si="6"/>
        <v>5.2510952700347781E-5</v>
      </c>
      <c r="U255" s="85">
        <f>R255/'סכום נכסי הקרן'!$C$42</f>
        <v>7.0675397121753356E-6</v>
      </c>
    </row>
    <row r="256" spans="2:21" s="86" customFormat="1">
      <c r="B256" s="83" t="s">
        <v>1092</v>
      </c>
      <c r="C256" s="83" t="s">
        <v>1093</v>
      </c>
      <c r="D256" s="83" t="s">
        <v>98</v>
      </c>
      <c r="E256" s="83" t="s">
        <v>121</v>
      </c>
      <c r="F256" s="83" t="s">
        <v>1035</v>
      </c>
      <c r="G256" s="83" t="s">
        <v>531</v>
      </c>
      <c r="H256" s="83" t="s">
        <v>1068</v>
      </c>
      <c r="I256" s="83" t="s">
        <v>148</v>
      </c>
      <c r="J256" s="83" t="s">
        <v>410</v>
      </c>
      <c r="K256" s="84">
        <v>6.8</v>
      </c>
      <c r="L256" s="83" t="s">
        <v>100</v>
      </c>
      <c r="M256" s="85">
        <v>2.8000000000000001E-2</v>
      </c>
      <c r="N256" s="85">
        <v>5.8599999999999999E-2</v>
      </c>
      <c r="O256" s="84">
        <v>64858.36</v>
      </c>
      <c r="P256" s="84">
        <v>81.77</v>
      </c>
      <c r="Q256" s="84">
        <v>0.90802000000000005</v>
      </c>
      <c r="R256" s="84">
        <v>53.942700971999997</v>
      </c>
      <c r="S256" s="85">
        <v>2.0000000000000001E-4</v>
      </c>
      <c r="T256" s="85">
        <f t="shared" si="6"/>
        <v>2.0074484819199758E-5</v>
      </c>
      <c r="U256" s="85">
        <f>R256/'סכום נכסי הקרן'!$C$42</f>
        <v>2.7018595429180921E-6</v>
      </c>
    </row>
    <row r="257" spans="2:21" s="86" customFormat="1">
      <c r="B257" s="83" t="s">
        <v>1094</v>
      </c>
      <c r="C257" s="83" t="s">
        <v>1095</v>
      </c>
      <c r="D257" s="83" t="s">
        <v>98</v>
      </c>
      <c r="E257" s="83" t="s">
        <v>121</v>
      </c>
      <c r="F257" s="83" t="s">
        <v>1096</v>
      </c>
      <c r="G257" s="83" t="s">
        <v>531</v>
      </c>
      <c r="H257" s="83" t="s">
        <v>532</v>
      </c>
      <c r="I257" s="83" t="s">
        <v>209</v>
      </c>
      <c r="J257" s="83" t="s">
        <v>410</v>
      </c>
      <c r="K257" s="84">
        <v>1.22</v>
      </c>
      <c r="L257" s="83" t="s">
        <v>100</v>
      </c>
      <c r="M257" s="85">
        <v>3.3799999999999997E-2</v>
      </c>
      <c r="N257" s="85">
        <v>7.0099999999999996E-2</v>
      </c>
      <c r="O257" s="84">
        <v>203361.5</v>
      </c>
      <c r="P257" s="84">
        <v>96.67</v>
      </c>
      <c r="Q257" s="84">
        <v>0</v>
      </c>
      <c r="R257" s="84">
        <v>196.58956205000001</v>
      </c>
      <c r="S257" s="85">
        <v>5.0000000000000001E-4</v>
      </c>
      <c r="T257" s="85">
        <f t="shared" si="6"/>
        <v>7.3159743725742011E-5</v>
      </c>
      <c r="U257" s="85">
        <f>R257/'סכום נכסי הקרן'!$C$42</f>
        <v>9.846696118138178E-6</v>
      </c>
    </row>
    <row r="258" spans="2:21" s="86" customFormat="1">
      <c r="B258" s="83" t="s">
        <v>1097</v>
      </c>
      <c r="C258" s="83" t="s">
        <v>1098</v>
      </c>
      <c r="D258" s="83" t="s">
        <v>98</v>
      </c>
      <c r="E258" s="83" t="s">
        <v>121</v>
      </c>
      <c r="F258" s="83" t="s">
        <v>1096</v>
      </c>
      <c r="G258" s="83" t="s">
        <v>531</v>
      </c>
      <c r="H258" s="83" t="s">
        <v>532</v>
      </c>
      <c r="I258" s="83" t="s">
        <v>209</v>
      </c>
      <c r="J258" s="83" t="s">
        <v>410</v>
      </c>
      <c r="K258" s="84">
        <v>3.47</v>
      </c>
      <c r="L258" s="83" t="s">
        <v>100</v>
      </c>
      <c r="M258" s="85">
        <v>3.49E-2</v>
      </c>
      <c r="N258" s="85">
        <v>7.8399999999999997E-2</v>
      </c>
      <c r="O258" s="84">
        <v>5158806</v>
      </c>
      <c r="P258" s="84">
        <v>87.42</v>
      </c>
      <c r="Q258" s="84">
        <v>0</v>
      </c>
      <c r="R258" s="84">
        <v>4509.8282052000004</v>
      </c>
      <c r="S258" s="85">
        <v>7.4999999999999997E-3</v>
      </c>
      <c r="T258" s="85">
        <f t="shared" si="6"/>
        <v>1.6783082087320569E-3</v>
      </c>
      <c r="U258" s="85">
        <f>R258/'סכום נכסי הקרן'!$C$42</f>
        <v>2.2588639711358931E-4</v>
      </c>
    </row>
    <row r="259" spans="2:21" s="86" customFormat="1">
      <c r="B259" s="83" t="s">
        <v>1099</v>
      </c>
      <c r="C259" s="83" t="s">
        <v>1100</v>
      </c>
      <c r="D259" s="83" t="s">
        <v>98</v>
      </c>
      <c r="E259" s="83" t="s">
        <v>121</v>
      </c>
      <c r="F259" s="83" t="s">
        <v>641</v>
      </c>
      <c r="G259" s="83" t="s">
        <v>642</v>
      </c>
      <c r="H259" s="83" t="s">
        <v>532</v>
      </c>
      <c r="I259" s="83" t="s">
        <v>209</v>
      </c>
      <c r="J259" s="83" t="s">
        <v>410</v>
      </c>
      <c r="K259" s="84">
        <v>4.41</v>
      </c>
      <c r="L259" s="83" t="s">
        <v>100</v>
      </c>
      <c r="M259" s="85">
        <v>3.5200000000000002E-2</v>
      </c>
      <c r="N259" s="85">
        <v>5.11E-2</v>
      </c>
      <c r="O259" s="84">
        <v>11725552.67</v>
      </c>
      <c r="P259" s="84">
        <v>93.91</v>
      </c>
      <c r="Q259" s="84">
        <v>0</v>
      </c>
      <c r="R259" s="84">
        <v>11011.466512397001</v>
      </c>
      <c r="S259" s="85">
        <v>1.46E-2</v>
      </c>
      <c r="T259" s="85">
        <f t="shared" si="6"/>
        <v>4.0978577890450861E-3</v>
      </c>
      <c r="U259" s="85">
        <f>R259/'סכום נכסי הקרן'!$C$42</f>
        <v>5.5153774916621057E-4</v>
      </c>
    </row>
    <row r="260" spans="2:21" s="86" customFormat="1">
      <c r="B260" s="83" t="s">
        <v>1101</v>
      </c>
      <c r="C260" s="83" t="s">
        <v>1102</v>
      </c>
      <c r="D260" s="83" t="s">
        <v>98</v>
      </c>
      <c r="E260" s="83" t="s">
        <v>121</v>
      </c>
      <c r="F260" s="83" t="s">
        <v>641</v>
      </c>
      <c r="G260" s="83" t="s">
        <v>642</v>
      </c>
      <c r="H260" s="83" t="s">
        <v>532</v>
      </c>
      <c r="I260" s="83" t="s">
        <v>209</v>
      </c>
      <c r="J260" s="83" t="s">
        <v>410</v>
      </c>
      <c r="K260" s="84">
        <v>3.17</v>
      </c>
      <c r="L260" s="83" t="s">
        <v>100</v>
      </c>
      <c r="M260" s="85">
        <v>5.0900000000000001E-2</v>
      </c>
      <c r="N260" s="85">
        <v>4.8899999999999999E-2</v>
      </c>
      <c r="O260" s="84">
        <v>8176556.0499999998</v>
      </c>
      <c r="P260" s="84">
        <v>102.93</v>
      </c>
      <c r="Q260" s="84">
        <v>0</v>
      </c>
      <c r="R260" s="84">
        <v>8416.1291422649992</v>
      </c>
      <c r="S260" s="85">
        <v>1.1299999999999999E-2</v>
      </c>
      <c r="T260" s="85">
        <f t="shared" si="6"/>
        <v>3.1320170043120364E-3</v>
      </c>
      <c r="U260" s="85">
        <f>R260/'סכום נכסי הקרן'!$C$42</f>
        <v>4.2154357174778781E-4</v>
      </c>
    </row>
    <row r="261" spans="2:21" s="86" customFormat="1">
      <c r="B261" s="83" t="s">
        <v>1103</v>
      </c>
      <c r="C261" s="83" t="s">
        <v>1104</v>
      </c>
      <c r="D261" s="83" t="s">
        <v>98</v>
      </c>
      <c r="E261" s="83" t="s">
        <v>121</v>
      </c>
      <c r="F261" s="83" t="s">
        <v>657</v>
      </c>
      <c r="G261" s="83" t="s">
        <v>474</v>
      </c>
      <c r="H261" s="83" t="s">
        <v>654</v>
      </c>
      <c r="I261" s="83" t="s">
        <v>209</v>
      </c>
      <c r="J261" s="83" t="s">
        <v>410</v>
      </c>
      <c r="K261" s="84">
        <v>2.21</v>
      </c>
      <c r="L261" s="83" t="s">
        <v>100</v>
      </c>
      <c r="M261" s="85">
        <v>6.4899999999999999E-2</v>
      </c>
      <c r="N261" s="85">
        <v>6.5500000000000003E-2</v>
      </c>
      <c r="O261" s="84">
        <v>7451965</v>
      </c>
      <c r="P261" s="84">
        <v>100.75</v>
      </c>
      <c r="Q261" s="84">
        <v>0</v>
      </c>
      <c r="R261" s="84">
        <v>7507.8547374999998</v>
      </c>
      <c r="S261" s="85">
        <v>5.3E-3</v>
      </c>
      <c r="T261" s="85">
        <f t="shared" si="6"/>
        <v>2.7940075902193507E-3</v>
      </c>
      <c r="U261" s="85">
        <f>R261/'סכום נכסי הקרן'!$C$42</f>
        <v>3.7605030159477168E-4</v>
      </c>
    </row>
    <row r="262" spans="2:21" s="86" customFormat="1">
      <c r="B262" s="83" t="s">
        <v>1105</v>
      </c>
      <c r="C262" s="83" t="s">
        <v>1106</v>
      </c>
      <c r="D262" s="83" t="s">
        <v>98</v>
      </c>
      <c r="E262" s="83" t="s">
        <v>121</v>
      </c>
      <c r="F262" s="83" t="s">
        <v>657</v>
      </c>
      <c r="G262" s="83" t="s">
        <v>474</v>
      </c>
      <c r="H262" s="83" t="s">
        <v>654</v>
      </c>
      <c r="I262" s="83" t="s">
        <v>209</v>
      </c>
      <c r="J262" s="83" t="s">
        <v>543</v>
      </c>
      <c r="K262" s="84">
        <v>2.2999999999999998</v>
      </c>
      <c r="L262" s="83" t="s">
        <v>100</v>
      </c>
      <c r="M262" s="85">
        <v>3.85E-2</v>
      </c>
      <c r="N262" s="85">
        <v>6.1600000000000002E-2</v>
      </c>
      <c r="O262" s="84">
        <v>5454604.8399999999</v>
      </c>
      <c r="P262" s="84">
        <v>95.34</v>
      </c>
      <c r="Q262" s="84">
        <v>0</v>
      </c>
      <c r="R262" s="84">
        <v>5200.4202544560003</v>
      </c>
      <c r="S262" s="85">
        <v>5.7000000000000002E-3</v>
      </c>
      <c r="T262" s="85">
        <f t="shared" si="6"/>
        <v>1.9353083099365855E-3</v>
      </c>
      <c r="U262" s="85">
        <f>R262/'סכום נכסי הקרן'!$C$42</f>
        <v>2.6047648409336825E-4</v>
      </c>
    </row>
    <row r="263" spans="2:21" s="86" customFormat="1">
      <c r="B263" s="83" t="s">
        <v>1107</v>
      </c>
      <c r="C263" s="83" t="s">
        <v>1108</v>
      </c>
      <c r="D263" s="83" t="s">
        <v>98</v>
      </c>
      <c r="E263" s="83" t="s">
        <v>121</v>
      </c>
      <c r="F263" s="83" t="s">
        <v>657</v>
      </c>
      <c r="G263" s="83" t="s">
        <v>474</v>
      </c>
      <c r="H263" s="83" t="s">
        <v>654</v>
      </c>
      <c r="I263" s="83" t="s">
        <v>209</v>
      </c>
      <c r="J263" s="83" t="s">
        <v>543</v>
      </c>
      <c r="K263" s="84">
        <v>5.7</v>
      </c>
      <c r="L263" s="83" t="s">
        <v>100</v>
      </c>
      <c r="M263" s="85">
        <v>2.41E-2</v>
      </c>
      <c r="N263" s="85">
        <v>6.1100000000000002E-2</v>
      </c>
      <c r="O263" s="84">
        <v>7378880.9800000004</v>
      </c>
      <c r="P263" s="84">
        <v>81.739999999999995</v>
      </c>
      <c r="Q263" s="84">
        <v>0</v>
      </c>
      <c r="R263" s="84">
        <v>6031.4973130520002</v>
      </c>
      <c r="S263" s="85">
        <v>4.7999999999999996E-3</v>
      </c>
      <c r="T263" s="85">
        <f t="shared" si="6"/>
        <v>2.2445891485996412E-3</v>
      </c>
      <c r="U263" s="85">
        <f>R263/'סכום נכסי הקרן'!$C$42</f>
        <v>3.0210312571877455E-4</v>
      </c>
    </row>
    <row r="264" spans="2:21" s="86" customFormat="1">
      <c r="B264" s="83" t="s">
        <v>1109</v>
      </c>
      <c r="C264" s="83" t="s">
        <v>1110</v>
      </c>
      <c r="D264" s="83" t="s">
        <v>98</v>
      </c>
      <c r="E264" s="83" t="s">
        <v>121</v>
      </c>
      <c r="F264" s="83" t="s">
        <v>657</v>
      </c>
      <c r="G264" s="83" t="s">
        <v>474</v>
      </c>
      <c r="H264" s="83" t="s">
        <v>654</v>
      </c>
      <c r="I264" s="83" t="s">
        <v>209</v>
      </c>
      <c r="J264" s="83" t="s">
        <v>410</v>
      </c>
      <c r="K264" s="84">
        <v>7.4</v>
      </c>
      <c r="L264" s="83" t="s">
        <v>100</v>
      </c>
      <c r="M264" s="85">
        <v>4.9399999999999999E-2</v>
      </c>
      <c r="N264" s="85">
        <v>6.5799999999999997E-2</v>
      </c>
      <c r="O264" s="84">
        <v>13903992</v>
      </c>
      <c r="P264" s="84">
        <v>89.38</v>
      </c>
      <c r="Q264" s="84">
        <v>0</v>
      </c>
      <c r="R264" s="84">
        <v>12427.3880496</v>
      </c>
      <c r="S264" s="85">
        <v>2.6200000000000001E-2</v>
      </c>
      <c r="T264" s="85">
        <f t="shared" si="6"/>
        <v>4.6247853416441585E-3</v>
      </c>
      <c r="U264" s="85">
        <f>R264/'סכום נכסי הקרן'!$C$42</f>
        <v>6.2245783748920611E-4</v>
      </c>
    </row>
    <row r="265" spans="2:21" s="86" customFormat="1">
      <c r="B265" s="83" t="s">
        <v>1111</v>
      </c>
      <c r="C265" s="83">
        <v>50103350</v>
      </c>
      <c r="D265" s="83" t="s">
        <v>98</v>
      </c>
      <c r="E265" s="83" t="s">
        <v>121</v>
      </c>
      <c r="F265" s="83" t="s">
        <v>1112</v>
      </c>
      <c r="G265" s="83" t="s">
        <v>642</v>
      </c>
      <c r="H265" s="83" t="s">
        <v>654</v>
      </c>
      <c r="I265" s="83" t="s">
        <v>209</v>
      </c>
      <c r="J265" s="83" t="s">
        <v>410</v>
      </c>
      <c r="K265" s="84">
        <v>3.73</v>
      </c>
      <c r="L265" s="83" t="s">
        <v>100</v>
      </c>
      <c r="M265" s="85">
        <v>2.1000000000000001E-2</v>
      </c>
      <c r="N265" s="85">
        <v>5.04E-2</v>
      </c>
      <c r="O265" s="84">
        <v>3000000</v>
      </c>
      <c r="P265" s="84">
        <f>R265*1000/O265*100</f>
        <v>89.166338797814191</v>
      </c>
      <c r="Q265" s="84">
        <v>0</v>
      </c>
      <c r="R265" s="84">
        <f>2709-34.0098360655741</f>
        <v>2674.9901639344257</v>
      </c>
      <c r="S265" s="85">
        <v>7.0000000000000001E-3</v>
      </c>
      <c r="T265" s="85">
        <f t="shared" si="6"/>
        <v>9.9548314173744895E-4</v>
      </c>
      <c r="U265" s="85">
        <f>R265/'סכום נכסי הקרן'!$C$42</f>
        <v>1.3398379338457313E-4</v>
      </c>
    </row>
    <row r="266" spans="2:21" s="86" customFormat="1">
      <c r="B266" s="83" t="s">
        <v>1114</v>
      </c>
      <c r="C266" s="83" t="s">
        <v>1115</v>
      </c>
      <c r="D266" s="83" t="s">
        <v>98</v>
      </c>
      <c r="E266" s="83" t="s">
        <v>121</v>
      </c>
      <c r="F266" s="83" t="s">
        <v>660</v>
      </c>
      <c r="G266" s="83" t="s">
        <v>130</v>
      </c>
      <c r="H266" s="83" t="s">
        <v>654</v>
      </c>
      <c r="I266" s="83" t="s">
        <v>209</v>
      </c>
      <c r="J266" s="83" t="s">
        <v>410</v>
      </c>
      <c r="K266" s="84">
        <v>1.6</v>
      </c>
      <c r="L266" s="83" t="s">
        <v>100</v>
      </c>
      <c r="M266" s="85">
        <v>3.6499999999999998E-2</v>
      </c>
      <c r="N266" s="85">
        <v>5.1700000000000003E-2</v>
      </c>
      <c r="O266" s="84">
        <v>4071160.09</v>
      </c>
      <c r="P266" s="84">
        <v>98.9</v>
      </c>
      <c r="Q266" s="84">
        <v>0</v>
      </c>
      <c r="R266" s="84">
        <v>4026.3773290099998</v>
      </c>
      <c r="S266" s="85">
        <v>2.5000000000000001E-3</v>
      </c>
      <c r="T266" s="85">
        <f t="shared" si="6"/>
        <v>1.4983945763030362E-3</v>
      </c>
      <c r="U266" s="85">
        <f>R266/'סכום נכסי הקרן'!$C$42</f>
        <v>2.0167151095050893E-4</v>
      </c>
    </row>
    <row r="267" spans="2:21" s="86" customFormat="1">
      <c r="B267" s="83" t="s">
        <v>1116</v>
      </c>
      <c r="C267" s="83" t="s">
        <v>1117</v>
      </c>
      <c r="D267" s="83" t="s">
        <v>98</v>
      </c>
      <c r="E267" s="83" t="s">
        <v>121</v>
      </c>
      <c r="F267" s="83" t="s">
        <v>660</v>
      </c>
      <c r="G267" s="83" t="s">
        <v>130</v>
      </c>
      <c r="H267" s="83" t="s">
        <v>654</v>
      </c>
      <c r="I267" s="83" t="s">
        <v>209</v>
      </c>
      <c r="J267" s="83" t="s">
        <v>1118</v>
      </c>
      <c r="K267" s="84">
        <v>8.94</v>
      </c>
      <c r="L267" s="83" t="s">
        <v>100</v>
      </c>
      <c r="M267" s="85">
        <v>2.7900000000000001E-2</v>
      </c>
      <c r="N267" s="85">
        <v>5.3900000000000003E-2</v>
      </c>
      <c r="O267" s="84">
        <v>3025000</v>
      </c>
      <c r="P267" s="84">
        <v>80.540000000000006</v>
      </c>
      <c r="Q267" s="84">
        <v>0</v>
      </c>
      <c r="R267" s="84">
        <v>2436.335</v>
      </c>
      <c r="S267" s="85">
        <v>7.0000000000000001E-3</v>
      </c>
      <c r="T267" s="85">
        <f t="shared" si="6"/>
        <v>9.0666891146907493E-4</v>
      </c>
      <c r="U267" s="85">
        <f>R267/'סכום נכסי הקרן'!$C$42</f>
        <v>1.2203013291663303E-4</v>
      </c>
    </row>
    <row r="268" spans="2:21" s="86" customFormat="1">
      <c r="B268" s="83" t="s">
        <v>1119</v>
      </c>
      <c r="C268" s="83" t="s">
        <v>1120</v>
      </c>
      <c r="D268" s="83" t="s">
        <v>98</v>
      </c>
      <c r="E268" s="83" t="s">
        <v>121</v>
      </c>
      <c r="F268" s="83" t="s">
        <v>1121</v>
      </c>
      <c r="G268" s="83" t="s">
        <v>531</v>
      </c>
      <c r="H268" s="83" t="s">
        <v>654</v>
      </c>
      <c r="I268" s="83" t="s">
        <v>209</v>
      </c>
      <c r="J268" s="83" t="s">
        <v>330</v>
      </c>
      <c r="K268" s="84">
        <v>2.1800000000000002</v>
      </c>
      <c r="L268" s="83" t="s">
        <v>100</v>
      </c>
      <c r="M268" s="85">
        <v>5.45E-2</v>
      </c>
      <c r="N268" s="85">
        <v>0.1087</v>
      </c>
      <c r="O268" s="84">
        <v>3178524.04</v>
      </c>
      <c r="P268" s="84">
        <v>90.24</v>
      </c>
      <c r="Q268" s="84">
        <v>0</v>
      </c>
      <c r="R268" s="84">
        <v>2868.3000936960002</v>
      </c>
      <c r="S268" s="85">
        <v>1.0699999999999999E-2</v>
      </c>
      <c r="T268" s="85">
        <f t="shared" ref="T268:T331" si="7">R268/$R$11</f>
        <v>1.0674223880205299E-3</v>
      </c>
      <c r="U268" s="85">
        <f>R268/'סכום נכסי הקרן'!$C$42</f>
        <v>1.4366622064638642E-4</v>
      </c>
    </row>
    <row r="269" spans="2:21" s="86" customFormat="1">
      <c r="B269" s="83" t="s">
        <v>1122</v>
      </c>
      <c r="C269" s="83" t="s">
        <v>1123</v>
      </c>
      <c r="D269" s="83" t="s">
        <v>98</v>
      </c>
      <c r="E269" s="83" t="s">
        <v>121</v>
      </c>
      <c r="F269" s="83" t="s">
        <v>682</v>
      </c>
      <c r="G269" s="83" t="s">
        <v>683</v>
      </c>
      <c r="H269" s="83" t="s">
        <v>654</v>
      </c>
      <c r="I269" s="83" t="s">
        <v>209</v>
      </c>
      <c r="J269" s="83" t="s">
        <v>410</v>
      </c>
      <c r="K269" s="84">
        <v>3.43</v>
      </c>
      <c r="L269" s="83" t="s">
        <v>100</v>
      </c>
      <c r="M269" s="85">
        <v>5.5300000000000002E-2</v>
      </c>
      <c r="N269" s="85">
        <v>5.79E-2</v>
      </c>
      <c r="O269" s="84">
        <v>3028337.32</v>
      </c>
      <c r="P269" s="84">
        <v>100.36</v>
      </c>
      <c r="Q269" s="84">
        <v>0</v>
      </c>
      <c r="R269" s="84">
        <v>3039.2393343519998</v>
      </c>
      <c r="S269" s="85">
        <v>7.6E-3</v>
      </c>
      <c r="T269" s="85">
        <f t="shared" si="7"/>
        <v>1.131036503178308E-3</v>
      </c>
      <c r="U269" s="85">
        <f>R269/'סכום נכסי הקרן'!$C$42</f>
        <v>1.5222815414810928E-4</v>
      </c>
    </row>
    <row r="270" spans="2:21" s="86" customFormat="1">
      <c r="B270" s="83" t="s">
        <v>1124</v>
      </c>
      <c r="C270" s="83" t="s">
        <v>1125</v>
      </c>
      <c r="D270" s="83" t="s">
        <v>98</v>
      </c>
      <c r="E270" s="83" t="s">
        <v>121</v>
      </c>
      <c r="F270" s="83" t="s">
        <v>682</v>
      </c>
      <c r="G270" s="83" t="s">
        <v>683</v>
      </c>
      <c r="H270" s="83" t="s">
        <v>654</v>
      </c>
      <c r="I270" s="83" t="s">
        <v>209</v>
      </c>
      <c r="J270" s="83" t="s">
        <v>410</v>
      </c>
      <c r="K270" s="84">
        <v>5.59</v>
      </c>
      <c r="L270" s="83" t="s">
        <v>100</v>
      </c>
      <c r="M270" s="85">
        <v>1.9400000000000001E-2</v>
      </c>
      <c r="N270" s="85">
        <v>5.3600000000000002E-2</v>
      </c>
      <c r="O270" s="84">
        <v>1220122</v>
      </c>
      <c r="P270" s="84">
        <v>83.28</v>
      </c>
      <c r="Q270" s="84">
        <v>0</v>
      </c>
      <c r="R270" s="84">
        <v>1016.1176015999999</v>
      </c>
      <c r="S270" s="85">
        <v>2.5999999999999999E-3</v>
      </c>
      <c r="T270" s="85">
        <f t="shared" si="7"/>
        <v>3.7814267732772341E-4</v>
      </c>
      <c r="U270" s="85">
        <f>R270/'סכום נכסי הקרן'!$C$42</f>
        <v>5.0894875286928262E-5</v>
      </c>
    </row>
    <row r="271" spans="2:21" s="86" customFormat="1">
      <c r="B271" s="83" t="s">
        <v>1126</v>
      </c>
      <c r="C271" s="83" t="s">
        <v>1127</v>
      </c>
      <c r="D271" s="83" t="s">
        <v>98</v>
      </c>
      <c r="E271" s="83" t="s">
        <v>121</v>
      </c>
      <c r="F271" s="83" t="s">
        <v>687</v>
      </c>
      <c r="G271" s="83" t="s">
        <v>683</v>
      </c>
      <c r="H271" s="83" t="s">
        <v>654</v>
      </c>
      <c r="I271" s="83" t="s">
        <v>209</v>
      </c>
      <c r="J271" s="83" t="s">
        <v>410</v>
      </c>
      <c r="K271" s="84">
        <v>3.1</v>
      </c>
      <c r="L271" s="83" t="s">
        <v>100</v>
      </c>
      <c r="M271" s="85">
        <v>2.9100000000000001E-2</v>
      </c>
      <c r="N271" s="85">
        <v>4.99E-2</v>
      </c>
      <c r="O271" s="84">
        <v>3952429</v>
      </c>
      <c r="P271" s="84">
        <v>94.7</v>
      </c>
      <c r="Q271" s="84">
        <v>0</v>
      </c>
      <c r="R271" s="84">
        <v>3742.9502630000002</v>
      </c>
      <c r="S271" s="85">
        <v>6.6E-3</v>
      </c>
      <c r="T271" s="85">
        <f t="shared" si="7"/>
        <v>1.3929187244927719E-3</v>
      </c>
      <c r="U271" s="85">
        <f>R271/'סכום נכסי הקרן'!$C$42</f>
        <v>1.874753340957777E-4</v>
      </c>
    </row>
    <row r="272" spans="2:21" s="86" customFormat="1">
      <c r="B272" s="83" t="s">
        <v>1128</v>
      </c>
      <c r="C272" s="83" t="s">
        <v>1129</v>
      </c>
      <c r="D272" s="83" t="s">
        <v>98</v>
      </c>
      <c r="E272" s="83" t="s">
        <v>121</v>
      </c>
      <c r="F272" s="83" t="s">
        <v>687</v>
      </c>
      <c r="G272" s="83" t="s">
        <v>683</v>
      </c>
      <c r="H272" s="83" t="s">
        <v>654</v>
      </c>
      <c r="I272" s="83" t="s">
        <v>209</v>
      </c>
      <c r="J272" s="83" t="s">
        <v>410</v>
      </c>
      <c r="K272" s="84">
        <v>4.3</v>
      </c>
      <c r="L272" s="83" t="s">
        <v>100</v>
      </c>
      <c r="M272" s="85">
        <v>4.36E-2</v>
      </c>
      <c r="N272" s="85">
        <v>4.8500000000000001E-2</v>
      </c>
      <c r="O272" s="84">
        <v>2182068</v>
      </c>
      <c r="P272" s="84">
        <v>99.21</v>
      </c>
      <c r="Q272" s="84">
        <v>0</v>
      </c>
      <c r="R272" s="84">
        <v>2164.8296627999998</v>
      </c>
      <c r="S272" s="85">
        <v>7.3000000000000001E-3</v>
      </c>
      <c r="T272" s="85">
        <f t="shared" si="7"/>
        <v>8.0562966664553118E-4</v>
      </c>
      <c r="U272" s="85">
        <f>R272/'סכום נכסי הקרן'!$C$42</f>
        <v>1.0843108664996966E-4</v>
      </c>
    </row>
    <row r="273" spans="2:21" s="86" customFormat="1">
      <c r="B273" s="83" t="s">
        <v>1130</v>
      </c>
      <c r="C273" s="83" t="s">
        <v>1131</v>
      </c>
      <c r="D273" s="83" t="s">
        <v>98</v>
      </c>
      <c r="E273" s="83" t="s">
        <v>121</v>
      </c>
      <c r="F273" s="83" t="s">
        <v>687</v>
      </c>
      <c r="G273" s="83" t="s">
        <v>683</v>
      </c>
      <c r="H273" s="83" t="s">
        <v>654</v>
      </c>
      <c r="I273" s="83" t="s">
        <v>209</v>
      </c>
      <c r="J273" s="83" t="s">
        <v>1132</v>
      </c>
      <c r="K273" s="84">
        <v>5.85</v>
      </c>
      <c r="L273" s="83" t="s">
        <v>100</v>
      </c>
      <c r="M273" s="85">
        <v>4.3799999999999999E-2</v>
      </c>
      <c r="N273" s="85">
        <v>5.2299999999999999E-2</v>
      </c>
      <c r="O273" s="84">
        <v>100000</v>
      </c>
      <c r="P273" s="84">
        <v>96.37</v>
      </c>
      <c r="Q273" s="84">
        <v>0</v>
      </c>
      <c r="R273" s="84">
        <v>96.37</v>
      </c>
      <c r="S273" s="85">
        <v>2.0000000000000001E-4</v>
      </c>
      <c r="T273" s="85">
        <f t="shared" si="7"/>
        <v>3.5863575000266692E-5</v>
      </c>
      <c r="U273" s="85">
        <f>R273/'סכום נכסי הקרן'!$C$42</f>
        <v>4.8269404286257541E-6</v>
      </c>
    </row>
    <row r="274" spans="2:21" s="86" customFormat="1">
      <c r="B274" s="83" t="s">
        <v>1133</v>
      </c>
      <c r="C274" s="83" t="s">
        <v>1134</v>
      </c>
      <c r="D274" s="83" t="s">
        <v>98</v>
      </c>
      <c r="E274" s="83" t="s">
        <v>121</v>
      </c>
      <c r="F274" s="83" t="s">
        <v>1135</v>
      </c>
      <c r="G274" s="83" t="s">
        <v>531</v>
      </c>
      <c r="H274" s="83" t="s">
        <v>654</v>
      </c>
      <c r="I274" s="83" t="s">
        <v>209</v>
      </c>
      <c r="J274" s="83" t="s">
        <v>410</v>
      </c>
      <c r="K274" s="84">
        <v>2.08</v>
      </c>
      <c r="L274" s="83" t="s">
        <v>100</v>
      </c>
      <c r="M274" s="85">
        <v>4.8000000000000001E-2</v>
      </c>
      <c r="N274" s="85">
        <v>7.4399999999999994E-2</v>
      </c>
      <c r="O274" s="84">
        <v>1538233.1</v>
      </c>
      <c r="P274" s="84">
        <v>96.94</v>
      </c>
      <c r="Q274" s="84">
        <v>0</v>
      </c>
      <c r="R274" s="84">
        <v>1491.16316714</v>
      </c>
      <c r="S274" s="85">
        <v>3.5999999999999999E-3</v>
      </c>
      <c r="T274" s="85">
        <f t="shared" si="7"/>
        <v>5.5492831879589712E-4</v>
      </c>
      <c r="U274" s="85">
        <f>R274/'סכום נכסי הקרן'!$C$42</f>
        <v>7.4688759750396263E-5</v>
      </c>
    </row>
    <row r="275" spans="2:21" s="86" customFormat="1">
      <c r="B275" s="83" t="s">
        <v>1136</v>
      </c>
      <c r="C275" s="83" t="s">
        <v>1137</v>
      </c>
      <c r="D275" s="83" t="s">
        <v>98</v>
      </c>
      <c r="E275" s="83" t="s">
        <v>121</v>
      </c>
      <c r="F275" s="83" t="s">
        <v>1121</v>
      </c>
      <c r="G275" s="83" t="s">
        <v>531</v>
      </c>
      <c r="H275" s="83" t="s">
        <v>654</v>
      </c>
      <c r="I275" s="83" t="s">
        <v>209</v>
      </c>
      <c r="J275" s="83" t="s">
        <v>543</v>
      </c>
      <c r="K275" s="84">
        <v>1.1399999999999999</v>
      </c>
      <c r="L275" s="83" t="s">
        <v>100</v>
      </c>
      <c r="M275" s="85">
        <v>3.15E-2</v>
      </c>
      <c r="N275" s="85">
        <v>9.7900000000000001E-2</v>
      </c>
      <c r="O275" s="84">
        <v>1112056.8400000001</v>
      </c>
      <c r="P275" s="84">
        <v>93.44</v>
      </c>
      <c r="Q275" s="84">
        <v>0</v>
      </c>
      <c r="R275" s="84">
        <v>1039.1059112959999</v>
      </c>
      <c r="S275" s="85">
        <v>5.1000000000000004E-3</v>
      </c>
      <c r="T275" s="85">
        <f t="shared" si="7"/>
        <v>3.8669765261994975E-4</v>
      </c>
      <c r="U275" s="85">
        <f>R275/'סכום נכסי הקרן'!$C$42</f>
        <v>5.2046304169956091E-5</v>
      </c>
    </row>
    <row r="276" spans="2:21" s="86" customFormat="1">
      <c r="B276" s="83" t="s">
        <v>1138</v>
      </c>
      <c r="C276" s="83" t="s">
        <v>1139</v>
      </c>
      <c r="D276" s="83" t="s">
        <v>98</v>
      </c>
      <c r="E276" s="83" t="s">
        <v>121</v>
      </c>
      <c r="F276" s="83" t="s">
        <v>697</v>
      </c>
      <c r="G276" s="83" t="s">
        <v>698</v>
      </c>
      <c r="H276" s="83" t="s">
        <v>654</v>
      </c>
      <c r="I276" s="83" t="s">
        <v>209</v>
      </c>
      <c r="J276" s="83" t="s">
        <v>410</v>
      </c>
      <c r="K276" s="84">
        <v>2.77</v>
      </c>
      <c r="L276" s="83" t="s">
        <v>100</v>
      </c>
      <c r="M276" s="85">
        <v>2.18E-2</v>
      </c>
      <c r="N276" s="85">
        <v>5.6300000000000003E-2</v>
      </c>
      <c r="O276" s="84">
        <v>2685041.79</v>
      </c>
      <c r="P276" s="84">
        <v>91.39</v>
      </c>
      <c r="Q276" s="84">
        <v>0</v>
      </c>
      <c r="R276" s="84">
        <v>2453.8596918809999</v>
      </c>
      <c r="S276" s="85">
        <v>5.8999999999999999E-3</v>
      </c>
      <c r="T276" s="85">
        <f t="shared" si="7"/>
        <v>9.1319063090075279E-4</v>
      </c>
      <c r="U276" s="85">
        <f>R276/'סכום נכסי הקרן'!$C$42</f>
        <v>1.2290790238575836E-4</v>
      </c>
    </row>
    <row r="277" spans="2:21" s="86" customFormat="1">
      <c r="B277" s="83" t="s">
        <v>1140</v>
      </c>
      <c r="C277" s="83" t="s">
        <v>1141</v>
      </c>
      <c r="D277" s="83" t="s">
        <v>98</v>
      </c>
      <c r="E277" s="83" t="s">
        <v>121</v>
      </c>
      <c r="F277" s="83" t="s">
        <v>697</v>
      </c>
      <c r="G277" s="83" t="s">
        <v>698</v>
      </c>
      <c r="H277" s="83" t="s">
        <v>654</v>
      </c>
      <c r="I277" s="83" t="s">
        <v>209</v>
      </c>
      <c r="J277" s="83" t="s">
        <v>268</v>
      </c>
      <c r="K277" s="84">
        <v>0.23</v>
      </c>
      <c r="L277" s="83" t="s">
        <v>100</v>
      </c>
      <c r="M277" s="85">
        <v>3.4000000000000002E-2</v>
      </c>
      <c r="N277" s="85">
        <v>5.8900000000000001E-2</v>
      </c>
      <c r="O277" s="84">
        <v>2347324.79</v>
      </c>
      <c r="P277" s="84">
        <v>99.91</v>
      </c>
      <c r="Q277" s="84">
        <v>0</v>
      </c>
      <c r="R277" s="84">
        <v>2345.2121976889998</v>
      </c>
      <c r="S277" s="85">
        <v>3.3500000000000002E-2</v>
      </c>
      <c r="T277" s="85">
        <f t="shared" si="7"/>
        <v>8.7275805274836271E-4</v>
      </c>
      <c r="U277" s="85">
        <f>R277/'סכום נכסי הקרן'!$C$42</f>
        <v>1.1746601194076255E-4</v>
      </c>
    </row>
    <row r="278" spans="2:21" s="86" customFormat="1">
      <c r="B278" s="83" t="s">
        <v>1142</v>
      </c>
      <c r="C278" s="83" t="s">
        <v>1143</v>
      </c>
      <c r="D278" s="83" t="s">
        <v>98</v>
      </c>
      <c r="E278" s="83" t="s">
        <v>121</v>
      </c>
      <c r="F278" s="83" t="s">
        <v>707</v>
      </c>
      <c r="G278" s="83" t="s">
        <v>409</v>
      </c>
      <c r="H278" s="83" t="s">
        <v>654</v>
      </c>
      <c r="I278" s="83" t="s">
        <v>209</v>
      </c>
      <c r="J278" s="83" t="s">
        <v>1144</v>
      </c>
      <c r="K278" s="84">
        <v>0</v>
      </c>
      <c r="L278" s="83" t="s">
        <v>100</v>
      </c>
      <c r="M278" s="85">
        <v>4.6699999999999998E-2</v>
      </c>
      <c r="N278" s="85">
        <v>-3.75</v>
      </c>
      <c r="O278" s="84">
        <v>283959</v>
      </c>
      <c r="P278" s="84">
        <v>1025</v>
      </c>
      <c r="Q278" s="84">
        <v>0</v>
      </c>
      <c r="R278" s="84">
        <v>2910.5797499999999</v>
      </c>
      <c r="S278" s="85">
        <v>8.9999999999999998E-4</v>
      </c>
      <c r="T278" s="85">
        <f t="shared" si="7"/>
        <v>1.0831565337592868E-3</v>
      </c>
      <c r="U278" s="85">
        <f>R278/'סכום נכסי הקרן'!$C$42</f>
        <v>1.4578390646481724E-4</v>
      </c>
    </row>
    <row r="279" spans="2:21" s="86" customFormat="1">
      <c r="B279" s="83" t="s">
        <v>1145</v>
      </c>
      <c r="C279" s="83" t="s">
        <v>1146</v>
      </c>
      <c r="D279" s="83" t="s">
        <v>98</v>
      </c>
      <c r="E279" s="83" t="s">
        <v>121</v>
      </c>
      <c r="F279" s="83" t="s">
        <v>719</v>
      </c>
      <c r="G279" s="83" t="s">
        <v>474</v>
      </c>
      <c r="H279" s="83" t="s">
        <v>667</v>
      </c>
      <c r="I279" s="83" t="s">
        <v>148</v>
      </c>
      <c r="J279" s="83" t="s">
        <v>268</v>
      </c>
      <c r="K279" s="84">
        <v>2.27</v>
      </c>
      <c r="L279" s="83" t="s">
        <v>100</v>
      </c>
      <c r="M279" s="85">
        <v>5.0500000000000003E-2</v>
      </c>
      <c r="N279" s="85">
        <v>5.2299999999999999E-2</v>
      </c>
      <c r="O279" s="84">
        <v>1038692.54</v>
      </c>
      <c r="P279" s="84">
        <v>100.13</v>
      </c>
      <c r="Q279" s="84">
        <v>0</v>
      </c>
      <c r="R279" s="84">
        <v>1040.0428403020001</v>
      </c>
      <c r="S279" s="85">
        <v>2.8E-3</v>
      </c>
      <c r="T279" s="85">
        <f t="shared" si="7"/>
        <v>3.8704632568912703E-4</v>
      </c>
      <c r="U279" s="85">
        <f>R279/'סכום נכסי הקרן'!$C$42</f>
        <v>5.209323267984313E-5</v>
      </c>
    </row>
    <row r="280" spans="2:21" s="86" customFormat="1">
      <c r="B280" s="83" t="s">
        <v>1147</v>
      </c>
      <c r="C280" s="83" t="s">
        <v>1148</v>
      </c>
      <c r="D280" s="83" t="s">
        <v>98</v>
      </c>
      <c r="E280" s="83" t="s">
        <v>121</v>
      </c>
      <c r="F280" s="83" t="s">
        <v>1149</v>
      </c>
      <c r="G280" s="83" t="s">
        <v>683</v>
      </c>
      <c r="H280" s="83" t="s">
        <v>654</v>
      </c>
      <c r="I280" s="83" t="s">
        <v>209</v>
      </c>
      <c r="J280" s="83" t="s">
        <v>1150</v>
      </c>
      <c r="K280" s="84">
        <v>4.6399999999999997</v>
      </c>
      <c r="L280" s="83" t="s">
        <v>100</v>
      </c>
      <c r="M280" s="85">
        <v>2.8000000000000001E-2</v>
      </c>
      <c r="N280" s="85">
        <v>3.95E-2</v>
      </c>
      <c r="O280" s="84">
        <v>406000</v>
      </c>
      <c r="P280" s="84">
        <v>95.3</v>
      </c>
      <c r="Q280" s="84">
        <v>0</v>
      </c>
      <c r="R280" s="84">
        <v>386.91800000000001</v>
      </c>
      <c r="S280" s="85">
        <v>2.7000000000000001E-3</v>
      </c>
      <c r="T280" s="85">
        <f t="shared" si="7"/>
        <v>1.4398944393434872E-4</v>
      </c>
      <c r="U280" s="85">
        <f>R280/'סכום נכסי הקרן'!$C$42</f>
        <v>1.937978765967645E-5</v>
      </c>
    </row>
    <row r="281" spans="2:21" s="86" customFormat="1">
      <c r="B281" s="83" t="s">
        <v>1151</v>
      </c>
      <c r="C281" s="83" t="s">
        <v>1152</v>
      </c>
      <c r="D281" s="83" t="s">
        <v>98</v>
      </c>
      <c r="E281" s="83" t="s">
        <v>121</v>
      </c>
      <c r="F281" s="83" t="s">
        <v>722</v>
      </c>
      <c r="G281" s="83" t="s">
        <v>683</v>
      </c>
      <c r="H281" s="83" t="s">
        <v>654</v>
      </c>
      <c r="I281" s="83" t="s">
        <v>209</v>
      </c>
      <c r="J281" s="83" t="s">
        <v>410</v>
      </c>
      <c r="K281" s="84">
        <v>6.38</v>
      </c>
      <c r="L281" s="83" t="s">
        <v>100</v>
      </c>
      <c r="M281" s="85">
        <v>2.64E-2</v>
      </c>
      <c r="N281" s="85">
        <v>5.3400000000000003E-2</v>
      </c>
      <c r="O281" s="84">
        <v>6130487</v>
      </c>
      <c r="P281" s="84">
        <v>84.75</v>
      </c>
      <c r="Q281" s="84">
        <v>0</v>
      </c>
      <c r="R281" s="84">
        <v>5195.5877325000001</v>
      </c>
      <c r="S281" s="85">
        <v>3.7000000000000002E-3</v>
      </c>
      <c r="T281" s="85">
        <f t="shared" si="7"/>
        <v>1.9335099129913801E-3</v>
      </c>
      <c r="U281" s="85">
        <f>R281/'סכום נכסי הקרן'!$C$42</f>
        <v>2.6023443474604399E-4</v>
      </c>
    </row>
    <row r="282" spans="2:21" s="86" customFormat="1">
      <c r="B282" s="83" t="s">
        <v>1153</v>
      </c>
      <c r="C282" s="83" t="s">
        <v>1154</v>
      </c>
      <c r="D282" s="83" t="s">
        <v>98</v>
      </c>
      <c r="E282" s="83" t="s">
        <v>121</v>
      </c>
      <c r="F282" s="83" t="s">
        <v>722</v>
      </c>
      <c r="G282" s="83" t="s">
        <v>683</v>
      </c>
      <c r="H282" s="83" t="s">
        <v>654</v>
      </c>
      <c r="I282" s="83" t="s">
        <v>209</v>
      </c>
      <c r="J282" s="83" t="s">
        <v>410</v>
      </c>
      <c r="K282" s="84">
        <v>7.98</v>
      </c>
      <c r="L282" s="83" t="s">
        <v>100</v>
      </c>
      <c r="M282" s="85">
        <v>2.5000000000000001E-2</v>
      </c>
      <c r="N282" s="85">
        <v>5.5300000000000002E-2</v>
      </c>
      <c r="O282" s="84">
        <v>3630000</v>
      </c>
      <c r="P282" s="84">
        <v>79.150000000000006</v>
      </c>
      <c r="Q282" s="84">
        <v>0</v>
      </c>
      <c r="R282" s="84">
        <v>2873.145</v>
      </c>
      <c r="S282" s="85">
        <v>2.7000000000000001E-3</v>
      </c>
      <c r="T282" s="85">
        <f t="shared" si="7"/>
        <v>1.069225393733955E-3</v>
      </c>
      <c r="U282" s="85">
        <f>R282/'סכום נכסי הקרן'!$C$42</f>
        <v>1.4390889029577609E-4</v>
      </c>
    </row>
    <row r="283" spans="2:21" s="86" customFormat="1">
      <c r="B283" s="83" t="s">
        <v>1155</v>
      </c>
      <c r="C283" s="83" t="s">
        <v>1156</v>
      </c>
      <c r="D283" s="83" t="s">
        <v>98</v>
      </c>
      <c r="E283" s="83" t="s">
        <v>121</v>
      </c>
      <c r="F283" s="83" t="s">
        <v>722</v>
      </c>
      <c r="G283" s="83" t="s">
        <v>683</v>
      </c>
      <c r="H283" s="83" t="s">
        <v>654</v>
      </c>
      <c r="I283" s="83" t="s">
        <v>209</v>
      </c>
      <c r="J283" s="83" t="s">
        <v>410</v>
      </c>
      <c r="K283" s="84">
        <v>1.31</v>
      </c>
      <c r="L283" s="83" t="s">
        <v>100</v>
      </c>
      <c r="M283" s="85">
        <v>3.9199999999999999E-2</v>
      </c>
      <c r="N283" s="85">
        <v>5.3400000000000003E-2</v>
      </c>
      <c r="O283" s="84">
        <v>10284799</v>
      </c>
      <c r="P283" s="84">
        <v>98.91</v>
      </c>
      <c r="Q283" s="84">
        <v>0</v>
      </c>
      <c r="R283" s="84">
        <v>10172.6946909</v>
      </c>
      <c r="S283" s="85">
        <v>1.0699999999999999E-2</v>
      </c>
      <c r="T283" s="85">
        <f t="shared" si="7"/>
        <v>3.7857133859282651E-3</v>
      </c>
      <c r="U283" s="85">
        <f>R283/'סכום נכסי הקרן'!$C$42</f>
        <v>5.0952569546095026E-4</v>
      </c>
    </row>
    <row r="284" spans="2:21" s="86" customFormat="1">
      <c r="B284" s="83" t="s">
        <v>1157</v>
      </c>
      <c r="C284" s="83" t="s">
        <v>1158</v>
      </c>
      <c r="D284" s="83" t="s">
        <v>98</v>
      </c>
      <c r="E284" s="83" t="s">
        <v>121</v>
      </c>
      <c r="F284" s="83" t="s">
        <v>1159</v>
      </c>
      <c r="G284" s="83" t="s">
        <v>1160</v>
      </c>
      <c r="H284" s="83" t="s">
        <v>667</v>
      </c>
      <c r="I284" s="83" t="s">
        <v>148</v>
      </c>
      <c r="J284" s="83" t="s">
        <v>410</v>
      </c>
      <c r="K284" s="84">
        <v>3.25</v>
      </c>
      <c r="L284" s="83" t="s">
        <v>100</v>
      </c>
      <c r="M284" s="85">
        <v>4.1000000000000002E-2</v>
      </c>
      <c r="N284" s="85">
        <v>5.1299999999999998E-2</v>
      </c>
      <c r="O284" s="84">
        <v>40000</v>
      </c>
      <c r="P284" s="84">
        <v>97.57</v>
      </c>
      <c r="Q284" s="84">
        <v>0</v>
      </c>
      <c r="R284" s="84">
        <v>39.027999999999999</v>
      </c>
      <c r="S284" s="85">
        <v>1E-4</v>
      </c>
      <c r="T284" s="85">
        <f t="shared" si="7"/>
        <v>1.4524059407599962E-5</v>
      </c>
      <c r="U284" s="85">
        <f>R284/'סכום נכסי הקרן'!$C$42</f>
        <v>1.9548182115638258E-6</v>
      </c>
    </row>
    <row r="285" spans="2:21" s="86" customFormat="1">
      <c r="B285" s="83" t="s">
        <v>1161</v>
      </c>
      <c r="C285" s="83" t="s">
        <v>1162</v>
      </c>
      <c r="D285" s="83" t="s">
        <v>98</v>
      </c>
      <c r="E285" s="83" t="s">
        <v>121</v>
      </c>
      <c r="F285" s="83" t="s">
        <v>1163</v>
      </c>
      <c r="G285" s="83" t="s">
        <v>683</v>
      </c>
      <c r="H285" s="83" t="s">
        <v>667</v>
      </c>
      <c r="I285" s="83" t="s">
        <v>148</v>
      </c>
      <c r="J285" s="83" t="s">
        <v>410</v>
      </c>
      <c r="K285" s="84">
        <v>3.4</v>
      </c>
      <c r="L285" s="83" t="s">
        <v>100</v>
      </c>
      <c r="M285" s="85">
        <v>1.84E-2</v>
      </c>
      <c r="N285" s="85">
        <v>4.8099999999999997E-2</v>
      </c>
      <c r="O285" s="84">
        <v>104115</v>
      </c>
      <c r="P285" s="84">
        <v>90.69</v>
      </c>
      <c r="Q285" s="84">
        <v>0</v>
      </c>
      <c r="R285" s="84">
        <v>94.421893499999996</v>
      </c>
      <c r="S285" s="85">
        <v>2.9999999999999997E-4</v>
      </c>
      <c r="T285" s="85">
        <f t="shared" si="7"/>
        <v>3.5138597688123313E-5</v>
      </c>
      <c r="U285" s="85">
        <f>R285/'סכום נכסי הקרן'!$C$42</f>
        <v>4.7293644815040492E-6</v>
      </c>
    </row>
    <row r="286" spans="2:21" s="86" customFormat="1">
      <c r="B286" s="83" t="s">
        <v>1164</v>
      </c>
      <c r="C286" s="83" t="s">
        <v>1165</v>
      </c>
      <c r="D286" s="83" t="s">
        <v>98</v>
      </c>
      <c r="E286" s="83" t="s">
        <v>121</v>
      </c>
      <c r="F286" s="83" t="s">
        <v>1166</v>
      </c>
      <c r="G286" s="83" t="s">
        <v>531</v>
      </c>
      <c r="H286" s="83" t="s">
        <v>654</v>
      </c>
      <c r="I286" s="83" t="s">
        <v>209</v>
      </c>
      <c r="J286" s="83" t="s">
        <v>410</v>
      </c>
      <c r="K286" s="84">
        <v>1.33</v>
      </c>
      <c r="L286" s="83" t="s">
        <v>100</v>
      </c>
      <c r="M286" s="85">
        <v>5.8000000000000003E-2</v>
      </c>
      <c r="N286" s="85">
        <v>7.2300000000000003E-2</v>
      </c>
      <c r="O286" s="84">
        <v>2276611.5</v>
      </c>
      <c r="P286" s="84">
        <v>100.2</v>
      </c>
      <c r="Q286" s="84">
        <v>0</v>
      </c>
      <c r="R286" s="84">
        <v>2281.1647229999999</v>
      </c>
      <c r="S286" s="85">
        <v>6.4999999999999997E-3</v>
      </c>
      <c r="T286" s="85">
        <f t="shared" si="7"/>
        <v>8.4892313096682659E-4</v>
      </c>
      <c r="U286" s="85">
        <f>R286/'סכום נכסי הקרן'!$C$42</f>
        <v>1.1425802869983987E-4</v>
      </c>
    </row>
    <row r="287" spans="2:21" s="86" customFormat="1">
      <c r="B287" s="83" t="s">
        <v>1167</v>
      </c>
      <c r="C287" s="83" t="s">
        <v>1168</v>
      </c>
      <c r="D287" s="83" t="s">
        <v>98</v>
      </c>
      <c r="E287" s="83" t="s">
        <v>121</v>
      </c>
      <c r="F287" s="83" t="s">
        <v>1166</v>
      </c>
      <c r="G287" s="83" t="s">
        <v>531</v>
      </c>
      <c r="H287" s="83" t="s">
        <v>654</v>
      </c>
      <c r="I287" s="83" t="s">
        <v>209</v>
      </c>
      <c r="J287" s="83" t="s">
        <v>410</v>
      </c>
      <c r="K287" s="84">
        <v>3.9</v>
      </c>
      <c r="L287" s="83" t="s">
        <v>100</v>
      </c>
      <c r="M287" s="85">
        <v>4.4999999999999998E-2</v>
      </c>
      <c r="N287" s="85">
        <v>7.5499999999999998E-2</v>
      </c>
      <c r="O287" s="84">
        <v>147685.66</v>
      </c>
      <c r="P287" s="84">
        <v>91.07</v>
      </c>
      <c r="Q287" s="84">
        <v>0</v>
      </c>
      <c r="R287" s="84">
        <v>134.497330562</v>
      </c>
      <c r="S287" s="85">
        <v>2.0000000000000001E-4</v>
      </c>
      <c r="T287" s="85">
        <f t="shared" si="7"/>
        <v>5.0052455141080709E-5</v>
      </c>
      <c r="U287" s="85">
        <f>R287/'סכום נכסי הקרן'!$C$42</f>
        <v>6.7366462844449513E-6</v>
      </c>
    </row>
    <row r="288" spans="2:21" s="86" customFormat="1">
      <c r="B288" s="83" t="s">
        <v>1169</v>
      </c>
      <c r="C288" s="83" t="s">
        <v>1170</v>
      </c>
      <c r="D288" s="83" t="s">
        <v>98</v>
      </c>
      <c r="E288" s="83" t="s">
        <v>121</v>
      </c>
      <c r="F288" s="83" t="s">
        <v>1171</v>
      </c>
      <c r="G288" s="83" t="s">
        <v>1160</v>
      </c>
      <c r="H288" s="83" t="s">
        <v>654</v>
      </c>
      <c r="I288" s="83" t="s">
        <v>209</v>
      </c>
      <c r="J288" s="83" t="s">
        <v>769</v>
      </c>
      <c r="K288" s="84">
        <v>0.74</v>
      </c>
      <c r="L288" s="83" t="s">
        <v>100</v>
      </c>
      <c r="M288" s="85">
        <v>2.8000000000000001E-2</v>
      </c>
      <c r="N288" s="85">
        <v>5.7500000000000002E-2</v>
      </c>
      <c r="O288" s="84">
        <v>1762951.52</v>
      </c>
      <c r="P288" s="84">
        <v>98.6</v>
      </c>
      <c r="Q288" s="84">
        <v>0</v>
      </c>
      <c r="R288" s="84">
        <v>1738.2701987200001</v>
      </c>
      <c r="S288" s="85">
        <v>2.58E-2</v>
      </c>
      <c r="T288" s="85">
        <f t="shared" si="7"/>
        <v>6.4688786595956422E-4</v>
      </c>
      <c r="U288" s="85">
        <f>R288/'סכום נכסי הקרן'!$C$42</f>
        <v>8.7065753845355301E-5</v>
      </c>
    </row>
    <row r="289" spans="2:21" s="86" customFormat="1">
      <c r="B289" s="83" t="s">
        <v>1172</v>
      </c>
      <c r="C289" s="83" t="s">
        <v>1173</v>
      </c>
      <c r="D289" s="83" t="s">
        <v>98</v>
      </c>
      <c r="E289" s="83" t="s">
        <v>121</v>
      </c>
      <c r="F289" s="83" t="s">
        <v>1171</v>
      </c>
      <c r="G289" s="83" t="s">
        <v>1160</v>
      </c>
      <c r="H289" s="83" t="s">
        <v>654</v>
      </c>
      <c r="I289" s="83" t="s">
        <v>209</v>
      </c>
      <c r="J289" s="83" t="s">
        <v>410</v>
      </c>
      <c r="K289" s="84">
        <v>2.4</v>
      </c>
      <c r="L289" s="83" t="s">
        <v>100</v>
      </c>
      <c r="M289" s="85">
        <v>2.29E-2</v>
      </c>
      <c r="N289" s="85">
        <v>5.2200000000000003E-2</v>
      </c>
      <c r="O289" s="84">
        <v>3086439.65</v>
      </c>
      <c r="P289" s="84">
        <v>94.14</v>
      </c>
      <c r="Q289" s="84">
        <v>0</v>
      </c>
      <c r="R289" s="84">
        <v>2905.5742865100001</v>
      </c>
      <c r="S289" s="85">
        <v>6.3E-3</v>
      </c>
      <c r="T289" s="85">
        <f t="shared" si="7"/>
        <v>1.0812937775562703E-3</v>
      </c>
      <c r="U289" s="85">
        <f>R289/'סכום נכסי הקרן'!$C$42</f>
        <v>1.4553319489395608E-4</v>
      </c>
    </row>
    <row r="290" spans="2:21" s="86" customFormat="1">
      <c r="B290" s="83" t="s">
        <v>1174</v>
      </c>
      <c r="C290" s="83" t="s">
        <v>1175</v>
      </c>
      <c r="D290" s="83" t="s">
        <v>98</v>
      </c>
      <c r="E290" s="83" t="s">
        <v>121</v>
      </c>
      <c r="F290" s="83" t="s">
        <v>740</v>
      </c>
      <c r="G290" s="83" t="s">
        <v>683</v>
      </c>
      <c r="H290" s="83" t="s">
        <v>654</v>
      </c>
      <c r="I290" s="83" t="s">
        <v>209</v>
      </c>
      <c r="J290" s="83" t="s">
        <v>797</v>
      </c>
      <c r="K290" s="84">
        <v>0.83</v>
      </c>
      <c r="L290" s="83" t="s">
        <v>100</v>
      </c>
      <c r="M290" s="85">
        <v>3.85E-2</v>
      </c>
      <c r="N290" s="85">
        <v>4.9200000000000001E-2</v>
      </c>
      <c r="O290" s="84">
        <v>37982</v>
      </c>
      <c r="P290" s="84">
        <v>99.8</v>
      </c>
      <c r="Q290" s="84">
        <v>0</v>
      </c>
      <c r="R290" s="84">
        <v>37.906036</v>
      </c>
      <c r="S290" s="85">
        <v>1E-4</v>
      </c>
      <c r="T290" s="85">
        <f t="shared" si="7"/>
        <v>1.4106526564789967E-5</v>
      </c>
      <c r="U290" s="85">
        <f>R290/'סכום נכסי הקרן'!$C$42</f>
        <v>1.898621745951471E-6</v>
      </c>
    </row>
    <row r="291" spans="2:21" s="86" customFormat="1">
      <c r="B291" s="83" t="s">
        <v>1176</v>
      </c>
      <c r="C291" s="83" t="s">
        <v>1177</v>
      </c>
      <c r="D291" s="83" t="s">
        <v>98</v>
      </c>
      <c r="E291" s="83" t="s">
        <v>121</v>
      </c>
      <c r="F291" s="83" t="s">
        <v>740</v>
      </c>
      <c r="G291" s="83" t="s">
        <v>683</v>
      </c>
      <c r="H291" s="83" t="s">
        <v>654</v>
      </c>
      <c r="I291" s="83" t="s">
        <v>209</v>
      </c>
      <c r="J291" s="83" t="s">
        <v>410</v>
      </c>
      <c r="K291" s="84">
        <v>2.25</v>
      </c>
      <c r="L291" s="83" t="s">
        <v>100</v>
      </c>
      <c r="M291" s="85">
        <v>3.61E-2</v>
      </c>
      <c r="N291" s="85">
        <v>4.9500000000000002E-2</v>
      </c>
      <c r="O291" s="84">
        <v>2374786</v>
      </c>
      <c r="P291" s="84">
        <v>97.78</v>
      </c>
      <c r="Q291" s="84">
        <v>0</v>
      </c>
      <c r="R291" s="84">
        <v>2322.0657507999999</v>
      </c>
      <c r="S291" s="85">
        <v>3.0999999999999999E-3</v>
      </c>
      <c r="T291" s="85">
        <f t="shared" si="7"/>
        <v>8.6414422755386926E-4</v>
      </c>
      <c r="U291" s="85">
        <f>R291/'סכום נכסי הקרן'!$C$42</f>
        <v>1.1630666234786484E-4</v>
      </c>
    </row>
    <row r="292" spans="2:21" s="86" customFormat="1">
      <c r="B292" s="83" t="s">
        <v>1178</v>
      </c>
      <c r="C292" s="83" t="s">
        <v>1179</v>
      </c>
      <c r="D292" s="83" t="s">
        <v>98</v>
      </c>
      <c r="E292" s="83" t="s">
        <v>121</v>
      </c>
      <c r="F292" s="83" t="s">
        <v>740</v>
      </c>
      <c r="G292" s="83" t="s">
        <v>683</v>
      </c>
      <c r="H292" s="83" t="s">
        <v>654</v>
      </c>
      <c r="I292" s="83" t="s">
        <v>209</v>
      </c>
      <c r="J292" s="83" t="s">
        <v>410</v>
      </c>
      <c r="K292" s="84">
        <v>1.75</v>
      </c>
      <c r="L292" s="83" t="s">
        <v>100</v>
      </c>
      <c r="M292" s="85">
        <v>5.5899999999999998E-2</v>
      </c>
      <c r="N292" s="85">
        <v>5.4199999999999998E-2</v>
      </c>
      <c r="O292" s="84">
        <v>2254031</v>
      </c>
      <c r="P292" s="84">
        <v>101.33</v>
      </c>
      <c r="Q292" s="84">
        <v>0</v>
      </c>
      <c r="R292" s="84">
        <v>2284.0096122999998</v>
      </c>
      <c r="S292" s="85">
        <v>7.7000000000000002E-3</v>
      </c>
      <c r="T292" s="85">
        <f t="shared" si="7"/>
        <v>8.4998184115441617E-4</v>
      </c>
      <c r="U292" s="85">
        <f>R292/'סכום נכסי הקרן'!$C$42</f>
        <v>1.1440052233040056E-4</v>
      </c>
    </row>
    <row r="293" spans="2:21" s="86" customFormat="1">
      <c r="B293" s="83" t="s">
        <v>1180</v>
      </c>
      <c r="C293" s="83" t="s">
        <v>1181</v>
      </c>
      <c r="D293" s="83" t="s">
        <v>98</v>
      </c>
      <c r="E293" s="83" t="s">
        <v>121</v>
      </c>
      <c r="F293" s="83" t="s">
        <v>740</v>
      </c>
      <c r="G293" s="83" t="s">
        <v>683</v>
      </c>
      <c r="H293" s="83" t="s">
        <v>654</v>
      </c>
      <c r="I293" s="83" t="s">
        <v>209</v>
      </c>
      <c r="J293" s="83" t="s">
        <v>410</v>
      </c>
      <c r="K293" s="84">
        <v>5.56</v>
      </c>
      <c r="L293" s="83" t="s">
        <v>100</v>
      </c>
      <c r="M293" s="85">
        <v>2.6200000000000001E-2</v>
      </c>
      <c r="N293" s="85">
        <v>5.33E-2</v>
      </c>
      <c r="O293" s="84">
        <v>495000</v>
      </c>
      <c r="P293" s="84">
        <v>87.48</v>
      </c>
      <c r="Q293" s="84">
        <v>0</v>
      </c>
      <c r="R293" s="84">
        <v>433.02600000000001</v>
      </c>
      <c r="S293" s="85">
        <v>4.0000000000000002E-4</v>
      </c>
      <c r="T293" s="85">
        <f t="shared" si="7"/>
        <v>1.6114828710247467E-4</v>
      </c>
      <c r="U293" s="85">
        <f>R293/'סכום נכסי הקרן'!$C$42</f>
        <v>2.1689225962914763E-5</v>
      </c>
    </row>
    <row r="294" spans="2:21" s="86" customFormat="1">
      <c r="B294" s="83" t="s">
        <v>1182</v>
      </c>
      <c r="C294" s="83" t="s">
        <v>1183</v>
      </c>
      <c r="D294" s="83" t="s">
        <v>98</v>
      </c>
      <c r="E294" s="83" t="s">
        <v>121</v>
      </c>
      <c r="F294" s="83" t="s">
        <v>1184</v>
      </c>
      <c r="G294" s="83" t="s">
        <v>531</v>
      </c>
      <c r="H294" s="83" t="s">
        <v>654</v>
      </c>
      <c r="I294" s="83" t="s">
        <v>209</v>
      </c>
      <c r="J294" s="83" t="s">
        <v>410</v>
      </c>
      <c r="K294" s="84">
        <v>1.72</v>
      </c>
      <c r="L294" s="83" t="s">
        <v>100</v>
      </c>
      <c r="M294" s="85">
        <v>3.9300000000000002E-2</v>
      </c>
      <c r="N294" s="85">
        <v>0.1138</v>
      </c>
      <c r="O294" s="84">
        <v>4000000</v>
      </c>
      <c r="P294" s="84">
        <v>89.21</v>
      </c>
      <c r="Q294" s="84">
        <v>0</v>
      </c>
      <c r="R294" s="84">
        <v>3568.4</v>
      </c>
      <c r="S294" s="85">
        <v>3.3999999999999998E-3</v>
      </c>
      <c r="T294" s="85">
        <f t="shared" si="7"/>
        <v>1.3279607868730066E-3</v>
      </c>
      <c r="U294" s="85">
        <f>R294/'סכום נכסי הקרן'!$C$42</f>
        <v>1.7873253321062715E-4</v>
      </c>
    </row>
    <row r="295" spans="2:21" s="86" customFormat="1">
      <c r="B295" s="83" t="s">
        <v>1185</v>
      </c>
      <c r="C295" s="83" t="s">
        <v>1186</v>
      </c>
      <c r="D295" s="83" t="s">
        <v>98</v>
      </c>
      <c r="E295" s="83" t="s">
        <v>121</v>
      </c>
      <c r="F295" s="83" t="s">
        <v>1187</v>
      </c>
      <c r="G295" s="83" t="s">
        <v>698</v>
      </c>
      <c r="H295" s="83" t="s">
        <v>654</v>
      </c>
      <c r="I295" s="83" t="s">
        <v>209</v>
      </c>
      <c r="J295" s="83" t="s">
        <v>410</v>
      </c>
      <c r="K295" s="84">
        <v>2.5499999999999998</v>
      </c>
      <c r="L295" s="83" t="s">
        <v>100</v>
      </c>
      <c r="M295" s="85">
        <v>2.3E-2</v>
      </c>
      <c r="N295" s="85">
        <v>5.7299999999999997E-2</v>
      </c>
      <c r="O295" s="84">
        <v>1493552</v>
      </c>
      <c r="P295" s="84">
        <v>92.03</v>
      </c>
      <c r="Q295" s="84">
        <v>0</v>
      </c>
      <c r="R295" s="84">
        <v>1374.5159056</v>
      </c>
      <c r="S295" s="85">
        <v>1.8E-3</v>
      </c>
      <c r="T295" s="85">
        <f t="shared" si="7"/>
        <v>5.1151867043213752E-4</v>
      </c>
      <c r="U295" s="85">
        <f>R295/'סכום נכסי הקרן'!$C$42</f>
        <v>6.8846180289818202E-5</v>
      </c>
    </row>
    <row r="296" spans="2:21" s="86" customFormat="1">
      <c r="B296" s="83" t="s">
        <v>1188</v>
      </c>
      <c r="C296" s="83">
        <v>11735660</v>
      </c>
      <c r="D296" s="83" t="s">
        <v>98</v>
      </c>
      <c r="E296" s="83" t="s">
        <v>121</v>
      </c>
      <c r="F296" s="83" t="s">
        <v>1187</v>
      </c>
      <c r="G296" s="83" t="s">
        <v>698</v>
      </c>
      <c r="H296" s="83" t="s">
        <v>654</v>
      </c>
      <c r="I296" s="83" t="s">
        <v>209</v>
      </c>
      <c r="J296" s="83" t="s">
        <v>410</v>
      </c>
      <c r="K296" s="84">
        <v>2.69</v>
      </c>
      <c r="L296" s="83" t="s">
        <v>100</v>
      </c>
      <c r="M296" s="85">
        <v>2.1499999999999998E-2</v>
      </c>
      <c r="N296" s="85">
        <v>6.0199999999999997E-2</v>
      </c>
      <c r="O296" s="84">
        <v>2300000</v>
      </c>
      <c r="P296" s="84">
        <f>R296*1000/O296*100</f>
        <v>95.218697911252619</v>
      </c>
      <c r="Q296" s="84">
        <v>126.59036999999999</v>
      </c>
      <c r="R296" s="84">
        <f>2190030.05195881/1000</f>
        <v>2190.03005195881</v>
      </c>
      <c r="S296" s="85">
        <v>4.1999999999999997E-3</v>
      </c>
      <c r="T296" s="85">
        <f t="shared" si="7"/>
        <v>8.1500785536227805E-4</v>
      </c>
      <c r="U296" s="85">
        <f>R296/'סכום נכסי הקרן'!$C$42</f>
        <v>1.0969331324795413E-4</v>
      </c>
    </row>
    <row r="297" spans="2:21" s="86" customFormat="1">
      <c r="B297" s="83" t="s">
        <v>1189</v>
      </c>
      <c r="C297" s="83" t="s">
        <v>1190</v>
      </c>
      <c r="D297" s="83" t="s">
        <v>98</v>
      </c>
      <c r="E297" s="83" t="s">
        <v>121</v>
      </c>
      <c r="F297" s="83" t="s">
        <v>1187</v>
      </c>
      <c r="G297" s="83" t="s">
        <v>698</v>
      </c>
      <c r="H297" s="83" t="s">
        <v>654</v>
      </c>
      <c r="I297" s="83" t="s">
        <v>209</v>
      </c>
      <c r="J297" s="83" t="s">
        <v>268</v>
      </c>
      <c r="K297" s="84">
        <v>1.84</v>
      </c>
      <c r="L297" s="83" t="s">
        <v>100</v>
      </c>
      <c r="M297" s="85">
        <v>2.75E-2</v>
      </c>
      <c r="N297" s="85">
        <v>5.96E-2</v>
      </c>
      <c r="O297" s="84">
        <v>4673776.2300000004</v>
      </c>
      <c r="P297" s="84">
        <v>94.66</v>
      </c>
      <c r="Q297" s="84">
        <v>0</v>
      </c>
      <c r="R297" s="84">
        <v>4424.1965793179997</v>
      </c>
      <c r="S297" s="85">
        <v>1.4800000000000001E-2</v>
      </c>
      <c r="T297" s="85">
        <f t="shared" si="7"/>
        <v>1.6464408616612474E-3</v>
      </c>
      <c r="U297" s="85">
        <f>R297/'סכום נכסי הקרן'!$C$42</f>
        <v>2.2159731589600309E-4</v>
      </c>
    </row>
    <row r="298" spans="2:21" s="86" customFormat="1">
      <c r="B298" s="83" t="s">
        <v>1191</v>
      </c>
      <c r="C298" s="83" t="s">
        <v>1192</v>
      </c>
      <c r="D298" s="83" t="s">
        <v>98</v>
      </c>
      <c r="E298" s="83" t="s">
        <v>121</v>
      </c>
      <c r="F298" s="83" t="s">
        <v>1187</v>
      </c>
      <c r="G298" s="83" t="s">
        <v>698</v>
      </c>
      <c r="H298" s="83" t="s">
        <v>654</v>
      </c>
      <c r="I298" s="83" t="s">
        <v>209</v>
      </c>
      <c r="J298" s="83" t="s">
        <v>268</v>
      </c>
      <c r="K298" s="84">
        <v>0.66</v>
      </c>
      <c r="L298" s="83" t="s">
        <v>100</v>
      </c>
      <c r="M298" s="85">
        <v>2.4E-2</v>
      </c>
      <c r="N298" s="85">
        <v>5.9400000000000001E-2</v>
      </c>
      <c r="O298" s="84">
        <v>2931224.78</v>
      </c>
      <c r="P298" s="84">
        <v>97.96</v>
      </c>
      <c r="Q298" s="84">
        <v>0</v>
      </c>
      <c r="R298" s="84">
        <v>2871.427794488</v>
      </c>
      <c r="S298" s="85">
        <v>2.52E-2</v>
      </c>
      <c r="T298" s="85">
        <f t="shared" si="7"/>
        <v>1.0685863449773868E-3</v>
      </c>
      <c r="U298" s="85">
        <f>R298/'סכום נכסי הקרן'!$C$42</f>
        <v>1.4382287962118719E-4</v>
      </c>
    </row>
    <row r="299" spans="2:21" s="86" customFormat="1">
      <c r="B299" s="83" t="s">
        <v>1188</v>
      </c>
      <c r="C299" s="83">
        <v>1173566</v>
      </c>
      <c r="D299" s="83" t="s">
        <v>98</v>
      </c>
      <c r="E299" s="83" t="s">
        <v>121</v>
      </c>
      <c r="F299" s="83" t="s">
        <v>1187</v>
      </c>
      <c r="G299" s="83" t="s">
        <v>698</v>
      </c>
      <c r="H299" s="83" t="s">
        <v>654</v>
      </c>
      <c r="I299" s="83" t="s">
        <v>209</v>
      </c>
      <c r="J299" s="83" t="s">
        <v>784</v>
      </c>
      <c r="K299" s="84">
        <v>0</v>
      </c>
      <c r="L299" s="83" t="s">
        <v>100</v>
      </c>
      <c r="M299" s="85">
        <v>0</v>
      </c>
      <c r="N299" s="85">
        <v>0</v>
      </c>
      <c r="O299" s="84">
        <v>181601.16999999993</v>
      </c>
      <c r="P299" s="84">
        <f>R299*1000/O299*100</f>
        <v>95.471156927645922</v>
      </c>
      <c r="Q299" s="84">
        <v>0</v>
      </c>
      <c r="R299" s="84">
        <f>173376.737993141/1000</f>
        <v>173.37673799314101</v>
      </c>
      <c r="S299" s="85">
        <v>0</v>
      </c>
      <c r="T299" s="85">
        <f t="shared" si="7"/>
        <v>6.4521216626736529E-5</v>
      </c>
      <c r="U299" s="85">
        <f>R299/'סכום נכסי הקרן'!$C$42</f>
        <v>8.6840218532981952E-6</v>
      </c>
    </row>
    <row r="300" spans="2:21" s="86" customFormat="1">
      <c r="B300" s="83" t="s">
        <v>1193</v>
      </c>
      <c r="C300" s="83" t="s">
        <v>1194</v>
      </c>
      <c r="D300" s="83" t="s">
        <v>98</v>
      </c>
      <c r="E300" s="83" t="s">
        <v>121</v>
      </c>
      <c r="F300" s="83" t="s">
        <v>752</v>
      </c>
      <c r="G300" s="83" t="s">
        <v>461</v>
      </c>
      <c r="H300" s="83" t="s">
        <v>753</v>
      </c>
      <c r="I300" s="83" t="s">
        <v>209</v>
      </c>
      <c r="J300" s="83" t="s">
        <v>757</v>
      </c>
      <c r="K300" s="84">
        <v>3.74</v>
      </c>
      <c r="L300" s="83" t="s">
        <v>100</v>
      </c>
      <c r="M300" s="85">
        <v>5.6500000000000002E-2</v>
      </c>
      <c r="N300" s="85">
        <v>6.3100000000000003E-2</v>
      </c>
      <c r="O300" s="84">
        <v>712977</v>
      </c>
      <c r="P300" s="84">
        <v>99.11</v>
      </c>
      <c r="Q300" s="84">
        <v>0</v>
      </c>
      <c r="R300" s="84">
        <v>706.63150470000005</v>
      </c>
      <c r="S300" s="85">
        <v>2.3E-3</v>
      </c>
      <c r="T300" s="85">
        <f t="shared" si="7"/>
        <v>2.6296909791802172E-4</v>
      </c>
      <c r="U300" s="85">
        <f>R300/'סכום נכסי הקרן'!$C$42</f>
        <v>3.5393464544745043E-5</v>
      </c>
    </row>
    <row r="301" spans="2:21" s="86" customFormat="1">
      <c r="B301" s="83" t="s">
        <v>1195</v>
      </c>
      <c r="C301" s="83" t="s">
        <v>1196</v>
      </c>
      <c r="D301" s="83" t="s">
        <v>98</v>
      </c>
      <c r="E301" s="83" t="s">
        <v>121</v>
      </c>
      <c r="F301" s="83" t="s">
        <v>760</v>
      </c>
      <c r="G301" s="83" t="s">
        <v>761</v>
      </c>
      <c r="H301" s="83" t="s">
        <v>753</v>
      </c>
      <c r="I301" s="83" t="s">
        <v>209</v>
      </c>
      <c r="J301" s="83" t="s">
        <v>410</v>
      </c>
      <c r="K301" s="84">
        <v>2.19</v>
      </c>
      <c r="L301" s="83" t="s">
        <v>100</v>
      </c>
      <c r="M301" s="85">
        <v>3.9E-2</v>
      </c>
      <c r="N301" s="85">
        <v>6.6199999999999995E-2</v>
      </c>
      <c r="O301" s="84">
        <v>2378454.5</v>
      </c>
      <c r="P301" s="84">
        <v>94.54</v>
      </c>
      <c r="Q301" s="84">
        <v>0</v>
      </c>
      <c r="R301" s="84">
        <v>2248.5908843000002</v>
      </c>
      <c r="S301" s="85">
        <v>2.5000000000000001E-3</v>
      </c>
      <c r="T301" s="85">
        <f t="shared" si="7"/>
        <v>8.3680095282773746E-4</v>
      </c>
      <c r="U301" s="85">
        <f>R301/'סכום נכסי הקרן'!$C$42</f>
        <v>1.1262648383176305E-4</v>
      </c>
    </row>
    <row r="302" spans="2:21" s="86" customFormat="1">
      <c r="B302" s="83" t="s">
        <v>1197</v>
      </c>
      <c r="C302" s="83" t="s">
        <v>1198</v>
      </c>
      <c r="D302" s="83" t="s">
        <v>98</v>
      </c>
      <c r="E302" s="83" t="s">
        <v>121</v>
      </c>
      <c r="F302" s="83" t="s">
        <v>1199</v>
      </c>
      <c r="G302" s="83" t="s">
        <v>761</v>
      </c>
      <c r="H302" s="83" t="s">
        <v>753</v>
      </c>
      <c r="I302" s="83" t="s">
        <v>209</v>
      </c>
      <c r="J302" s="83" t="s">
        <v>410</v>
      </c>
      <c r="K302" s="84">
        <v>3.83</v>
      </c>
      <c r="L302" s="83" t="s">
        <v>100</v>
      </c>
      <c r="M302" s="85">
        <v>3.7499999999999999E-2</v>
      </c>
      <c r="N302" s="85">
        <v>4.8300000000000003E-2</v>
      </c>
      <c r="O302" s="84">
        <v>2245232.94</v>
      </c>
      <c r="P302" s="84">
        <v>96.98</v>
      </c>
      <c r="Q302" s="84">
        <v>0</v>
      </c>
      <c r="R302" s="84">
        <v>2177.4269052119998</v>
      </c>
      <c r="S302" s="85">
        <v>2.8999999999999998E-3</v>
      </c>
      <c r="T302" s="85">
        <f t="shared" si="7"/>
        <v>8.1031766237074968E-4</v>
      </c>
      <c r="U302" s="85">
        <f>R302/'סכום נכסי הקרן'!$C$42</f>
        <v>1.0906205208203029E-4</v>
      </c>
    </row>
    <row r="303" spans="2:21" s="86" customFormat="1">
      <c r="B303" s="83" t="s">
        <v>1200</v>
      </c>
      <c r="C303" s="83" t="s">
        <v>1201</v>
      </c>
      <c r="D303" s="83" t="s">
        <v>98</v>
      </c>
      <c r="E303" s="83" t="s">
        <v>121</v>
      </c>
      <c r="F303" s="83" t="s">
        <v>1199</v>
      </c>
      <c r="G303" s="83" t="s">
        <v>761</v>
      </c>
      <c r="H303" s="83" t="s">
        <v>753</v>
      </c>
      <c r="I303" s="83" t="s">
        <v>209</v>
      </c>
      <c r="J303" s="83" t="s">
        <v>410</v>
      </c>
      <c r="K303" s="84">
        <v>1.66</v>
      </c>
      <c r="L303" s="83" t="s">
        <v>100</v>
      </c>
      <c r="M303" s="85">
        <v>3.7499999999999999E-2</v>
      </c>
      <c r="N303" s="85">
        <v>4.8500000000000001E-2</v>
      </c>
      <c r="O303" s="84">
        <v>16000</v>
      </c>
      <c r="P303" s="84">
        <v>99.19</v>
      </c>
      <c r="Q303" s="84">
        <v>0</v>
      </c>
      <c r="R303" s="84">
        <v>15.8704</v>
      </c>
      <c r="S303" s="85">
        <v>1E-4</v>
      </c>
      <c r="T303" s="85">
        <f t="shared" si="7"/>
        <v>5.9060836430863594E-6</v>
      </c>
      <c r="U303" s="85">
        <f>R303/'סכום נכסי הקרן'!$C$42</f>
        <v>7.9490998628683364E-7</v>
      </c>
    </row>
    <row r="304" spans="2:21" s="86" customFormat="1">
      <c r="B304" s="83" t="s">
        <v>1202</v>
      </c>
      <c r="C304" s="83" t="s">
        <v>1203</v>
      </c>
      <c r="D304" s="83" t="s">
        <v>98</v>
      </c>
      <c r="E304" s="83" t="s">
        <v>121</v>
      </c>
      <c r="F304" s="83" t="s">
        <v>1204</v>
      </c>
      <c r="G304" s="83" t="s">
        <v>793</v>
      </c>
      <c r="H304" s="83" t="s">
        <v>753</v>
      </c>
      <c r="I304" s="83" t="s">
        <v>209</v>
      </c>
      <c r="J304" s="83" t="s">
        <v>410</v>
      </c>
      <c r="K304" s="84">
        <v>1.81</v>
      </c>
      <c r="L304" s="83" t="s">
        <v>100</v>
      </c>
      <c r="M304" s="85">
        <v>4.7500000000000001E-2</v>
      </c>
      <c r="N304" s="85">
        <v>7.1099999999999997E-2</v>
      </c>
      <c r="O304" s="84">
        <v>5742268.9199999999</v>
      </c>
      <c r="P304" s="84">
        <v>96.25</v>
      </c>
      <c r="Q304" s="84">
        <v>0</v>
      </c>
      <c r="R304" s="84">
        <v>5526.9338355</v>
      </c>
      <c r="S304" s="85">
        <v>1.0500000000000001E-2</v>
      </c>
      <c r="T304" s="85">
        <f t="shared" si="7"/>
        <v>2.0568185756040872E-3</v>
      </c>
      <c r="U304" s="85">
        <f>R304/'סכום נכסי הקרן'!$C$42</f>
        <v>2.7683076037059824E-4</v>
      </c>
    </row>
    <row r="305" spans="2:21" s="86" customFormat="1">
      <c r="B305" s="83" t="s">
        <v>1205</v>
      </c>
      <c r="C305" s="83" t="s">
        <v>1206</v>
      </c>
      <c r="D305" s="83" t="s">
        <v>98</v>
      </c>
      <c r="E305" s="83" t="s">
        <v>121</v>
      </c>
      <c r="F305" s="83" t="s">
        <v>1207</v>
      </c>
      <c r="G305" s="83" t="s">
        <v>493</v>
      </c>
      <c r="H305" s="83" t="s">
        <v>753</v>
      </c>
      <c r="I305" s="83" t="s">
        <v>209</v>
      </c>
      <c r="J305" s="83" t="s">
        <v>410</v>
      </c>
      <c r="K305" s="84">
        <v>4.3899999999999997</v>
      </c>
      <c r="L305" s="83" t="s">
        <v>100</v>
      </c>
      <c r="M305" s="85">
        <v>0.05</v>
      </c>
      <c r="N305" s="85">
        <v>7.1400000000000005E-2</v>
      </c>
      <c r="O305" s="84">
        <v>3597435.9</v>
      </c>
      <c r="P305" s="84">
        <v>91.76</v>
      </c>
      <c r="Q305" s="84">
        <v>0</v>
      </c>
      <c r="R305" s="84">
        <v>3301.0071818400002</v>
      </c>
      <c r="S305" s="85">
        <v>3.5000000000000001E-3</v>
      </c>
      <c r="T305" s="85">
        <f t="shared" si="7"/>
        <v>1.228451993798255E-3</v>
      </c>
      <c r="U305" s="85">
        <f>R305/'סכום נכסי הקרן'!$C$42</f>
        <v>1.6533947308506239E-4</v>
      </c>
    </row>
    <row r="306" spans="2:21" s="86" customFormat="1">
      <c r="B306" s="83" t="s">
        <v>1208</v>
      </c>
      <c r="C306" s="83" t="s">
        <v>1209</v>
      </c>
      <c r="D306" s="83" t="s">
        <v>98</v>
      </c>
      <c r="E306" s="83" t="s">
        <v>121</v>
      </c>
      <c r="F306" s="83" t="s">
        <v>1207</v>
      </c>
      <c r="G306" s="83" t="s">
        <v>493</v>
      </c>
      <c r="H306" s="83" t="s">
        <v>753</v>
      </c>
      <c r="I306" s="83" t="s">
        <v>209</v>
      </c>
      <c r="J306" s="83" t="s">
        <v>410</v>
      </c>
      <c r="K306" s="84">
        <v>3.41</v>
      </c>
      <c r="L306" s="83" t="s">
        <v>100</v>
      </c>
      <c r="M306" s="85">
        <v>2.7E-2</v>
      </c>
      <c r="N306" s="85">
        <v>6.6900000000000001E-2</v>
      </c>
      <c r="O306" s="84">
        <v>6859259.4699999997</v>
      </c>
      <c r="P306" s="84">
        <v>87.63</v>
      </c>
      <c r="Q306" s="84">
        <v>0</v>
      </c>
      <c r="R306" s="84">
        <v>6010.7690735610004</v>
      </c>
      <c r="S306" s="85">
        <v>9.1999999999999998E-3</v>
      </c>
      <c r="T306" s="85">
        <f t="shared" si="7"/>
        <v>2.2368752462274409E-3</v>
      </c>
      <c r="U306" s="85">
        <f>R306/'סכום נכסי הקרן'!$C$42</f>
        <v>3.0106489829101338E-4</v>
      </c>
    </row>
    <row r="307" spans="2:21" s="86" customFormat="1">
      <c r="B307" s="83" t="s">
        <v>1210</v>
      </c>
      <c r="C307" s="83" t="s">
        <v>1211</v>
      </c>
      <c r="D307" s="83" t="s">
        <v>98</v>
      </c>
      <c r="E307" s="83" t="s">
        <v>121</v>
      </c>
      <c r="F307" s="83" t="s">
        <v>1121</v>
      </c>
      <c r="G307" s="83" t="s">
        <v>531</v>
      </c>
      <c r="H307" s="83" t="s">
        <v>753</v>
      </c>
      <c r="I307" s="83" t="s">
        <v>209</v>
      </c>
      <c r="J307" s="83" t="s">
        <v>410</v>
      </c>
      <c r="K307" s="84">
        <v>1.88</v>
      </c>
      <c r="L307" s="83" t="s">
        <v>100</v>
      </c>
      <c r="M307" s="85">
        <v>4.3499999999999997E-2</v>
      </c>
      <c r="N307" s="85">
        <v>0.23019999999999999</v>
      </c>
      <c r="O307" s="84">
        <v>3176181.52</v>
      </c>
      <c r="P307" s="84">
        <v>72.69</v>
      </c>
      <c r="Q307" s="84">
        <v>0</v>
      </c>
      <c r="R307" s="84">
        <v>2308.766346888</v>
      </c>
      <c r="S307" s="85">
        <v>3.0000000000000001E-3</v>
      </c>
      <c r="T307" s="85">
        <f t="shared" si="7"/>
        <v>8.5919492621883912E-4</v>
      </c>
      <c r="U307" s="85">
        <f>R307/'סכום נכסי הקרן'!$C$42</f>
        <v>1.1564052734299345E-4</v>
      </c>
    </row>
    <row r="308" spans="2:21" s="86" customFormat="1">
      <c r="B308" s="83" t="s">
        <v>1212</v>
      </c>
      <c r="C308" s="83" t="s">
        <v>1213</v>
      </c>
      <c r="D308" s="83" t="s">
        <v>98</v>
      </c>
      <c r="E308" s="83" t="s">
        <v>121</v>
      </c>
      <c r="F308" s="83" t="s">
        <v>1214</v>
      </c>
      <c r="G308" s="83" t="s">
        <v>748</v>
      </c>
      <c r="H308" s="83" t="s">
        <v>749</v>
      </c>
      <c r="I308" s="83" t="s">
        <v>148</v>
      </c>
      <c r="J308" s="83" t="s">
        <v>410</v>
      </c>
      <c r="K308" s="84">
        <v>1.26</v>
      </c>
      <c r="L308" s="83" t="s">
        <v>100</v>
      </c>
      <c r="M308" s="85">
        <v>4.1700000000000001E-2</v>
      </c>
      <c r="N308" s="85">
        <v>5.9900000000000002E-2</v>
      </c>
      <c r="O308" s="84">
        <v>4726164</v>
      </c>
      <c r="P308" s="84">
        <v>98.88</v>
      </c>
      <c r="Q308" s="84">
        <v>0</v>
      </c>
      <c r="R308" s="84">
        <v>4673.2309631999997</v>
      </c>
      <c r="S308" s="85">
        <v>1.7000000000000001E-2</v>
      </c>
      <c r="T308" s="85">
        <f t="shared" si="7"/>
        <v>1.7391176625743668E-3</v>
      </c>
      <c r="U308" s="85">
        <f>R308/'סכום נכסי הקרן'!$C$42</f>
        <v>2.3407084641045709E-4</v>
      </c>
    </row>
    <row r="309" spans="2:21" s="86" customFormat="1">
      <c r="B309" s="83" t="s">
        <v>1215</v>
      </c>
      <c r="C309" s="83" t="s">
        <v>1216</v>
      </c>
      <c r="D309" s="83" t="s">
        <v>98</v>
      </c>
      <c r="E309" s="83" t="s">
        <v>121</v>
      </c>
      <c r="F309" s="83" t="s">
        <v>1214</v>
      </c>
      <c r="G309" s="83" t="s">
        <v>748</v>
      </c>
      <c r="H309" s="83" t="s">
        <v>749</v>
      </c>
      <c r="I309" s="83" t="s">
        <v>148</v>
      </c>
      <c r="J309" s="83" t="s">
        <v>410</v>
      </c>
      <c r="K309" s="84">
        <v>3.18</v>
      </c>
      <c r="L309" s="83" t="s">
        <v>100</v>
      </c>
      <c r="M309" s="85">
        <v>2.58E-2</v>
      </c>
      <c r="N309" s="85">
        <v>5.6300000000000003E-2</v>
      </c>
      <c r="O309" s="84">
        <v>5743156.1200000001</v>
      </c>
      <c r="P309" s="84">
        <v>90.5</v>
      </c>
      <c r="Q309" s="84">
        <v>0</v>
      </c>
      <c r="R309" s="84">
        <v>5197.5562885999998</v>
      </c>
      <c r="S309" s="85">
        <v>1.9E-2</v>
      </c>
      <c r="T309" s="85">
        <f t="shared" si="7"/>
        <v>1.934242500511714E-3</v>
      </c>
      <c r="U309" s="85">
        <f>R309/'סכום נכסי הקרן'!$C$42</f>
        <v>2.6033303496421465E-4</v>
      </c>
    </row>
    <row r="310" spans="2:21" s="86" customFormat="1">
      <c r="B310" s="83" t="s">
        <v>1217</v>
      </c>
      <c r="C310" s="83" t="s">
        <v>1218</v>
      </c>
      <c r="D310" s="83" t="s">
        <v>98</v>
      </c>
      <c r="E310" s="83" t="s">
        <v>121</v>
      </c>
      <c r="F310" s="83" t="s">
        <v>1219</v>
      </c>
      <c r="G310" s="83" t="s">
        <v>1042</v>
      </c>
      <c r="H310" s="83" t="s">
        <v>749</v>
      </c>
      <c r="I310" s="83" t="s">
        <v>148</v>
      </c>
      <c r="J310" s="83" t="s">
        <v>584</v>
      </c>
      <c r="K310" s="84">
        <v>1.22</v>
      </c>
      <c r="L310" s="83" t="s">
        <v>100</v>
      </c>
      <c r="M310" s="85">
        <v>3.2000000000000001E-2</v>
      </c>
      <c r="N310" s="85">
        <v>4.9700000000000001E-2</v>
      </c>
      <c r="O310" s="84">
        <v>366824.01</v>
      </c>
      <c r="P310" s="84">
        <v>98.73</v>
      </c>
      <c r="Q310" s="84">
        <v>0</v>
      </c>
      <c r="R310" s="84">
        <v>362.16534507300003</v>
      </c>
      <c r="S310" s="85">
        <v>9.4000000000000004E-3</v>
      </c>
      <c r="T310" s="85">
        <f t="shared" si="7"/>
        <v>1.3477787709373251E-4</v>
      </c>
      <c r="U310" s="85">
        <f>R310/'סכום נכסי הקרן'!$C$42</f>
        <v>1.8139986987444854E-5</v>
      </c>
    </row>
    <row r="311" spans="2:21" s="86" customFormat="1">
      <c r="B311" s="83" t="s">
        <v>1220</v>
      </c>
      <c r="C311" s="83" t="s">
        <v>1221</v>
      </c>
      <c r="D311" s="83" t="s">
        <v>98</v>
      </c>
      <c r="E311" s="83" t="s">
        <v>121</v>
      </c>
      <c r="F311" s="83" t="s">
        <v>1222</v>
      </c>
      <c r="G311" s="83" t="s">
        <v>531</v>
      </c>
      <c r="H311" s="83" t="s">
        <v>753</v>
      </c>
      <c r="I311" s="83" t="s">
        <v>209</v>
      </c>
      <c r="J311" s="83" t="s">
        <v>410</v>
      </c>
      <c r="K311" s="84">
        <v>1.56</v>
      </c>
      <c r="L311" s="83" t="s">
        <v>100</v>
      </c>
      <c r="M311" s="85">
        <v>3.95E-2</v>
      </c>
      <c r="N311" s="85">
        <v>7.4399999999999994E-2</v>
      </c>
      <c r="O311" s="84">
        <v>598850</v>
      </c>
      <c r="P311" s="84">
        <v>96.22</v>
      </c>
      <c r="Q311" s="84">
        <v>0</v>
      </c>
      <c r="R311" s="84">
        <v>576.21347000000003</v>
      </c>
      <c r="S311" s="85">
        <v>1E-3</v>
      </c>
      <c r="T311" s="85">
        <f t="shared" si="7"/>
        <v>2.1443473069948036E-4</v>
      </c>
      <c r="U311" s="85">
        <f>R311/'סכום נכסי הקרן'!$C$42</f>
        <v>2.8861140332694125E-5</v>
      </c>
    </row>
    <row r="312" spans="2:21" s="86" customFormat="1">
      <c r="B312" s="83" t="s">
        <v>1223</v>
      </c>
      <c r="C312" s="83" t="s">
        <v>1224</v>
      </c>
      <c r="D312" s="83" t="s">
        <v>98</v>
      </c>
      <c r="E312" s="83" t="s">
        <v>121</v>
      </c>
      <c r="F312" s="83" t="s">
        <v>1222</v>
      </c>
      <c r="G312" s="83" t="s">
        <v>531</v>
      </c>
      <c r="H312" s="83" t="s">
        <v>753</v>
      </c>
      <c r="I312" s="83" t="s">
        <v>209</v>
      </c>
      <c r="J312" s="83" t="s">
        <v>410</v>
      </c>
      <c r="K312" s="84">
        <v>0.64</v>
      </c>
      <c r="L312" s="83" t="s">
        <v>100</v>
      </c>
      <c r="M312" s="85">
        <v>6.0499999999999998E-2</v>
      </c>
      <c r="N312" s="85">
        <v>7.8200000000000006E-2</v>
      </c>
      <c r="O312" s="84">
        <v>611820.34</v>
      </c>
      <c r="P312" s="84">
        <v>100.97</v>
      </c>
      <c r="Q312" s="84">
        <v>0</v>
      </c>
      <c r="R312" s="84">
        <v>617.75499729800003</v>
      </c>
      <c r="S312" s="85">
        <v>1.6999999999999999E-3</v>
      </c>
      <c r="T312" s="85">
        <f t="shared" si="7"/>
        <v>2.2989418571533018E-4</v>
      </c>
      <c r="U312" s="85">
        <f>R312/'סכום נכסי הקרן'!$C$42</f>
        <v>3.094185505285161E-5</v>
      </c>
    </row>
    <row r="313" spans="2:21" s="86" customFormat="1">
      <c r="B313" s="83" t="s">
        <v>1225</v>
      </c>
      <c r="C313" s="83" t="s">
        <v>1226</v>
      </c>
      <c r="D313" s="83" t="s">
        <v>98</v>
      </c>
      <c r="E313" s="83" t="s">
        <v>121</v>
      </c>
      <c r="F313" s="83" t="s">
        <v>1227</v>
      </c>
      <c r="G313" s="83" t="s">
        <v>683</v>
      </c>
      <c r="H313" s="83" t="s">
        <v>749</v>
      </c>
      <c r="I313" s="83" t="s">
        <v>148</v>
      </c>
      <c r="J313" s="83" t="s">
        <v>410</v>
      </c>
      <c r="K313" s="84">
        <v>3.52</v>
      </c>
      <c r="L313" s="83" t="s">
        <v>100</v>
      </c>
      <c r="M313" s="85">
        <v>4.1000000000000002E-2</v>
      </c>
      <c r="N313" s="85">
        <v>5.1799999999999999E-2</v>
      </c>
      <c r="O313" s="84">
        <v>4208732</v>
      </c>
      <c r="P313" s="84">
        <v>97.36</v>
      </c>
      <c r="Q313" s="84">
        <v>0</v>
      </c>
      <c r="R313" s="84">
        <v>4097.6214751999996</v>
      </c>
      <c r="S313" s="85">
        <v>5.8999999999999999E-3</v>
      </c>
      <c r="T313" s="85">
        <f t="shared" si="7"/>
        <v>1.5249077005140461E-3</v>
      </c>
      <c r="U313" s="85">
        <f>R313/'סכום נכסי הקרן'!$C$42</f>
        <v>2.0523995807666265E-4</v>
      </c>
    </row>
    <row r="314" spans="2:21" s="86" customFormat="1">
      <c r="B314" s="83" t="s">
        <v>1228</v>
      </c>
      <c r="C314" s="83" t="s">
        <v>1229</v>
      </c>
      <c r="D314" s="83" t="s">
        <v>98</v>
      </c>
      <c r="E314" s="83" t="s">
        <v>121</v>
      </c>
      <c r="F314" s="83" t="s">
        <v>1227</v>
      </c>
      <c r="G314" s="83" t="s">
        <v>683</v>
      </c>
      <c r="H314" s="83" t="s">
        <v>749</v>
      </c>
      <c r="I314" s="83" t="s">
        <v>148</v>
      </c>
      <c r="J314" s="83" t="s">
        <v>410</v>
      </c>
      <c r="K314" s="84">
        <v>2.68</v>
      </c>
      <c r="L314" s="83" t="s">
        <v>100</v>
      </c>
      <c r="M314" s="85">
        <v>2.63E-2</v>
      </c>
      <c r="N314" s="85">
        <v>5.0999999999999997E-2</v>
      </c>
      <c r="O314" s="84">
        <v>276838</v>
      </c>
      <c r="P314" s="84">
        <v>94.41</v>
      </c>
      <c r="Q314" s="84">
        <v>0</v>
      </c>
      <c r="R314" s="84">
        <v>261.3627558</v>
      </c>
      <c r="S314" s="85">
        <v>2.0000000000000001E-4</v>
      </c>
      <c r="T314" s="85">
        <f t="shared" si="7"/>
        <v>9.7264737936180216E-5</v>
      </c>
      <c r="U314" s="85">
        <f>R314/'סכום נכסי הקרן'!$C$42</f>
        <v>1.3091028873176925E-5</v>
      </c>
    </row>
    <row r="315" spans="2:21" s="86" customFormat="1">
      <c r="B315" s="83" t="s">
        <v>1230</v>
      </c>
      <c r="C315" s="83" t="s">
        <v>1231</v>
      </c>
      <c r="D315" s="83" t="s">
        <v>98</v>
      </c>
      <c r="E315" s="83" t="s">
        <v>121</v>
      </c>
      <c r="F315" s="83" t="s">
        <v>1227</v>
      </c>
      <c r="G315" s="83" t="s">
        <v>683</v>
      </c>
      <c r="H315" s="83" t="s">
        <v>749</v>
      </c>
      <c r="I315" s="83" t="s">
        <v>148</v>
      </c>
      <c r="J315" s="83" t="s">
        <v>410</v>
      </c>
      <c r="K315" s="84">
        <v>4.68</v>
      </c>
      <c r="L315" s="83" t="s">
        <v>100</v>
      </c>
      <c r="M315" s="85">
        <v>3.2599999999999997E-2</v>
      </c>
      <c r="N315" s="85">
        <v>5.2499999999999998E-2</v>
      </c>
      <c r="O315" s="84">
        <v>501890</v>
      </c>
      <c r="P315" s="84">
        <v>91.4</v>
      </c>
      <c r="Q315" s="84">
        <v>0</v>
      </c>
      <c r="R315" s="84">
        <v>458.72746000000001</v>
      </c>
      <c r="S315" s="85">
        <v>5.0000000000000001E-4</v>
      </c>
      <c r="T315" s="85">
        <f t="shared" si="7"/>
        <v>1.7071294662645883E-4</v>
      </c>
      <c r="U315" s="85">
        <f>R315/'סכום נכסי הקרן'!$C$42</f>
        <v>2.2976549988531736E-5</v>
      </c>
    </row>
    <row r="316" spans="2:21" s="86" customFormat="1">
      <c r="B316" s="83" t="s">
        <v>1232</v>
      </c>
      <c r="C316" s="83" t="s">
        <v>1233</v>
      </c>
      <c r="D316" s="83" t="s">
        <v>98</v>
      </c>
      <c r="F316" s="83" t="s">
        <v>728</v>
      </c>
      <c r="G316" s="83" t="s">
        <v>474</v>
      </c>
      <c r="H316" s="83" t="s">
        <v>753</v>
      </c>
      <c r="I316" s="83" t="s">
        <v>209</v>
      </c>
      <c r="J316" s="83" t="s">
        <v>1234</v>
      </c>
      <c r="K316" s="84">
        <v>0.3</v>
      </c>
      <c r="L316" s="83" t="s">
        <v>100</v>
      </c>
      <c r="M316" s="85">
        <v>5.3900000000000003E-2</v>
      </c>
      <c r="N316" s="85">
        <v>-0.99960000000000004</v>
      </c>
      <c r="O316" s="84">
        <v>320000</v>
      </c>
      <c r="P316" s="84">
        <v>1023.59</v>
      </c>
      <c r="Q316" s="84">
        <v>0</v>
      </c>
      <c r="R316" s="84">
        <v>3275.4879999999998</v>
      </c>
      <c r="S316" s="85">
        <v>2.2000000000000001E-3</v>
      </c>
      <c r="T316" s="85">
        <f t="shared" si="7"/>
        <v>1.2189551681070201E-3</v>
      </c>
      <c r="U316" s="85">
        <f>R316/'סכום נכסי הקרן'!$C$42</f>
        <v>1.6406127893201734E-4</v>
      </c>
    </row>
    <row r="317" spans="2:21" s="86" customFormat="1">
      <c r="B317" s="83" t="s">
        <v>1235</v>
      </c>
      <c r="C317" s="83" t="s">
        <v>1236</v>
      </c>
      <c r="D317" s="83" t="s">
        <v>98</v>
      </c>
      <c r="E317" s="83" t="s">
        <v>121</v>
      </c>
      <c r="F317" s="83" t="s">
        <v>1237</v>
      </c>
      <c r="G317" s="83" t="s">
        <v>461</v>
      </c>
      <c r="H317" s="83" t="s">
        <v>753</v>
      </c>
      <c r="I317" s="83" t="s">
        <v>209</v>
      </c>
      <c r="J317" s="83" t="s">
        <v>1238</v>
      </c>
      <c r="K317" s="84">
        <v>0.98</v>
      </c>
      <c r="L317" s="83" t="s">
        <v>100</v>
      </c>
      <c r="M317" s="85">
        <v>2.9499999999999998E-2</v>
      </c>
      <c r="N317" s="85">
        <v>5.3400000000000003E-2</v>
      </c>
      <c r="O317" s="84">
        <v>563219.15</v>
      </c>
      <c r="P317" s="84">
        <v>98.48</v>
      </c>
      <c r="Q317" s="84">
        <v>0</v>
      </c>
      <c r="R317" s="84">
        <v>554.65821891999997</v>
      </c>
      <c r="S317" s="85">
        <v>7.9000000000000008E-3</v>
      </c>
      <c r="T317" s="85">
        <f t="shared" si="7"/>
        <v>2.0641306043116904E-4</v>
      </c>
      <c r="U317" s="85">
        <f>R317/'סכום נכסי הקרן'!$C$42</f>
        <v>2.778148989285568E-5</v>
      </c>
    </row>
    <row r="318" spans="2:21" s="86" customFormat="1">
      <c r="B318" s="83" t="s">
        <v>1239</v>
      </c>
      <c r="C318" s="83" t="s">
        <v>1240</v>
      </c>
      <c r="D318" s="83" t="s">
        <v>98</v>
      </c>
      <c r="E318" s="83" t="s">
        <v>121</v>
      </c>
      <c r="F318" s="83" t="s">
        <v>1241</v>
      </c>
      <c r="G318" s="83" t="s">
        <v>531</v>
      </c>
      <c r="H318" s="83" t="s">
        <v>753</v>
      </c>
      <c r="I318" s="83" t="s">
        <v>209</v>
      </c>
      <c r="J318" s="83" t="s">
        <v>410</v>
      </c>
      <c r="K318" s="84">
        <v>2.71</v>
      </c>
      <c r="L318" s="83" t="s">
        <v>100</v>
      </c>
      <c r="M318" s="85">
        <v>5.7000000000000002E-2</v>
      </c>
      <c r="N318" s="85">
        <v>7.1099999999999997E-2</v>
      </c>
      <c r="O318" s="84">
        <v>912726</v>
      </c>
      <c r="P318" s="84">
        <v>97.54</v>
      </c>
      <c r="Q318" s="84">
        <v>0</v>
      </c>
      <c r="R318" s="84">
        <v>890.27294040000004</v>
      </c>
      <c r="S318" s="85">
        <v>3.8999999999999998E-3</v>
      </c>
      <c r="T318" s="85">
        <f t="shared" si="7"/>
        <v>3.3131026635616225E-4</v>
      </c>
      <c r="U318" s="85">
        <f>R318/'סכום נכסי הקרן'!$C$42</f>
        <v>4.4591620302254705E-5</v>
      </c>
    </row>
    <row r="319" spans="2:21" s="86" customFormat="1">
      <c r="B319" s="83" t="s">
        <v>1242</v>
      </c>
      <c r="C319" s="83" t="s">
        <v>1243</v>
      </c>
      <c r="D319" s="83" t="s">
        <v>98</v>
      </c>
      <c r="E319" s="83" t="s">
        <v>121</v>
      </c>
      <c r="F319" s="83" t="s">
        <v>1244</v>
      </c>
      <c r="G319" s="83" t="s">
        <v>531</v>
      </c>
      <c r="H319" s="83" t="s">
        <v>753</v>
      </c>
      <c r="I319" s="83" t="s">
        <v>209</v>
      </c>
      <c r="J319" s="83" t="s">
        <v>410</v>
      </c>
      <c r="K319" s="84">
        <v>1.57</v>
      </c>
      <c r="L319" s="83" t="s">
        <v>100</v>
      </c>
      <c r="M319" s="85">
        <v>3.9E-2</v>
      </c>
      <c r="N319" s="85">
        <v>8.1500000000000003E-2</v>
      </c>
      <c r="O319" s="84">
        <v>6594966.9400000004</v>
      </c>
      <c r="P319" s="84">
        <v>96.96</v>
      </c>
      <c r="Q319" s="84">
        <v>0</v>
      </c>
      <c r="R319" s="84">
        <v>6394.4799450239998</v>
      </c>
      <c r="S319" s="85">
        <v>1.6299999999999999E-2</v>
      </c>
      <c r="T319" s="85">
        <f t="shared" si="7"/>
        <v>2.3796711745986245E-3</v>
      </c>
      <c r="U319" s="85">
        <f>R319/'סכום נכסי הקרן'!$C$42</f>
        <v>3.2028404863207357E-4</v>
      </c>
    </row>
    <row r="320" spans="2:21" s="86" customFormat="1">
      <c r="B320" s="83" t="s">
        <v>1245</v>
      </c>
      <c r="C320" s="83" t="s">
        <v>1246</v>
      </c>
      <c r="D320" s="83" t="s">
        <v>98</v>
      </c>
      <c r="E320" s="83" t="s">
        <v>121</v>
      </c>
      <c r="F320" s="83" t="s">
        <v>805</v>
      </c>
      <c r="G320" s="83" t="s">
        <v>493</v>
      </c>
      <c r="H320" s="83" t="s">
        <v>753</v>
      </c>
      <c r="I320" s="83" t="s">
        <v>209</v>
      </c>
      <c r="J320" s="83" t="s">
        <v>410</v>
      </c>
      <c r="K320" s="84">
        <v>1.1299999999999999</v>
      </c>
      <c r="L320" s="83" t="s">
        <v>100</v>
      </c>
      <c r="M320" s="85">
        <v>5.8999999999999997E-2</v>
      </c>
      <c r="N320" s="85">
        <v>5.2999999999999999E-2</v>
      </c>
      <c r="O320" s="84">
        <v>10000</v>
      </c>
      <c r="P320" s="84">
        <v>101.28</v>
      </c>
      <c r="Q320" s="84">
        <v>0</v>
      </c>
      <c r="R320" s="84">
        <v>10.128</v>
      </c>
      <c r="S320" s="85">
        <v>0</v>
      </c>
      <c r="T320" s="85">
        <f t="shared" si="7"/>
        <v>3.7690804981083434E-6</v>
      </c>
      <c r="U320" s="85">
        <f>R320/'סכום נכסי הקרן'!$C$42</f>
        <v>5.0728704639536821E-7</v>
      </c>
    </row>
    <row r="321" spans="2:21" s="86" customFormat="1">
      <c r="B321" s="83" t="s">
        <v>1247</v>
      </c>
      <c r="C321" s="83" t="s">
        <v>1248</v>
      </c>
      <c r="D321" s="83" t="s">
        <v>98</v>
      </c>
      <c r="E321" s="83" t="s">
        <v>121</v>
      </c>
      <c r="F321" s="83" t="s">
        <v>805</v>
      </c>
      <c r="G321" s="83" t="s">
        <v>493</v>
      </c>
      <c r="H321" s="83" t="s">
        <v>753</v>
      </c>
      <c r="I321" s="83" t="s">
        <v>209</v>
      </c>
      <c r="J321" s="83" t="s">
        <v>410</v>
      </c>
      <c r="K321" s="84">
        <v>5.1100000000000003</v>
      </c>
      <c r="L321" s="83" t="s">
        <v>100</v>
      </c>
      <c r="M321" s="85">
        <v>2.4299999999999999E-2</v>
      </c>
      <c r="N321" s="85">
        <v>5.3900000000000003E-2</v>
      </c>
      <c r="O321" s="84">
        <v>303972</v>
      </c>
      <c r="P321" s="84">
        <v>87.04</v>
      </c>
      <c r="Q321" s="84">
        <v>0</v>
      </c>
      <c r="R321" s="84">
        <v>264.5772288</v>
      </c>
      <c r="S321" s="85">
        <v>2.0000000000000001E-4</v>
      </c>
      <c r="T321" s="85">
        <f t="shared" si="7"/>
        <v>9.8460986701582652E-5</v>
      </c>
      <c r="U321" s="85">
        <f>R321/'סכום נכסי הקרן'!$C$42</f>
        <v>1.3252034058197427E-5</v>
      </c>
    </row>
    <row r="322" spans="2:21" s="86" customFormat="1">
      <c r="B322" s="83" t="s">
        <v>1249</v>
      </c>
      <c r="C322" s="83" t="s">
        <v>1250</v>
      </c>
      <c r="D322" s="83" t="s">
        <v>98</v>
      </c>
      <c r="E322" s="83" t="s">
        <v>121</v>
      </c>
      <c r="F322" s="83" t="s">
        <v>1251</v>
      </c>
      <c r="G322" s="83" t="s">
        <v>130</v>
      </c>
      <c r="H322" s="83" t="s">
        <v>753</v>
      </c>
      <c r="I322" s="83" t="s">
        <v>209</v>
      </c>
      <c r="J322" s="83" t="s">
        <v>410</v>
      </c>
      <c r="K322" s="84">
        <v>0.72</v>
      </c>
      <c r="L322" s="83" t="s">
        <v>100</v>
      </c>
      <c r="M322" s="85">
        <v>2.1600000000000001E-2</v>
      </c>
      <c r="N322" s="85">
        <v>4.9399999999999999E-2</v>
      </c>
      <c r="O322" s="84">
        <v>2565925.34</v>
      </c>
      <c r="P322" s="84">
        <v>98.63</v>
      </c>
      <c r="Q322" s="84">
        <v>0</v>
      </c>
      <c r="R322" s="84">
        <v>2530.7721628419999</v>
      </c>
      <c r="S322" s="85">
        <v>0.01</v>
      </c>
      <c r="T322" s="85">
        <f t="shared" si="7"/>
        <v>9.4181319156035287E-4</v>
      </c>
      <c r="U322" s="85">
        <f>R322/'סכום נכסי הקרן'!$C$42</f>
        <v>1.2676026220258057E-4</v>
      </c>
    </row>
    <row r="323" spans="2:21" s="86" customFormat="1">
      <c r="B323" s="83" t="s">
        <v>1252</v>
      </c>
      <c r="C323" s="83" t="s">
        <v>1253</v>
      </c>
      <c r="D323" s="83" t="s">
        <v>98</v>
      </c>
      <c r="E323" s="83" t="s">
        <v>121</v>
      </c>
      <c r="F323" s="83" t="s">
        <v>1251</v>
      </c>
      <c r="G323" s="83" t="s">
        <v>130</v>
      </c>
      <c r="H323" s="83" t="s">
        <v>753</v>
      </c>
      <c r="I323" s="83" t="s">
        <v>209</v>
      </c>
      <c r="J323" s="83" t="s">
        <v>410</v>
      </c>
      <c r="K323" s="84">
        <v>2.76</v>
      </c>
      <c r="L323" s="83" t="s">
        <v>100</v>
      </c>
      <c r="M323" s="85">
        <v>0.04</v>
      </c>
      <c r="N323" s="85">
        <v>5.16E-2</v>
      </c>
      <c r="O323" s="84">
        <v>355590</v>
      </c>
      <c r="P323" s="84">
        <v>99.89</v>
      </c>
      <c r="Q323" s="84">
        <v>0</v>
      </c>
      <c r="R323" s="84">
        <v>355.19885099999999</v>
      </c>
      <c r="S323" s="85">
        <v>5.0000000000000001E-4</v>
      </c>
      <c r="T323" s="85">
        <f t="shared" si="7"/>
        <v>1.3218533395088774E-4</v>
      </c>
      <c r="U323" s="85">
        <f>R323/'סכום נכסי הקרן'!$C$42</f>
        <v>1.779105213337465E-5</v>
      </c>
    </row>
    <row r="324" spans="2:21" s="86" customFormat="1">
      <c r="B324" s="83" t="s">
        <v>1254</v>
      </c>
      <c r="C324" s="83" t="s">
        <v>1255</v>
      </c>
      <c r="D324" s="83" t="s">
        <v>98</v>
      </c>
      <c r="E324" s="83" t="s">
        <v>121</v>
      </c>
      <c r="F324" s="83" t="s">
        <v>1256</v>
      </c>
      <c r="G324" s="83" t="s">
        <v>1257</v>
      </c>
      <c r="H324" s="83" t="s">
        <v>753</v>
      </c>
      <c r="I324" s="83" t="s">
        <v>209</v>
      </c>
      <c r="J324" s="83" t="s">
        <v>410</v>
      </c>
      <c r="K324" s="84">
        <v>6.27</v>
      </c>
      <c r="L324" s="83" t="s">
        <v>100</v>
      </c>
      <c r="M324" s="85">
        <v>2.3400000000000001E-2</v>
      </c>
      <c r="N324" s="85">
        <v>5.57E-2</v>
      </c>
      <c r="O324" s="84">
        <v>1641845.62</v>
      </c>
      <c r="P324" s="84">
        <v>82.25</v>
      </c>
      <c r="Q324" s="84">
        <v>0</v>
      </c>
      <c r="R324" s="84">
        <v>1350.4180224500001</v>
      </c>
      <c r="S324" s="85">
        <v>2.5000000000000001E-3</v>
      </c>
      <c r="T324" s="85">
        <f t="shared" si="7"/>
        <v>5.0255077337187299E-4</v>
      </c>
      <c r="U324" s="85">
        <f>R324/'סכום נכסי הקרן'!$C$42</f>
        <v>6.7639175553686274E-5</v>
      </c>
    </row>
    <row r="325" spans="2:21" s="86" customFormat="1">
      <c r="B325" s="83" t="s">
        <v>1258</v>
      </c>
      <c r="C325" s="83" t="s">
        <v>1259</v>
      </c>
      <c r="D325" s="83" t="s">
        <v>98</v>
      </c>
      <c r="E325" s="83" t="s">
        <v>121</v>
      </c>
      <c r="F325" s="83" t="s">
        <v>747</v>
      </c>
      <c r="G325" s="83" t="s">
        <v>748</v>
      </c>
      <c r="H325" s="83" t="s">
        <v>815</v>
      </c>
      <c r="I325" s="83" t="s">
        <v>148</v>
      </c>
      <c r="J325" s="83" t="s">
        <v>410</v>
      </c>
      <c r="K325" s="84">
        <v>1.2</v>
      </c>
      <c r="L325" s="83" t="s">
        <v>100</v>
      </c>
      <c r="M325" s="85">
        <v>3.15E-2</v>
      </c>
      <c r="N325" s="85">
        <v>5.8700000000000002E-2</v>
      </c>
      <c r="O325" s="84">
        <v>1025452.12</v>
      </c>
      <c r="P325" s="84">
        <v>97.68</v>
      </c>
      <c r="Q325" s="84">
        <v>0</v>
      </c>
      <c r="R325" s="84">
        <v>1001.661630816</v>
      </c>
      <c r="S325" s="85">
        <v>6.0000000000000001E-3</v>
      </c>
      <c r="T325" s="85">
        <f t="shared" si="7"/>
        <v>3.7276296587796057E-4</v>
      </c>
      <c r="U325" s="85">
        <f>R325/'סכום נכסי הקרן'!$C$42</f>
        <v>5.0170810642201453E-5</v>
      </c>
    </row>
    <row r="326" spans="2:21" s="86" customFormat="1">
      <c r="B326" s="83" t="s">
        <v>1260</v>
      </c>
      <c r="C326" s="83" t="s">
        <v>1261</v>
      </c>
      <c r="D326" s="83" t="s">
        <v>98</v>
      </c>
      <c r="E326" s="83" t="s">
        <v>121</v>
      </c>
      <c r="F326" s="83" t="s">
        <v>747</v>
      </c>
      <c r="G326" s="83" t="s">
        <v>748</v>
      </c>
      <c r="H326" s="83" t="s">
        <v>815</v>
      </c>
      <c r="I326" s="83" t="s">
        <v>148</v>
      </c>
      <c r="J326" s="83" t="s">
        <v>410</v>
      </c>
      <c r="K326" s="84">
        <v>2.31</v>
      </c>
      <c r="L326" s="83" t="s">
        <v>100</v>
      </c>
      <c r="M326" s="85">
        <v>2.9499999999999998E-2</v>
      </c>
      <c r="N326" s="85">
        <v>6.0600000000000001E-2</v>
      </c>
      <c r="O326" s="84">
        <v>1273775.32</v>
      </c>
      <c r="P326" s="84">
        <v>94</v>
      </c>
      <c r="Q326" s="84">
        <v>0</v>
      </c>
      <c r="R326" s="84">
        <v>1197.3488007999999</v>
      </c>
      <c r="S326" s="85">
        <v>3.2000000000000002E-3</v>
      </c>
      <c r="T326" s="85">
        <f t="shared" si="7"/>
        <v>4.4558688927021041E-4</v>
      </c>
      <c r="U326" s="85">
        <f>R326/'סכום נכסי הקרן'!$C$42</f>
        <v>5.9972308122321095E-5</v>
      </c>
    </row>
    <row r="327" spans="2:21" s="86" customFormat="1">
      <c r="B327" s="83" t="s">
        <v>1262</v>
      </c>
      <c r="C327" s="83" t="s">
        <v>1263</v>
      </c>
      <c r="D327" s="83" t="s">
        <v>98</v>
      </c>
      <c r="E327" s="83" t="s">
        <v>121</v>
      </c>
      <c r="F327" s="83" t="s">
        <v>760</v>
      </c>
      <c r="G327" s="83" t="s">
        <v>761</v>
      </c>
      <c r="H327" s="83" t="s">
        <v>815</v>
      </c>
      <c r="I327" s="83" t="s">
        <v>148</v>
      </c>
      <c r="J327" s="83" t="s">
        <v>858</v>
      </c>
      <c r="K327" s="84">
        <v>0.25</v>
      </c>
      <c r="L327" s="83" t="s">
        <v>100</v>
      </c>
      <c r="M327" s="85">
        <v>4.5999999999999999E-2</v>
      </c>
      <c r="N327" s="85">
        <v>6.6500000000000004E-2</v>
      </c>
      <c r="O327" s="84">
        <v>3292388.72</v>
      </c>
      <c r="P327" s="84">
        <v>100.67</v>
      </c>
      <c r="Q327" s="84">
        <v>0</v>
      </c>
      <c r="R327" s="84">
        <v>3314.4477244240002</v>
      </c>
      <c r="S327" s="85">
        <v>1.1900000000000001E-2</v>
      </c>
      <c r="T327" s="85">
        <f t="shared" si="7"/>
        <v>1.2334538191277719E-3</v>
      </c>
      <c r="U327" s="85">
        <f>R327/'סכום נכסי הקרן'!$C$42</f>
        <v>1.6601267738496252E-4</v>
      </c>
    </row>
    <row r="328" spans="2:21" s="86" customFormat="1">
      <c r="B328" s="83" t="s">
        <v>1264</v>
      </c>
      <c r="C328" s="83" t="s">
        <v>1265</v>
      </c>
      <c r="D328" s="83" t="s">
        <v>98</v>
      </c>
      <c r="E328" s="83" t="s">
        <v>121</v>
      </c>
      <c r="F328" s="83" t="s">
        <v>1266</v>
      </c>
      <c r="G328" s="83" t="s">
        <v>938</v>
      </c>
      <c r="H328" s="83" t="s">
        <v>815</v>
      </c>
      <c r="I328" s="83" t="s">
        <v>148</v>
      </c>
      <c r="J328" s="83" t="s">
        <v>410</v>
      </c>
      <c r="K328" s="84">
        <v>5.15</v>
      </c>
      <c r="L328" s="83" t="s">
        <v>100</v>
      </c>
      <c r="M328" s="85">
        <v>1.4999999999999999E-2</v>
      </c>
      <c r="N328" s="85">
        <v>5.7700000000000001E-2</v>
      </c>
      <c r="O328" s="84">
        <v>9414000</v>
      </c>
      <c r="P328" s="84">
        <v>80.87</v>
      </c>
      <c r="Q328" s="84">
        <v>0</v>
      </c>
      <c r="R328" s="84">
        <v>7613.1018000000004</v>
      </c>
      <c r="S328" s="85">
        <v>2.4400000000000002E-2</v>
      </c>
      <c r="T328" s="85">
        <f t="shared" si="7"/>
        <v>2.8331747160834841E-3</v>
      </c>
      <c r="U328" s="85">
        <f>R328/'סכום נכסי הקרן'!$C$42</f>
        <v>3.813218726332209E-4</v>
      </c>
    </row>
    <row r="329" spans="2:21" s="86" customFormat="1">
      <c r="B329" s="83" t="s">
        <v>1267</v>
      </c>
      <c r="C329" s="83" t="s">
        <v>1268</v>
      </c>
      <c r="D329" s="83" t="s">
        <v>98</v>
      </c>
      <c r="E329" s="83" t="s">
        <v>121</v>
      </c>
      <c r="F329" s="83" t="s">
        <v>1266</v>
      </c>
      <c r="G329" s="83" t="s">
        <v>938</v>
      </c>
      <c r="H329" s="83" t="s">
        <v>815</v>
      </c>
      <c r="I329" s="83" t="s">
        <v>148</v>
      </c>
      <c r="J329" s="83" t="s">
        <v>1269</v>
      </c>
      <c r="K329" s="84">
        <v>5.31</v>
      </c>
      <c r="L329" s="83" t="s">
        <v>100</v>
      </c>
      <c r="M329" s="85">
        <v>7.4999999999999997E-3</v>
      </c>
      <c r="N329" s="85">
        <v>5.1299999999999998E-2</v>
      </c>
      <c r="O329" s="84">
        <v>4133000</v>
      </c>
      <c r="P329" s="84">
        <v>79.8</v>
      </c>
      <c r="Q329" s="84">
        <v>0</v>
      </c>
      <c r="R329" s="84">
        <v>3298.134</v>
      </c>
      <c r="S329" s="85">
        <v>7.7999999999999996E-3</v>
      </c>
      <c r="T329" s="85">
        <f t="shared" si="7"/>
        <v>1.2273827546947138E-3</v>
      </c>
      <c r="U329" s="85">
        <f>R329/'סכום נכסי הקרן'!$C$42</f>
        <v>1.6519556234954001E-4</v>
      </c>
    </row>
    <row r="330" spans="2:21" s="86" customFormat="1">
      <c r="B330" s="83" t="s">
        <v>1270</v>
      </c>
      <c r="C330" s="83" t="s">
        <v>1271</v>
      </c>
      <c r="D330" s="83" t="s">
        <v>98</v>
      </c>
      <c r="E330" s="83" t="s">
        <v>121</v>
      </c>
      <c r="F330" s="83" t="s">
        <v>1266</v>
      </c>
      <c r="G330" s="83" t="s">
        <v>938</v>
      </c>
      <c r="H330" s="83" t="s">
        <v>815</v>
      </c>
      <c r="I330" s="83" t="s">
        <v>148</v>
      </c>
      <c r="J330" s="83" t="s">
        <v>410</v>
      </c>
      <c r="K330" s="84">
        <v>2.64</v>
      </c>
      <c r="L330" s="83" t="s">
        <v>100</v>
      </c>
      <c r="M330" s="85">
        <v>3.4500000000000003E-2</v>
      </c>
      <c r="N330" s="85">
        <v>5.57E-2</v>
      </c>
      <c r="O330" s="84">
        <v>2808070.3</v>
      </c>
      <c r="P330" s="84">
        <v>95.1</v>
      </c>
      <c r="Q330" s="84">
        <v>0</v>
      </c>
      <c r="R330" s="84">
        <v>2670.4748552999999</v>
      </c>
      <c r="S330" s="85">
        <v>6.4000000000000003E-3</v>
      </c>
      <c r="T330" s="85">
        <f t="shared" si="7"/>
        <v>9.9380279401658079E-4</v>
      </c>
      <c r="U330" s="85">
        <f>R330/'סכום נכסי הקרן'!$C$42</f>
        <v>1.337576324860027E-4</v>
      </c>
    </row>
    <row r="331" spans="2:21" s="86" customFormat="1">
      <c r="B331" s="83" t="s">
        <v>1272</v>
      </c>
      <c r="C331" s="83" t="s">
        <v>1273</v>
      </c>
      <c r="D331" s="83" t="s">
        <v>98</v>
      </c>
      <c r="E331" s="83" t="s">
        <v>121</v>
      </c>
      <c r="F331" s="83" t="s">
        <v>1274</v>
      </c>
      <c r="G331" s="83" t="s">
        <v>938</v>
      </c>
      <c r="H331" s="83" t="s">
        <v>824</v>
      </c>
      <c r="I331" s="83" t="s">
        <v>209</v>
      </c>
      <c r="J331" s="83" t="s">
        <v>1275</v>
      </c>
      <c r="K331" s="84">
        <v>4.3099999999999996</v>
      </c>
      <c r="L331" s="83" t="s">
        <v>100</v>
      </c>
      <c r="M331" s="85">
        <v>2.5000000000000001E-3</v>
      </c>
      <c r="N331" s="85">
        <v>5.7299999999999997E-2</v>
      </c>
      <c r="O331" s="84">
        <v>7257535</v>
      </c>
      <c r="P331" s="84">
        <v>79.5</v>
      </c>
      <c r="Q331" s="84">
        <v>0</v>
      </c>
      <c r="R331" s="84">
        <v>5769.7403249999998</v>
      </c>
      <c r="S331" s="85">
        <v>1.2800000000000001E-2</v>
      </c>
      <c r="T331" s="85">
        <f t="shared" si="7"/>
        <v>2.1471776992601495E-3</v>
      </c>
      <c r="U331" s="85">
        <f>R331/'סכום נכסי הקרן'!$C$42</f>
        <v>2.8899235070472965E-4</v>
      </c>
    </row>
    <row r="332" spans="2:21" s="86" customFormat="1">
      <c r="B332" s="83" t="s">
        <v>1276</v>
      </c>
      <c r="C332" s="83" t="s">
        <v>1277</v>
      </c>
      <c r="D332" s="83" t="s">
        <v>98</v>
      </c>
      <c r="E332" s="83" t="s">
        <v>121</v>
      </c>
      <c r="F332" s="83" t="s">
        <v>1274</v>
      </c>
      <c r="G332" s="83" t="s">
        <v>938</v>
      </c>
      <c r="H332" s="83" t="s">
        <v>824</v>
      </c>
      <c r="I332" s="83" t="s">
        <v>209</v>
      </c>
      <c r="J332" s="83" t="s">
        <v>410</v>
      </c>
      <c r="K332" s="84">
        <v>3.5</v>
      </c>
      <c r="L332" s="83" t="s">
        <v>100</v>
      </c>
      <c r="M332" s="85">
        <v>2.0500000000000001E-2</v>
      </c>
      <c r="N332" s="85">
        <v>5.6300000000000003E-2</v>
      </c>
      <c r="O332" s="84">
        <v>5032516.84</v>
      </c>
      <c r="P332" s="84">
        <v>88.71</v>
      </c>
      <c r="Q332" s="84">
        <v>0</v>
      </c>
      <c r="R332" s="84">
        <v>4464.3456887640004</v>
      </c>
      <c r="S332" s="85">
        <v>8.9999999999999993E-3</v>
      </c>
      <c r="T332" s="85">
        <f t="shared" ref="T332:T395" si="8">R332/$R$11</f>
        <v>1.6613821358940021E-3</v>
      </c>
      <c r="U332" s="85">
        <f>R332/'סכום נכסי הקרן'!$C$42</f>
        <v>2.2360828777063442E-4</v>
      </c>
    </row>
    <row r="333" spans="2:21" s="86" customFormat="1">
      <c r="B333" s="83" t="s">
        <v>1278</v>
      </c>
      <c r="C333" s="83" t="s">
        <v>1279</v>
      </c>
      <c r="D333" s="83" t="s">
        <v>98</v>
      </c>
      <c r="E333" s="83" t="s">
        <v>121</v>
      </c>
      <c r="F333" s="83" t="s">
        <v>831</v>
      </c>
      <c r="G333" s="83" t="s">
        <v>531</v>
      </c>
      <c r="H333" s="83" t="s">
        <v>815</v>
      </c>
      <c r="I333" s="83" t="s">
        <v>148</v>
      </c>
      <c r="J333" s="83" t="s">
        <v>410</v>
      </c>
      <c r="K333" s="84">
        <v>3.66</v>
      </c>
      <c r="L333" s="83" t="s">
        <v>100</v>
      </c>
      <c r="M333" s="85">
        <v>3.2500000000000001E-2</v>
      </c>
      <c r="N333" s="85">
        <v>6.8000000000000005E-2</v>
      </c>
      <c r="O333" s="84">
        <v>1700000</v>
      </c>
      <c r="P333" s="84">
        <v>88.19</v>
      </c>
      <c r="Q333" s="84">
        <v>0</v>
      </c>
      <c r="R333" s="84">
        <v>1499.23</v>
      </c>
      <c r="S333" s="85">
        <v>5.0000000000000001E-3</v>
      </c>
      <c r="T333" s="85">
        <f t="shared" si="8"/>
        <v>5.5793034707533288E-4</v>
      </c>
      <c r="U333" s="85">
        <f>R333/'סכום נכסי הקרן'!$C$42</f>
        <v>7.5092807915415468E-5</v>
      </c>
    </row>
    <row r="334" spans="2:21" s="86" customFormat="1">
      <c r="B334" s="83" t="s">
        <v>1280</v>
      </c>
      <c r="C334" s="83" t="s">
        <v>1281</v>
      </c>
      <c r="D334" s="83" t="s">
        <v>98</v>
      </c>
      <c r="E334" s="83" t="s">
        <v>121</v>
      </c>
      <c r="F334" s="83" t="s">
        <v>831</v>
      </c>
      <c r="G334" s="83" t="s">
        <v>531</v>
      </c>
      <c r="H334" s="83" t="s">
        <v>815</v>
      </c>
      <c r="I334" s="83" t="s">
        <v>148</v>
      </c>
      <c r="J334" s="83" t="s">
        <v>410</v>
      </c>
      <c r="K334" s="84">
        <v>3.81</v>
      </c>
      <c r="L334" s="83" t="s">
        <v>100</v>
      </c>
      <c r="M334" s="85">
        <v>2.3E-2</v>
      </c>
      <c r="N334" s="85">
        <v>5.8799999999999998E-2</v>
      </c>
      <c r="O334" s="84">
        <v>10173517.02</v>
      </c>
      <c r="P334" s="84">
        <v>87.79</v>
      </c>
      <c r="Q334" s="84">
        <v>0</v>
      </c>
      <c r="R334" s="84">
        <v>8931.3305918580008</v>
      </c>
      <c r="S334" s="85">
        <v>1.77E-2</v>
      </c>
      <c r="T334" s="85">
        <f t="shared" si="8"/>
        <v>3.3237464411463701E-3</v>
      </c>
      <c r="U334" s="85">
        <f>R334/'סכום נכסי הקרן'!$C$42</f>
        <v>4.4734876740958144E-4</v>
      </c>
    </row>
    <row r="335" spans="2:21" s="86" customFormat="1">
      <c r="B335" s="83" t="s">
        <v>1282</v>
      </c>
      <c r="C335" s="83" t="s">
        <v>1283</v>
      </c>
      <c r="D335" s="83" t="s">
        <v>98</v>
      </c>
      <c r="E335" s="83" t="s">
        <v>121</v>
      </c>
      <c r="F335" s="83" t="s">
        <v>1284</v>
      </c>
      <c r="G335" s="83" t="s">
        <v>748</v>
      </c>
      <c r="H335" s="83" t="s">
        <v>815</v>
      </c>
      <c r="I335" s="83" t="s">
        <v>148</v>
      </c>
      <c r="J335" s="83" t="s">
        <v>410</v>
      </c>
      <c r="K335" s="84">
        <v>3.08</v>
      </c>
      <c r="L335" s="83" t="s">
        <v>100</v>
      </c>
      <c r="M335" s="85">
        <v>2.4E-2</v>
      </c>
      <c r="N335" s="85">
        <v>6.0299999999999999E-2</v>
      </c>
      <c r="O335" s="84">
        <v>3236285.56</v>
      </c>
      <c r="P335" s="84">
        <v>89.83</v>
      </c>
      <c r="Q335" s="84">
        <v>0</v>
      </c>
      <c r="R335" s="84">
        <v>2907.1553185480002</v>
      </c>
      <c r="S335" s="85">
        <v>1.24E-2</v>
      </c>
      <c r="T335" s="85">
        <f t="shared" si="8"/>
        <v>1.0818821500899699E-3</v>
      </c>
      <c r="U335" s="85">
        <f>R335/'סכום נכסי הקרן'!$C$42</f>
        <v>1.4561238496828602E-4</v>
      </c>
    </row>
    <row r="336" spans="2:21" s="86" customFormat="1">
      <c r="B336" s="83" t="s">
        <v>1285</v>
      </c>
      <c r="C336" s="83" t="s">
        <v>1286</v>
      </c>
      <c r="D336" s="83" t="s">
        <v>98</v>
      </c>
      <c r="E336" s="83" t="s">
        <v>121</v>
      </c>
      <c r="F336" s="83" t="s">
        <v>831</v>
      </c>
      <c r="G336" s="83" t="s">
        <v>531</v>
      </c>
      <c r="H336" s="83" t="s">
        <v>815</v>
      </c>
      <c r="I336" s="83" t="s">
        <v>148</v>
      </c>
      <c r="J336" s="83" t="s">
        <v>1287</v>
      </c>
      <c r="K336" s="84">
        <v>0.6</v>
      </c>
      <c r="L336" s="83" t="s">
        <v>100</v>
      </c>
      <c r="M336" s="85">
        <v>4.2000000000000003E-2</v>
      </c>
      <c r="N336" s="85">
        <v>6.4600000000000005E-2</v>
      </c>
      <c r="O336" s="84">
        <v>8961091.7300000004</v>
      </c>
      <c r="P336" s="84">
        <v>100.29</v>
      </c>
      <c r="Q336" s="84">
        <v>0</v>
      </c>
      <c r="R336" s="84">
        <v>8987.0788960169994</v>
      </c>
      <c r="S336" s="85">
        <v>2.3E-2</v>
      </c>
      <c r="T336" s="85">
        <f t="shared" si="8"/>
        <v>3.3444928714394481E-3</v>
      </c>
      <c r="U336" s="85">
        <f>R336/'סכום נכסי הקרן'!$C$42</f>
        <v>4.5014106525302232E-4</v>
      </c>
    </row>
    <row r="337" spans="2:21" s="86" customFormat="1">
      <c r="B337" s="83" t="s">
        <v>1288</v>
      </c>
      <c r="C337" s="83" t="s">
        <v>1289</v>
      </c>
      <c r="D337" s="83" t="s">
        <v>98</v>
      </c>
      <c r="E337" s="83" t="s">
        <v>121</v>
      </c>
      <c r="F337" s="83" t="s">
        <v>1290</v>
      </c>
      <c r="G337" s="83" t="s">
        <v>748</v>
      </c>
      <c r="H337" s="83" t="s">
        <v>824</v>
      </c>
      <c r="I337" s="83" t="s">
        <v>209</v>
      </c>
      <c r="J337" s="83" t="s">
        <v>410</v>
      </c>
      <c r="K337" s="84">
        <v>0.74</v>
      </c>
      <c r="L337" s="83" t="s">
        <v>100</v>
      </c>
      <c r="M337" s="85">
        <v>4.2000000000000003E-2</v>
      </c>
      <c r="N337" s="85">
        <v>6.2399999999999997E-2</v>
      </c>
      <c r="O337" s="84">
        <v>579015.1</v>
      </c>
      <c r="P337" s="84">
        <v>99.61</v>
      </c>
      <c r="Q337" s="84">
        <v>0</v>
      </c>
      <c r="R337" s="84">
        <v>576.75694110999996</v>
      </c>
      <c r="S337" s="85">
        <v>4.3E-3</v>
      </c>
      <c r="T337" s="85">
        <f t="shared" si="8"/>
        <v>2.1463698053774912E-4</v>
      </c>
      <c r="U337" s="85">
        <f>R337/'סכום נכסי הקרן'!$C$42</f>
        <v>2.8888361487334043E-5</v>
      </c>
    </row>
    <row r="338" spans="2:21" s="86" customFormat="1">
      <c r="B338" s="83" t="s">
        <v>1291</v>
      </c>
      <c r="C338" s="83" t="s">
        <v>1292</v>
      </c>
      <c r="D338" s="83" t="s">
        <v>98</v>
      </c>
      <c r="E338" s="83" t="s">
        <v>121</v>
      </c>
      <c r="F338" s="83" t="s">
        <v>1290</v>
      </c>
      <c r="G338" s="83" t="s">
        <v>748</v>
      </c>
      <c r="H338" s="83" t="s">
        <v>824</v>
      </c>
      <c r="I338" s="83" t="s">
        <v>209</v>
      </c>
      <c r="J338" s="83" t="s">
        <v>410</v>
      </c>
      <c r="K338" s="84">
        <v>1.07</v>
      </c>
      <c r="L338" s="83" t="s">
        <v>100</v>
      </c>
      <c r="M338" s="85">
        <v>3.4200000000000001E-2</v>
      </c>
      <c r="N338" s="85">
        <v>5.1499999999999997E-2</v>
      </c>
      <c r="O338" s="84">
        <v>6210928.4400000004</v>
      </c>
      <c r="P338" s="84">
        <v>98.8</v>
      </c>
      <c r="Q338" s="84">
        <v>0</v>
      </c>
      <c r="R338" s="84">
        <v>6136.3972987200004</v>
      </c>
      <c r="S338" s="85">
        <v>2.0899999999999998E-2</v>
      </c>
      <c r="T338" s="85">
        <f t="shared" si="8"/>
        <v>2.2836271116953269E-3</v>
      </c>
      <c r="U338" s="85">
        <f>R338/'סכום נכסי הקרן'!$C$42</f>
        <v>3.0735731251739582E-4</v>
      </c>
    </row>
    <row r="339" spans="2:21" s="86" customFormat="1">
      <c r="B339" s="83" t="s">
        <v>1293</v>
      </c>
      <c r="C339" s="83" t="s">
        <v>1294</v>
      </c>
      <c r="D339" s="83" t="s">
        <v>98</v>
      </c>
      <c r="E339" s="83" t="s">
        <v>121</v>
      </c>
      <c r="F339" s="83" t="s">
        <v>847</v>
      </c>
      <c r="G339" s="83" t="s">
        <v>748</v>
      </c>
      <c r="H339" s="83" t="s">
        <v>824</v>
      </c>
      <c r="I339" s="83" t="s">
        <v>209</v>
      </c>
      <c r="J339" s="83" t="s">
        <v>410</v>
      </c>
      <c r="K339" s="84">
        <v>1.06</v>
      </c>
      <c r="L339" s="83" t="s">
        <v>100</v>
      </c>
      <c r="M339" s="85">
        <v>4.2000000000000003E-2</v>
      </c>
      <c r="N339" s="85">
        <v>5.2999999999999999E-2</v>
      </c>
      <c r="O339" s="84">
        <v>583024.28</v>
      </c>
      <c r="P339" s="84">
        <v>100.54</v>
      </c>
      <c r="Q339" s="84">
        <v>0</v>
      </c>
      <c r="R339" s="84">
        <v>586.17261111200003</v>
      </c>
      <c r="S339" s="85">
        <v>1.6000000000000001E-3</v>
      </c>
      <c r="T339" s="85">
        <f t="shared" si="8"/>
        <v>2.1814097127443574E-4</v>
      </c>
      <c r="U339" s="85">
        <f>R339/'סכום נכסי הקרן'!$C$42</f>
        <v>2.9359969645425284E-5</v>
      </c>
    </row>
    <row r="340" spans="2:21" s="86" customFormat="1">
      <c r="B340" s="83" t="s">
        <v>1295</v>
      </c>
      <c r="C340" s="83" t="s">
        <v>1296</v>
      </c>
      <c r="D340" s="83" t="s">
        <v>98</v>
      </c>
      <c r="E340" s="83" t="s">
        <v>121</v>
      </c>
      <c r="F340" s="83" t="s">
        <v>847</v>
      </c>
      <c r="G340" s="83" t="s">
        <v>748</v>
      </c>
      <c r="H340" s="83" t="s">
        <v>824</v>
      </c>
      <c r="I340" s="83" t="s">
        <v>209</v>
      </c>
      <c r="J340" s="83" t="s">
        <v>410</v>
      </c>
      <c r="K340" s="84">
        <v>2.75</v>
      </c>
      <c r="L340" s="83" t="s">
        <v>100</v>
      </c>
      <c r="M340" s="85">
        <v>4.2999999999999997E-2</v>
      </c>
      <c r="N340" s="85">
        <v>6.4199999999999993E-2</v>
      </c>
      <c r="O340" s="84">
        <v>1696284.55</v>
      </c>
      <c r="P340" s="84">
        <v>95.5</v>
      </c>
      <c r="Q340" s="84">
        <v>0</v>
      </c>
      <c r="R340" s="84">
        <v>1619.9517452499999</v>
      </c>
      <c r="S340" s="85">
        <v>1.9E-3</v>
      </c>
      <c r="T340" s="85">
        <f t="shared" si="8"/>
        <v>6.0285629254525574E-4</v>
      </c>
      <c r="U340" s="85">
        <f>R340/'סכום נכסי הקרן'!$C$42</f>
        <v>8.1139468419322113E-5</v>
      </c>
    </row>
    <row r="341" spans="2:21" s="86" customFormat="1">
      <c r="B341" s="83" t="s">
        <v>1297</v>
      </c>
      <c r="C341" s="83" t="s">
        <v>1298</v>
      </c>
      <c r="D341" s="83" t="s">
        <v>98</v>
      </c>
      <c r="E341" s="83" t="s">
        <v>121</v>
      </c>
      <c r="F341" s="83" t="s">
        <v>1299</v>
      </c>
      <c r="G341" s="83" t="s">
        <v>461</v>
      </c>
      <c r="H341" s="83" t="s">
        <v>815</v>
      </c>
      <c r="I341" s="83" t="s">
        <v>148</v>
      </c>
      <c r="J341" s="83" t="s">
        <v>1300</v>
      </c>
      <c r="K341" s="84">
        <v>0.5</v>
      </c>
      <c r="L341" s="83" t="s">
        <v>100</v>
      </c>
      <c r="M341" s="85">
        <v>2.75E-2</v>
      </c>
      <c r="N341" s="85">
        <v>6.1499999999999999E-2</v>
      </c>
      <c r="O341" s="84">
        <v>594949.63</v>
      </c>
      <c r="P341" s="84">
        <v>99.05</v>
      </c>
      <c r="Q341" s="84">
        <v>0</v>
      </c>
      <c r="R341" s="84">
        <v>589.29760851499998</v>
      </c>
      <c r="S341" s="85">
        <v>4.7600000000000003E-2</v>
      </c>
      <c r="T341" s="85">
        <f t="shared" si="8"/>
        <v>2.1930392217967728E-4</v>
      </c>
      <c r="U341" s="85">
        <f>R341/'סכום נכסי הקרן'!$C$42</f>
        <v>2.9516493214003584E-5</v>
      </c>
    </row>
    <row r="342" spans="2:21" s="86" customFormat="1">
      <c r="B342" s="83" t="s">
        <v>1301</v>
      </c>
      <c r="C342" s="83" t="s">
        <v>1302</v>
      </c>
      <c r="D342" s="83" t="s">
        <v>98</v>
      </c>
      <c r="E342" s="83" t="s">
        <v>121</v>
      </c>
      <c r="F342" s="83" t="s">
        <v>1303</v>
      </c>
      <c r="G342" s="83" t="s">
        <v>531</v>
      </c>
      <c r="H342" s="83" t="s">
        <v>824</v>
      </c>
      <c r="I342" s="83" t="s">
        <v>209</v>
      </c>
      <c r="J342" s="83" t="s">
        <v>1132</v>
      </c>
      <c r="K342" s="84">
        <v>3.2</v>
      </c>
      <c r="L342" s="83" t="s">
        <v>100</v>
      </c>
      <c r="M342" s="85">
        <v>6.8000000000000005E-2</v>
      </c>
      <c r="N342" s="85">
        <v>8.1299999999999997E-2</v>
      </c>
      <c r="O342" s="84">
        <v>3992000</v>
      </c>
      <c r="P342" s="84">
        <v>97.51</v>
      </c>
      <c r="Q342" s="84">
        <v>0</v>
      </c>
      <c r="R342" s="84">
        <v>3892.5992000000001</v>
      </c>
      <c r="S342" s="85">
        <v>1.2800000000000001E-2</v>
      </c>
      <c r="T342" s="85">
        <f t="shared" si="8"/>
        <v>1.4486097681350848E-3</v>
      </c>
      <c r="U342" s="85">
        <f>R342/'סכום נכסי הקרן'!$C$42</f>
        <v>1.9497088773390335E-4</v>
      </c>
    </row>
    <row r="343" spans="2:21" s="86" customFormat="1">
      <c r="B343" s="83" t="s">
        <v>1304</v>
      </c>
      <c r="C343" s="83" t="s">
        <v>1305</v>
      </c>
      <c r="D343" s="83" t="s">
        <v>98</v>
      </c>
      <c r="E343" s="83" t="s">
        <v>121</v>
      </c>
      <c r="F343" s="83" t="s">
        <v>1306</v>
      </c>
      <c r="G343" s="83" t="s">
        <v>493</v>
      </c>
      <c r="H343" s="83" t="s">
        <v>815</v>
      </c>
      <c r="I343" s="83" t="s">
        <v>148</v>
      </c>
      <c r="J343" s="83" t="s">
        <v>1307</v>
      </c>
      <c r="K343" s="84">
        <v>0.25</v>
      </c>
      <c r="L343" s="83" t="s">
        <v>100</v>
      </c>
      <c r="M343" s="85">
        <v>4.5499999999999999E-2</v>
      </c>
      <c r="N343" s="85">
        <v>5.7500000000000002E-2</v>
      </c>
      <c r="O343" s="84">
        <v>950500.36</v>
      </c>
      <c r="P343" s="84">
        <v>100.84</v>
      </c>
      <c r="Q343" s="84">
        <v>0</v>
      </c>
      <c r="R343" s="84">
        <v>958.48456302399995</v>
      </c>
      <c r="S343" s="85">
        <v>1.6199999999999999E-2</v>
      </c>
      <c r="T343" s="85">
        <f t="shared" si="8"/>
        <v>3.5669485330091383E-4</v>
      </c>
      <c r="U343" s="85">
        <f>R343/'סכום נכסי הקרן'!$C$42</f>
        <v>4.8008175650868882E-5</v>
      </c>
    </row>
    <row r="344" spans="2:21" s="86" customFormat="1">
      <c r="B344" s="83" t="s">
        <v>1308</v>
      </c>
      <c r="C344" s="83" t="s">
        <v>1309</v>
      </c>
      <c r="D344" s="83" t="s">
        <v>98</v>
      </c>
      <c r="E344" s="83" t="s">
        <v>121</v>
      </c>
      <c r="F344" s="83" t="s">
        <v>1306</v>
      </c>
      <c r="G344" s="83" t="s">
        <v>493</v>
      </c>
      <c r="H344" s="83" t="s">
        <v>815</v>
      </c>
      <c r="I344" s="83" t="s">
        <v>148</v>
      </c>
      <c r="J344" s="83" t="s">
        <v>410</v>
      </c>
      <c r="K344" s="84">
        <v>2.34</v>
      </c>
      <c r="L344" s="83" t="s">
        <v>100</v>
      </c>
      <c r="M344" s="85">
        <v>3.2899999999999999E-2</v>
      </c>
      <c r="N344" s="85">
        <v>6.0100000000000001E-2</v>
      </c>
      <c r="O344" s="84">
        <v>8835000</v>
      </c>
      <c r="P344" s="84">
        <v>94.1</v>
      </c>
      <c r="Q344" s="84">
        <v>0</v>
      </c>
      <c r="R344" s="84">
        <v>8313.7350000000006</v>
      </c>
      <c r="S344" s="85">
        <v>1.4500000000000001E-2</v>
      </c>
      <c r="T344" s="85">
        <f t="shared" si="8"/>
        <v>3.0939115773045782E-3</v>
      </c>
      <c r="U344" s="85">
        <f>R344/'סכום נכסי הקרן'!$C$42</f>
        <v>4.1641489659002731E-4</v>
      </c>
    </row>
    <row r="345" spans="2:21" s="86" customFormat="1">
      <c r="B345" s="83" t="s">
        <v>1310</v>
      </c>
      <c r="C345" s="83" t="s">
        <v>1311</v>
      </c>
      <c r="D345" s="83" t="s">
        <v>98</v>
      </c>
      <c r="E345" s="83" t="s">
        <v>121</v>
      </c>
      <c r="F345" s="83" t="s">
        <v>1312</v>
      </c>
      <c r="G345" s="83" t="s">
        <v>531</v>
      </c>
      <c r="H345" s="83" t="s">
        <v>815</v>
      </c>
      <c r="I345" s="83" t="s">
        <v>148</v>
      </c>
      <c r="J345" s="83" t="s">
        <v>1313</v>
      </c>
      <c r="K345" s="84">
        <v>2.67</v>
      </c>
      <c r="L345" s="83" t="s">
        <v>100</v>
      </c>
      <c r="M345" s="85">
        <v>4.7E-2</v>
      </c>
      <c r="N345" s="85">
        <v>0.1235</v>
      </c>
      <c r="O345" s="84">
        <v>2447748.9</v>
      </c>
      <c r="P345" s="84">
        <v>83.19</v>
      </c>
      <c r="Q345" s="84">
        <v>0</v>
      </c>
      <c r="R345" s="84">
        <v>2036.2823099100001</v>
      </c>
      <c r="S345" s="85">
        <v>1.18E-2</v>
      </c>
      <c r="T345" s="85">
        <f t="shared" si="8"/>
        <v>7.5779146355892482E-4</v>
      </c>
      <c r="U345" s="85">
        <f>R345/'סכום נכסי הקרן'!$C$42</f>
        <v>1.0199246036940973E-4</v>
      </c>
    </row>
    <row r="346" spans="2:21" s="86" customFormat="1">
      <c r="B346" s="83" t="s">
        <v>1314</v>
      </c>
      <c r="C346" s="83" t="s">
        <v>1315</v>
      </c>
      <c r="D346" s="83" t="s">
        <v>98</v>
      </c>
      <c r="E346" s="83" t="s">
        <v>121</v>
      </c>
      <c r="F346" s="83" t="s">
        <v>1316</v>
      </c>
      <c r="G346" s="83" t="s">
        <v>642</v>
      </c>
      <c r="H346" s="83" t="s">
        <v>815</v>
      </c>
      <c r="I346" s="83" t="s">
        <v>148</v>
      </c>
      <c r="J346" s="83" t="s">
        <v>268</v>
      </c>
      <c r="K346" s="84">
        <v>0.42</v>
      </c>
      <c r="L346" s="83" t="s">
        <v>100</v>
      </c>
      <c r="M346" s="85">
        <v>3.5000000000000003E-2</v>
      </c>
      <c r="N346" s="85">
        <v>6.1899999999999997E-2</v>
      </c>
      <c r="O346" s="84">
        <v>800131.24</v>
      </c>
      <c r="P346" s="84">
        <v>99.22</v>
      </c>
      <c r="Q346" s="84">
        <v>0</v>
      </c>
      <c r="R346" s="84">
        <v>793.89021632799995</v>
      </c>
      <c r="S346" s="85">
        <v>5.33E-2</v>
      </c>
      <c r="T346" s="85">
        <f t="shared" si="8"/>
        <v>2.9544195616122416E-4</v>
      </c>
      <c r="U346" s="85">
        <f>R346/'סכום נכסי הקרן'!$C$42</f>
        <v>3.9764042555609299E-5</v>
      </c>
    </row>
    <row r="347" spans="2:21" s="86" customFormat="1">
      <c r="B347" s="83" t="s">
        <v>1317</v>
      </c>
      <c r="C347" s="83" t="s">
        <v>1318</v>
      </c>
      <c r="D347" s="83" t="s">
        <v>98</v>
      </c>
      <c r="E347" s="83" t="s">
        <v>121</v>
      </c>
      <c r="F347" s="83" t="s">
        <v>1319</v>
      </c>
      <c r="G347" s="83" t="s">
        <v>761</v>
      </c>
      <c r="H347" s="83" t="s">
        <v>824</v>
      </c>
      <c r="I347" s="83" t="s">
        <v>209</v>
      </c>
      <c r="J347" s="83" t="s">
        <v>410</v>
      </c>
      <c r="K347" s="84">
        <v>1.96</v>
      </c>
      <c r="L347" s="83" t="s">
        <v>100</v>
      </c>
      <c r="M347" s="85">
        <v>3.3500000000000002E-2</v>
      </c>
      <c r="N347" s="85">
        <v>5.0099999999999999E-2</v>
      </c>
      <c r="O347" s="84">
        <v>2785395.31</v>
      </c>
      <c r="P347" s="84">
        <v>96.92</v>
      </c>
      <c r="Q347" s="84">
        <v>0</v>
      </c>
      <c r="R347" s="84">
        <v>2699.6051344520001</v>
      </c>
      <c r="S347" s="85">
        <v>6.8999999999999999E-3</v>
      </c>
      <c r="T347" s="85">
        <f t="shared" si="8"/>
        <v>1.0046434700687387E-3</v>
      </c>
      <c r="U347" s="85">
        <f>R347/'סכום נכסי הקרן'!$C$42</f>
        <v>1.3521669777744134E-4</v>
      </c>
    </row>
    <row r="348" spans="2:21" s="86" customFormat="1">
      <c r="B348" s="83" t="s">
        <v>1320</v>
      </c>
      <c r="C348" s="83" t="s">
        <v>1321</v>
      </c>
      <c r="D348" s="83" t="s">
        <v>98</v>
      </c>
      <c r="E348" s="83" t="s">
        <v>121</v>
      </c>
      <c r="F348" s="83" t="s">
        <v>1319</v>
      </c>
      <c r="G348" s="83" t="s">
        <v>761</v>
      </c>
      <c r="H348" s="83" t="s">
        <v>824</v>
      </c>
      <c r="I348" s="83" t="s">
        <v>209</v>
      </c>
      <c r="J348" s="83" t="s">
        <v>410</v>
      </c>
      <c r="K348" s="84">
        <v>4.9400000000000004</v>
      </c>
      <c r="L348" s="83" t="s">
        <v>100</v>
      </c>
      <c r="M348" s="85">
        <v>2.7400000000000001E-2</v>
      </c>
      <c r="N348" s="85">
        <v>5.3600000000000002E-2</v>
      </c>
      <c r="O348" s="84">
        <v>2841352</v>
      </c>
      <c r="P348" s="84">
        <v>88.85</v>
      </c>
      <c r="Q348" s="84">
        <v>0</v>
      </c>
      <c r="R348" s="84">
        <v>2524.541252</v>
      </c>
      <c r="S348" s="85">
        <v>3.8E-3</v>
      </c>
      <c r="T348" s="85">
        <f t="shared" si="8"/>
        <v>9.3949439174399881E-4</v>
      </c>
      <c r="U348" s="85">
        <f>R348/'סכום נכסי הקרן'!$C$42</f>
        <v>1.2644817093506564E-4</v>
      </c>
    </row>
    <row r="349" spans="2:21" s="86" customFormat="1">
      <c r="B349" s="83" t="s">
        <v>1322</v>
      </c>
      <c r="C349" s="83" t="s">
        <v>1323</v>
      </c>
      <c r="D349" s="83" t="s">
        <v>98</v>
      </c>
      <c r="E349" s="83" t="s">
        <v>121</v>
      </c>
      <c r="F349" s="83" t="s">
        <v>1319</v>
      </c>
      <c r="G349" s="83" t="s">
        <v>761</v>
      </c>
      <c r="H349" s="83" t="s">
        <v>824</v>
      </c>
      <c r="I349" s="83" t="s">
        <v>209</v>
      </c>
      <c r="J349" s="83" t="s">
        <v>410</v>
      </c>
      <c r="K349" s="84">
        <v>3.16</v>
      </c>
      <c r="L349" s="83" t="s">
        <v>100</v>
      </c>
      <c r="M349" s="85">
        <v>2.1999999999999999E-2</v>
      </c>
      <c r="N349" s="85">
        <v>5.2699999999999997E-2</v>
      </c>
      <c r="O349" s="84">
        <v>605338</v>
      </c>
      <c r="P349" s="84">
        <v>91.48</v>
      </c>
      <c r="Q349" s="84">
        <v>0</v>
      </c>
      <c r="R349" s="84">
        <v>553.76320239999995</v>
      </c>
      <c r="S349" s="85">
        <v>5.0000000000000001E-4</v>
      </c>
      <c r="T349" s="85">
        <f t="shared" si="8"/>
        <v>2.0607998486728507E-4</v>
      </c>
      <c r="U349" s="85">
        <f>R349/'סכום נכסי הקרן'!$C$42</f>
        <v>2.7736660678113787E-5</v>
      </c>
    </row>
    <row r="350" spans="2:21" s="86" customFormat="1">
      <c r="B350" s="83" t="s">
        <v>1324</v>
      </c>
      <c r="C350" s="83" t="s">
        <v>1325</v>
      </c>
      <c r="D350" s="83" t="s">
        <v>98</v>
      </c>
      <c r="E350" s="83" t="s">
        <v>121</v>
      </c>
      <c r="F350" s="83" t="s">
        <v>1326</v>
      </c>
      <c r="G350" s="83" t="s">
        <v>761</v>
      </c>
      <c r="H350" s="83" t="s">
        <v>824</v>
      </c>
      <c r="I350" s="83" t="s">
        <v>209</v>
      </c>
      <c r="J350" s="83" t="s">
        <v>1327</v>
      </c>
      <c r="K350" s="84">
        <v>1.75</v>
      </c>
      <c r="L350" s="83" t="s">
        <v>100</v>
      </c>
      <c r="M350" s="85">
        <v>2.63E-2</v>
      </c>
      <c r="N350" s="85">
        <v>6.54E-2</v>
      </c>
      <c r="O350" s="84">
        <v>2500000</v>
      </c>
      <c r="P350" s="84">
        <v>94.65</v>
      </c>
      <c r="Q350" s="84">
        <v>0</v>
      </c>
      <c r="R350" s="84">
        <v>2366.25</v>
      </c>
      <c r="S350" s="85">
        <v>2.6100000000000002E-2</v>
      </c>
      <c r="T350" s="85">
        <f t="shared" si="8"/>
        <v>8.8058715725206028E-4</v>
      </c>
      <c r="U350" s="85">
        <f>R350/'סכום נכסי הקרן'!$C$42</f>
        <v>1.1851974462214059E-4</v>
      </c>
    </row>
    <row r="351" spans="2:21" s="86" customFormat="1">
      <c r="B351" s="83" t="s">
        <v>1328</v>
      </c>
      <c r="C351" s="83" t="s">
        <v>1329</v>
      </c>
      <c r="D351" s="83" t="s">
        <v>98</v>
      </c>
      <c r="E351" s="83" t="s">
        <v>121</v>
      </c>
      <c r="F351" s="83" t="s">
        <v>1330</v>
      </c>
      <c r="G351" s="83" t="s">
        <v>793</v>
      </c>
      <c r="H351" s="83" t="s">
        <v>824</v>
      </c>
      <c r="I351" s="83" t="s">
        <v>209</v>
      </c>
      <c r="J351" s="83" t="s">
        <v>385</v>
      </c>
      <c r="K351" s="84">
        <v>0.17</v>
      </c>
      <c r="L351" s="83" t="s">
        <v>100</v>
      </c>
      <c r="M351" s="85">
        <v>1.35E-2</v>
      </c>
      <c r="N351" s="85">
        <v>5.8200000000000002E-2</v>
      </c>
      <c r="O351" s="84">
        <v>628106.68999999994</v>
      </c>
      <c r="P351" s="84">
        <v>99.71</v>
      </c>
      <c r="Q351" s="84">
        <v>0</v>
      </c>
      <c r="R351" s="84">
        <v>626.285180599</v>
      </c>
      <c r="S351" s="85">
        <v>5.7000000000000002E-3</v>
      </c>
      <c r="T351" s="85">
        <f t="shared" si="8"/>
        <v>2.3306864735880259E-4</v>
      </c>
      <c r="U351" s="85">
        <f>R351/'סכום נכסי הקרן'!$C$42</f>
        <v>3.136911132180652E-5</v>
      </c>
    </row>
    <row r="352" spans="2:21" s="86" customFormat="1">
      <c r="B352" s="83" t="s">
        <v>1331</v>
      </c>
      <c r="C352" s="83" t="s">
        <v>1332</v>
      </c>
      <c r="D352" s="83" t="s">
        <v>98</v>
      </c>
      <c r="E352" s="83" t="s">
        <v>121</v>
      </c>
      <c r="F352" s="83" t="s">
        <v>857</v>
      </c>
      <c r="G352" s="83" t="s">
        <v>474</v>
      </c>
      <c r="H352" s="83" t="s">
        <v>824</v>
      </c>
      <c r="I352" s="83" t="s">
        <v>209</v>
      </c>
      <c r="J352" s="83" t="s">
        <v>410</v>
      </c>
      <c r="K352" s="84">
        <v>3.88</v>
      </c>
      <c r="L352" s="83" t="s">
        <v>100</v>
      </c>
      <c r="M352" s="85">
        <v>3.95E-2</v>
      </c>
      <c r="N352" s="85">
        <v>8.9899999999999994E-2</v>
      </c>
      <c r="O352" s="84">
        <v>3449095.74</v>
      </c>
      <c r="P352" s="84">
        <v>83.87</v>
      </c>
      <c r="Q352" s="84">
        <v>0</v>
      </c>
      <c r="R352" s="84">
        <v>2892.756597138</v>
      </c>
      <c r="S352" s="85">
        <v>2.0999999999999999E-3</v>
      </c>
      <c r="T352" s="85">
        <f t="shared" si="8"/>
        <v>1.076523743685534E-3</v>
      </c>
      <c r="U352" s="85">
        <f>R352/'סכום נכסי הקרן'!$C$42</f>
        <v>1.4489118780636374E-4</v>
      </c>
    </row>
    <row r="353" spans="2:21" s="86" customFormat="1">
      <c r="B353" s="83" t="s">
        <v>1333</v>
      </c>
      <c r="C353" s="83" t="s">
        <v>1334</v>
      </c>
      <c r="D353" s="83" t="s">
        <v>98</v>
      </c>
      <c r="E353" s="83" t="s">
        <v>121</v>
      </c>
      <c r="F353" s="83" t="s">
        <v>1335</v>
      </c>
      <c r="G353" s="83" t="s">
        <v>531</v>
      </c>
      <c r="H353" s="83" t="s">
        <v>824</v>
      </c>
      <c r="I353" s="83" t="s">
        <v>209</v>
      </c>
      <c r="J353" s="83" t="s">
        <v>1336</v>
      </c>
      <c r="K353" s="84">
        <v>0.33</v>
      </c>
      <c r="L353" s="83" t="s">
        <v>100</v>
      </c>
      <c r="M353" s="85">
        <v>7.2999999999999995E-2</v>
      </c>
      <c r="N353" s="85">
        <v>9.3799999999999994E-2</v>
      </c>
      <c r="O353" s="84">
        <v>1751500</v>
      </c>
      <c r="P353" s="84">
        <v>100.56</v>
      </c>
      <c r="Q353" s="84">
        <v>0</v>
      </c>
      <c r="R353" s="84">
        <v>1761.3083999999999</v>
      </c>
      <c r="S353" s="85">
        <v>3.44E-2</v>
      </c>
      <c r="T353" s="85">
        <f t="shared" si="8"/>
        <v>6.5546140813530895E-4</v>
      </c>
      <c r="U353" s="85">
        <f>R353/'סכום נכסי הקרן'!$C$42</f>
        <v>8.8219681677266165E-5</v>
      </c>
    </row>
    <row r="354" spans="2:21" s="86" customFormat="1">
      <c r="B354" s="83" t="s">
        <v>1337</v>
      </c>
      <c r="C354" s="83" t="s">
        <v>1338</v>
      </c>
      <c r="D354" s="83" t="s">
        <v>98</v>
      </c>
      <c r="E354" s="83" t="s">
        <v>121</v>
      </c>
      <c r="F354" s="83" t="s">
        <v>1335</v>
      </c>
      <c r="G354" s="83" t="s">
        <v>531</v>
      </c>
      <c r="H354" s="83" t="s">
        <v>824</v>
      </c>
      <c r="I354" s="83" t="s">
        <v>209</v>
      </c>
      <c r="J354" s="83" t="s">
        <v>410</v>
      </c>
      <c r="K354" s="84">
        <v>1.27</v>
      </c>
      <c r="L354" s="83" t="s">
        <v>100</v>
      </c>
      <c r="M354" s="85">
        <v>6.8000000000000005E-2</v>
      </c>
      <c r="N354" s="85">
        <v>7.7299999999999994E-2</v>
      </c>
      <c r="O354" s="84">
        <v>2780445.84</v>
      </c>
      <c r="P354" s="84">
        <v>100.11</v>
      </c>
      <c r="Q354" s="84">
        <v>0</v>
      </c>
      <c r="R354" s="84">
        <v>2783.5043304239998</v>
      </c>
      <c r="S354" s="85">
        <v>2.6499999999999999E-2</v>
      </c>
      <c r="T354" s="85">
        <f t="shared" si="8"/>
        <v>1.0358661027054916E-3</v>
      </c>
      <c r="U354" s="85">
        <f>R354/'סכום נכסי הקרן'!$C$42</f>
        <v>1.3941900576713151E-4</v>
      </c>
    </row>
    <row r="355" spans="2:21" s="86" customFormat="1">
      <c r="B355" s="83" t="s">
        <v>1339</v>
      </c>
      <c r="C355" s="83" t="s">
        <v>1340</v>
      </c>
      <c r="D355" s="83" t="s">
        <v>98</v>
      </c>
      <c r="E355" s="83" t="s">
        <v>121</v>
      </c>
      <c r="F355" s="83" t="s">
        <v>1241</v>
      </c>
      <c r="G355" s="83" t="s">
        <v>531</v>
      </c>
      <c r="H355" s="83" t="s">
        <v>824</v>
      </c>
      <c r="I355" s="83" t="s">
        <v>209</v>
      </c>
      <c r="J355" s="83" t="s">
        <v>470</v>
      </c>
      <c r="K355" s="84">
        <v>0.73</v>
      </c>
      <c r="L355" s="83" t="s">
        <v>100</v>
      </c>
      <c r="M355" s="85">
        <v>6.4000000000000001E-2</v>
      </c>
      <c r="N355" s="85">
        <v>8.4099999999999994E-2</v>
      </c>
      <c r="O355" s="84">
        <v>887027</v>
      </c>
      <c r="P355" s="84">
        <v>100.26</v>
      </c>
      <c r="Q355" s="84">
        <v>0</v>
      </c>
      <c r="R355" s="84">
        <v>889.33327020000002</v>
      </c>
      <c r="S355" s="85">
        <v>1.18E-2</v>
      </c>
      <c r="T355" s="85">
        <f t="shared" si="8"/>
        <v>3.3096057316644333E-4</v>
      </c>
      <c r="U355" s="85">
        <f>R355/'סכום נכסי הקרן'!$C$42</f>
        <v>4.4544554492584117E-5</v>
      </c>
    </row>
    <row r="356" spans="2:21" s="86" customFormat="1">
      <c r="B356" s="83" t="s">
        <v>1341</v>
      </c>
      <c r="C356" s="83" t="s">
        <v>1342</v>
      </c>
      <c r="D356" s="83" t="s">
        <v>98</v>
      </c>
      <c r="E356" s="83" t="s">
        <v>121</v>
      </c>
      <c r="F356" s="83" t="s">
        <v>1343</v>
      </c>
      <c r="G356" s="83" t="s">
        <v>130</v>
      </c>
      <c r="H356" s="83" t="s">
        <v>824</v>
      </c>
      <c r="I356" s="83" t="s">
        <v>209</v>
      </c>
      <c r="J356" s="83" t="s">
        <v>410</v>
      </c>
      <c r="K356" s="84">
        <v>2.77</v>
      </c>
      <c r="L356" s="83" t="s">
        <v>100</v>
      </c>
      <c r="M356" s="85">
        <v>2.5000000000000001E-2</v>
      </c>
      <c r="N356" s="85">
        <v>5.79E-2</v>
      </c>
      <c r="O356" s="84">
        <v>1200000</v>
      </c>
      <c r="P356" s="84">
        <v>92.03</v>
      </c>
      <c r="Q356" s="84">
        <v>0</v>
      </c>
      <c r="R356" s="84">
        <v>1104.3599999999999</v>
      </c>
      <c r="S356" s="85">
        <v>1.1000000000000001E-3</v>
      </c>
      <c r="T356" s="85">
        <f t="shared" si="8"/>
        <v>4.1098160929017868E-4</v>
      </c>
      <c r="U356" s="85">
        <f>R356/'סכום נכסי הקרן'!$C$42</f>
        <v>5.5314723791191626E-5</v>
      </c>
    </row>
    <row r="357" spans="2:21" s="86" customFormat="1">
      <c r="B357" s="83" t="s">
        <v>1344</v>
      </c>
      <c r="C357" s="83" t="s">
        <v>1345</v>
      </c>
      <c r="D357" s="83" t="s">
        <v>98</v>
      </c>
      <c r="E357" s="83" t="s">
        <v>121</v>
      </c>
      <c r="F357" s="83" t="s">
        <v>1244</v>
      </c>
      <c r="G357" s="83" t="s">
        <v>531</v>
      </c>
      <c r="H357" s="83" t="s">
        <v>824</v>
      </c>
      <c r="I357" s="83" t="s">
        <v>209</v>
      </c>
      <c r="J357" s="83" t="s">
        <v>410</v>
      </c>
      <c r="K357" s="84">
        <v>2.72</v>
      </c>
      <c r="L357" s="83" t="s">
        <v>100</v>
      </c>
      <c r="M357" s="85">
        <v>5.1499999999999997E-2</v>
      </c>
      <c r="N357" s="85">
        <v>8.0100000000000005E-2</v>
      </c>
      <c r="O357" s="84">
        <v>149944.95000000001</v>
      </c>
      <c r="P357" s="84">
        <v>93.04</v>
      </c>
      <c r="Q357" s="84">
        <v>0</v>
      </c>
      <c r="R357" s="84">
        <v>139.50878148000001</v>
      </c>
      <c r="S357" s="85">
        <v>4.0000000000000002E-4</v>
      </c>
      <c r="T357" s="85">
        <f t="shared" si="8"/>
        <v>5.1917439533089102E-5</v>
      </c>
      <c r="U357" s="85">
        <f>R357/'סכום נכסי הקרן'!$C$42</f>
        <v>6.9876577511064422E-6</v>
      </c>
    </row>
    <row r="358" spans="2:21" s="86" customFormat="1">
      <c r="B358" s="83" t="s">
        <v>1346</v>
      </c>
      <c r="C358" s="83" t="s">
        <v>1347</v>
      </c>
      <c r="D358" s="83" t="s">
        <v>98</v>
      </c>
      <c r="E358" s="83" t="s">
        <v>121</v>
      </c>
      <c r="F358" s="83" t="s">
        <v>1244</v>
      </c>
      <c r="G358" s="83" t="s">
        <v>531</v>
      </c>
      <c r="H358" s="83" t="s">
        <v>824</v>
      </c>
      <c r="I358" s="83" t="s">
        <v>209</v>
      </c>
      <c r="J358" s="83" t="s">
        <v>1348</v>
      </c>
      <c r="K358" s="84">
        <v>0.65</v>
      </c>
      <c r="L358" s="83" t="s">
        <v>100</v>
      </c>
      <c r="M358" s="85">
        <v>6.9000000000000006E-2</v>
      </c>
      <c r="N358" s="85">
        <v>6.0499999999999998E-2</v>
      </c>
      <c r="O358" s="84">
        <v>289000</v>
      </c>
      <c r="P358" s="84">
        <v>102.88</v>
      </c>
      <c r="Q358" s="84">
        <v>0</v>
      </c>
      <c r="R358" s="84">
        <v>297.32319999999999</v>
      </c>
      <c r="S358" s="85">
        <v>6.7000000000000002E-3</v>
      </c>
      <c r="T358" s="85">
        <f t="shared" si="8"/>
        <v>1.1064722302084977E-4</v>
      </c>
      <c r="U358" s="85">
        <f>R358/'סכום נכסי הקרן'!$C$42</f>
        <v>1.4892200627253093E-5</v>
      </c>
    </row>
    <row r="359" spans="2:21" s="86" customFormat="1">
      <c r="B359" s="83" t="s">
        <v>1349</v>
      </c>
      <c r="C359" s="83" t="s">
        <v>1350</v>
      </c>
      <c r="D359" s="83" t="s">
        <v>98</v>
      </c>
      <c r="E359" s="83" t="s">
        <v>121</v>
      </c>
      <c r="F359" s="83" t="s">
        <v>1351</v>
      </c>
      <c r="G359" s="83" t="s">
        <v>793</v>
      </c>
      <c r="H359" s="83" t="s">
        <v>824</v>
      </c>
      <c r="I359" s="83" t="s">
        <v>209</v>
      </c>
      <c r="J359" s="83" t="s">
        <v>410</v>
      </c>
      <c r="K359" s="84">
        <v>0.63</v>
      </c>
      <c r="L359" s="83" t="s">
        <v>100</v>
      </c>
      <c r="M359" s="85">
        <v>0.02</v>
      </c>
      <c r="N359" s="85">
        <v>9.7000000000000003E-2</v>
      </c>
      <c r="O359" s="84">
        <v>891206.07</v>
      </c>
      <c r="P359" s="84">
        <v>95.52</v>
      </c>
      <c r="Q359" s="84">
        <v>228.37155000000001</v>
      </c>
      <c r="R359" s="84">
        <v>1079.651588064</v>
      </c>
      <c r="S359" s="85">
        <v>3.0000000000000001E-3</v>
      </c>
      <c r="T359" s="85">
        <f t="shared" si="8"/>
        <v>4.0178650723970424E-4</v>
      </c>
      <c r="U359" s="85">
        <f>R359/'סכום נכסי הקרן'!$C$42</f>
        <v>5.4077139143469124E-5</v>
      </c>
    </row>
    <row r="360" spans="2:21" s="86" customFormat="1">
      <c r="B360" s="83" t="s">
        <v>1352</v>
      </c>
      <c r="C360" s="83" t="s">
        <v>1353</v>
      </c>
      <c r="D360" s="83" t="s">
        <v>98</v>
      </c>
      <c r="E360" s="83" t="s">
        <v>121</v>
      </c>
      <c r="F360" s="83" t="s">
        <v>1354</v>
      </c>
      <c r="G360" s="83" t="s">
        <v>531</v>
      </c>
      <c r="H360" s="83" t="s">
        <v>815</v>
      </c>
      <c r="I360" s="83" t="s">
        <v>148</v>
      </c>
      <c r="J360" s="83" t="s">
        <v>410</v>
      </c>
      <c r="K360" s="84">
        <v>2.42</v>
      </c>
      <c r="L360" s="83" t="s">
        <v>100</v>
      </c>
      <c r="M360" s="85">
        <v>4.99E-2</v>
      </c>
      <c r="N360" s="85">
        <v>5.4100000000000002E-2</v>
      </c>
      <c r="O360" s="84">
        <v>1637950</v>
      </c>
      <c r="P360" s="84">
        <v>99.18</v>
      </c>
      <c r="Q360" s="84">
        <v>0</v>
      </c>
      <c r="R360" s="84">
        <v>1624.51881</v>
      </c>
      <c r="S360" s="85">
        <v>7.7000000000000002E-3</v>
      </c>
      <c r="T360" s="85">
        <f t="shared" si="8"/>
        <v>6.0455590102499734E-4</v>
      </c>
      <c r="U360" s="85">
        <f>R360/'סכום נכסי הקרן'!$C$42</f>
        <v>8.1368221656656623E-5</v>
      </c>
    </row>
    <row r="361" spans="2:21" s="86" customFormat="1">
      <c r="B361" s="83" t="s">
        <v>1355</v>
      </c>
      <c r="C361" s="83" t="s">
        <v>1356</v>
      </c>
      <c r="D361" s="83" t="s">
        <v>98</v>
      </c>
      <c r="E361" s="83" t="s">
        <v>121</v>
      </c>
      <c r="F361" s="83" t="s">
        <v>1357</v>
      </c>
      <c r="G361" s="83" t="s">
        <v>531</v>
      </c>
      <c r="H361" s="83" t="s">
        <v>824</v>
      </c>
      <c r="I361" s="83" t="s">
        <v>209</v>
      </c>
      <c r="J361" s="83" t="s">
        <v>1358</v>
      </c>
      <c r="K361" s="84">
        <v>0.25</v>
      </c>
      <c r="L361" s="83" t="s">
        <v>100</v>
      </c>
      <c r="M361" s="85">
        <v>5.5E-2</v>
      </c>
      <c r="N361" s="85">
        <v>6.7100000000000007E-2</v>
      </c>
      <c r="O361" s="84">
        <v>2430000</v>
      </c>
      <c r="P361" s="84">
        <v>101.08</v>
      </c>
      <c r="Q361" s="84">
        <v>0</v>
      </c>
      <c r="R361" s="84">
        <v>2456.2440000000001</v>
      </c>
      <c r="S361" s="85">
        <v>2.81E-2</v>
      </c>
      <c r="T361" s="85">
        <f t="shared" si="8"/>
        <v>9.1407793828945797E-4</v>
      </c>
      <c r="U361" s="85">
        <f>R361/'סכום נכסי הקרן'!$C$42</f>
        <v>1.2302732661792503E-4</v>
      </c>
    </row>
    <row r="362" spans="2:21" s="86" customFormat="1">
      <c r="B362" s="83" t="s">
        <v>1359</v>
      </c>
      <c r="C362" s="83" t="s">
        <v>1360</v>
      </c>
      <c r="D362" s="83" t="s">
        <v>98</v>
      </c>
      <c r="E362" s="83" t="s">
        <v>121</v>
      </c>
      <c r="F362" s="83" t="s">
        <v>868</v>
      </c>
      <c r="G362" s="83" t="s">
        <v>748</v>
      </c>
      <c r="H362" s="83" t="s">
        <v>869</v>
      </c>
      <c r="I362" s="83" t="s">
        <v>148</v>
      </c>
      <c r="J362" s="83" t="s">
        <v>820</v>
      </c>
      <c r="K362" s="84">
        <v>0.33</v>
      </c>
      <c r="L362" s="83" t="s">
        <v>100</v>
      </c>
      <c r="M362" s="85">
        <v>5.6500000000000002E-2</v>
      </c>
      <c r="N362" s="85">
        <v>9.2399999999999996E-2</v>
      </c>
      <c r="O362" s="84">
        <v>1746307.81</v>
      </c>
      <c r="P362" s="84">
        <v>99.81</v>
      </c>
      <c r="Q362" s="84">
        <v>0</v>
      </c>
      <c r="R362" s="84">
        <v>1742.989825161</v>
      </c>
      <c r="S362" s="85">
        <v>5.5399999999999998E-2</v>
      </c>
      <c r="T362" s="85">
        <f t="shared" si="8"/>
        <v>6.4864424944861723E-4</v>
      </c>
      <c r="U362" s="85">
        <f>R362/'סכום נכסי הקרן'!$C$42</f>
        <v>8.7302148529137339E-5</v>
      </c>
    </row>
    <row r="363" spans="2:21" s="86" customFormat="1">
      <c r="B363" s="83" t="s">
        <v>1361</v>
      </c>
      <c r="C363" s="83" t="s">
        <v>1362</v>
      </c>
      <c r="D363" s="83" t="s">
        <v>98</v>
      </c>
      <c r="E363" s="83" t="s">
        <v>121</v>
      </c>
      <c r="F363" s="83" t="s">
        <v>868</v>
      </c>
      <c r="G363" s="83" t="s">
        <v>748</v>
      </c>
      <c r="H363" s="83" t="s">
        <v>869</v>
      </c>
      <c r="I363" s="83" t="s">
        <v>148</v>
      </c>
      <c r="J363" s="83" t="s">
        <v>410</v>
      </c>
      <c r="K363" s="84">
        <v>1.21</v>
      </c>
      <c r="L363" s="83" t="s">
        <v>100</v>
      </c>
      <c r="M363" s="85">
        <v>4.7500000000000001E-2</v>
      </c>
      <c r="N363" s="85">
        <v>6.0100000000000001E-2</v>
      </c>
      <c r="O363" s="84">
        <v>1730600</v>
      </c>
      <c r="P363" s="84">
        <v>99.75</v>
      </c>
      <c r="Q363" s="84">
        <v>0</v>
      </c>
      <c r="R363" s="84">
        <v>1726.2735</v>
      </c>
      <c r="S363" s="85">
        <v>9.7999999999999997E-3</v>
      </c>
      <c r="T363" s="85">
        <f t="shared" si="8"/>
        <v>6.4242335932575365E-4</v>
      </c>
      <c r="U363" s="85">
        <f>R363/'סכום נכסי הקרן'!$C$42</f>
        <v>8.6464868195655075E-5</v>
      </c>
    </row>
    <row r="364" spans="2:21" s="86" customFormat="1">
      <c r="B364" s="83" t="s">
        <v>1363</v>
      </c>
      <c r="C364" s="83">
        <v>37305790</v>
      </c>
      <c r="D364" s="83" t="s">
        <v>98</v>
      </c>
      <c r="E364" s="83" t="s">
        <v>121</v>
      </c>
      <c r="F364" s="83" t="s">
        <v>868</v>
      </c>
      <c r="G364" s="83" t="s">
        <v>748</v>
      </c>
      <c r="H364" s="83" t="s">
        <v>869</v>
      </c>
      <c r="I364" s="83" t="s">
        <v>148</v>
      </c>
      <c r="J364" s="83" t="s">
        <v>410</v>
      </c>
      <c r="K364" s="84">
        <v>2.33</v>
      </c>
      <c r="L364" s="83" t="s">
        <v>100</v>
      </c>
      <c r="M364" s="85">
        <v>3.5000000000000003E-2</v>
      </c>
      <c r="N364" s="85">
        <v>7.6999999999999999E-2</v>
      </c>
      <c r="O364" s="84">
        <v>2000000</v>
      </c>
      <c r="P364" s="84">
        <f>R364*1000/O364*100</f>
        <v>90.564863387978136</v>
      </c>
      <c r="Q364" s="84">
        <v>0</v>
      </c>
      <c r="R364" s="84">
        <f>1821.8-10.5027322404373</f>
        <v>1811.2972677595626</v>
      </c>
      <c r="S364" s="85">
        <v>8.0000000000000002E-3</v>
      </c>
      <c r="T364" s="85">
        <f t="shared" si="8"/>
        <v>6.7406449527937333E-4</v>
      </c>
      <c r="U364" s="85">
        <f>R364/'סכום נכסי הקרן'!$C$42</f>
        <v>9.0723503268735082E-5</v>
      </c>
    </row>
    <row r="365" spans="2:21" s="86" customFormat="1">
      <c r="B365" s="83" t="s">
        <v>1364</v>
      </c>
      <c r="C365" s="83" t="s">
        <v>1365</v>
      </c>
      <c r="D365" s="83" t="s">
        <v>98</v>
      </c>
      <c r="E365" s="83" t="s">
        <v>121</v>
      </c>
      <c r="F365" s="83" t="s">
        <v>872</v>
      </c>
      <c r="G365" s="83" t="s">
        <v>493</v>
      </c>
      <c r="H365" s="83" t="s">
        <v>873</v>
      </c>
      <c r="I365" s="83" t="s">
        <v>209</v>
      </c>
      <c r="J365" s="83" t="s">
        <v>410</v>
      </c>
      <c r="K365" s="84">
        <v>4.21</v>
      </c>
      <c r="L365" s="83" t="s">
        <v>100</v>
      </c>
      <c r="M365" s="85">
        <v>2.5000000000000001E-2</v>
      </c>
      <c r="N365" s="85">
        <v>6.1400000000000003E-2</v>
      </c>
      <c r="O365" s="84">
        <v>9816461</v>
      </c>
      <c r="P365" s="84">
        <v>86.31</v>
      </c>
      <c r="Q365" s="84">
        <v>0</v>
      </c>
      <c r="R365" s="84">
        <v>8472.5874891000003</v>
      </c>
      <c r="S365" s="85">
        <v>1.15E-2</v>
      </c>
      <c r="T365" s="85">
        <f t="shared" si="8"/>
        <v>3.153027673152009E-3</v>
      </c>
      <c r="U365" s="85">
        <f>R365/'סכום נכסי הקרן'!$C$42</f>
        <v>4.2437143391310108E-4</v>
      </c>
    </row>
    <row r="366" spans="2:21" s="86" customFormat="1">
      <c r="B366" s="83" t="s">
        <v>1366</v>
      </c>
      <c r="C366" s="83" t="s">
        <v>1367</v>
      </c>
      <c r="D366" s="83" t="s">
        <v>98</v>
      </c>
      <c r="E366" s="83" t="s">
        <v>121</v>
      </c>
      <c r="F366" s="83" t="s">
        <v>1368</v>
      </c>
      <c r="G366" s="83" t="s">
        <v>461</v>
      </c>
      <c r="H366" s="83" t="s">
        <v>873</v>
      </c>
      <c r="I366" s="83" t="s">
        <v>209</v>
      </c>
      <c r="J366" s="83" t="s">
        <v>1369</v>
      </c>
      <c r="K366" s="84">
        <v>2.19</v>
      </c>
      <c r="L366" s="83" t="s">
        <v>100</v>
      </c>
      <c r="M366" s="85">
        <v>3.2500000000000001E-2</v>
      </c>
      <c r="N366" s="85">
        <v>6.5799999999999997E-2</v>
      </c>
      <c r="O366" s="84">
        <v>2843127.01</v>
      </c>
      <c r="P366" s="84">
        <v>94.01</v>
      </c>
      <c r="Q366" s="84">
        <v>0</v>
      </c>
      <c r="R366" s="84">
        <v>2672.823702101</v>
      </c>
      <c r="S366" s="85">
        <v>3.5099999999999999E-2</v>
      </c>
      <c r="T366" s="85">
        <f t="shared" si="8"/>
        <v>9.9467690466732055E-4</v>
      </c>
      <c r="U366" s="85">
        <f>R366/'סכום נכסי הקרן'!$C$42</f>
        <v>1.3387528054644053E-4</v>
      </c>
    </row>
    <row r="367" spans="2:21" s="86" customFormat="1">
      <c r="B367" s="83" t="s">
        <v>1370</v>
      </c>
      <c r="C367" s="83" t="s">
        <v>1371</v>
      </c>
      <c r="D367" s="83" t="s">
        <v>98</v>
      </c>
      <c r="E367" s="83" t="s">
        <v>121</v>
      </c>
      <c r="F367" s="83" t="s">
        <v>1372</v>
      </c>
      <c r="G367" s="83" t="s">
        <v>793</v>
      </c>
      <c r="H367" s="83" t="s">
        <v>869</v>
      </c>
      <c r="I367" s="83" t="s">
        <v>148</v>
      </c>
      <c r="J367" s="83" t="s">
        <v>1049</v>
      </c>
      <c r="K367" s="84">
        <v>0.51</v>
      </c>
      <c r="L367" s="83" t="s">
        <v>100</v>
      </c>
      <c r="M367" s="85">
        <v>3.61E-2</v>
      </c>
      <c r="N367" s="85">
        <v>0.1002</v>
      </c>
      <c r="O367" s="84">
        <v>1513261.5</v>
      </c>
      <c r="P367" s="84">
        <v>97.82</v>
      </c>
      <c r="Q367" s="84">
        <v>0</v>
      </c>
      <c r="R367" s="84">
        <v>1480.2723993</v>
      </c>
      <c r="S367" s="85">
        <v>1.89E-2</v>
      </c>
      <c r="T367" s="85">
        <f t="shared" si="8"/>
        <v>5.5087537836588435E-4</v>
      </c>
      <c r="U367" s="85">
        <f>R367/'סכום נכסי הקרן'!$C$42</f>
        <v>7.4143267506070502E-5</v>
      </c>
    </row>
    <row r="368" spans="2:21" s="86" customFormat="1">
      <c r="B368" s="83" t="s">
        <v>1373</v>
      </c>
      <c r="C368" s="83" t="s">
        <v>1374</v>
      </c>
      <c r="D368" s="83" t="s">
        <v>98</v>
      </c>
      <c r="E368" s="83" t="s">
        <v>121</v>
      </c>
      <c r="F368" s="83" t="s">
        <v>1375</v>
      </c>
      <c r="G368" s="83" t="s">
        <v>531</v>
      </c>
      <c r="H368" s="83" t="s">
        <v>869</v>
      </c>
      <c r="I368" s="83" t="s">
        <v>148</v>
      </c>
      <c r="J368" s="83" t="s">
        <v>385</v>
      </c>
      <c r="K368" s="84">
        <v>0.75</v>
      </c>
      <c r="L368" s="83" t="s">
        <v>100</v>
      </c>
      <c r="M368" s="85">
        <v>4.8000000000000001E-2</v>
      </c>
      <c r="N368" s="85">
        <v>4.9799999999999997E-2</v>
      </c>
      <c r="O368" s="84">
        <v>237210.88</v>
      </c>
      <c r="P368" s="84">
        <v>101.02</v>
      </c>
      <c r="Q368" s="84">
        <v>0</v>
      </c>
      <c r="R368" s="84">
        <v>239.63043097600001</v>
      </c>
      <c r="S368" s="85">
        <v>3.5000000000000001E-3</v>
      </c>
      <c r="T368" s="85">
        <f t="shared" si="8"/>
        <v>8.917717063042448E-5</v>
      </c>
      <c r="U368" s="85">
        <f>R368/'סכום נכסי הקרן'!$C$42</f>
        <v>1.2002509237387855E-5</v>
      </c>
    </row>
    <row r="369" spans="2:21" s="86" customFormat="1">
      <c r="B369" s="83" t="s">
        <v>1376</v>
      </c>
      <c r="C369" s="83" t="s">
        <v>1377</v>
      </c>
      <c r="D369" s="83" t="s">
        <v>98</v>
      </c>
      <c r="E369" s="83" t="s">
        <v>121</v>
      </c>
      <c r="F369" s="83" t="s">
        <v>875</v>
      </c>
      <c r="G369" s="83" t="s">
        <v>793</v>
      </c>
      <c r="H369" s="83" t="s">
        <v>869</v>
      </c>
      <c r="I369" s="83" t="s">
        <v>148</v>
      </c>
      <c r="J369" s="83" t="s">
        <v>410</v>
      </c>
      <c r="K369" s="84">
        <v>0.86</v>
      </c>
      <c r="L369" s="83" t="s">
        <v>100</v>
      </c>
      <c r="M369" s="85">
        <v>3.2399999999999998E-2</v>
      </c>
      <c r="N369" s="85">
        <v>6.2899999999999998E-2</v>
      </c>
      <c r="O369" s="84">
        <v>4236992.22</v>
      </c>
      <c r="P369" s="84">
        <v>97.55</v>
      </c>
      <c r="Q369" s="84">
        <v>0</v>
      </c>
      <c r="R369" s="84">
        <v>4133.1859106100001</v>
      </c>
      <c r="S369" s="85">
        <v>1.5900000000000001E-2</v>
      </c>
      <c r="T369" s="85">
        <f t="shared" si="8"/>
        <v>1.5381428130663828E-3</v>
      </c>
      <c r="U369" s="85">
        <f>R369/'סכום נכסי הקרן'!$C$42</f>
        <v>2.0702129470737531E-4</v>
      </c>
    </row>
    <row r="370" spans="2:21" s="86" customFormat="1">
      <c r="B370" s="83" t="s">
        <v>1378</v>
      </c>
      <c r="C370" s="83" t="s">
        <v>1379</v>
      </c>
      <c r="D370" s="83" t="s">
        <v>98</v>
      </c>
      <c r="E370" s="83" t="s">
        <v>121</v>
      </c>
      <c r="F370" s="83" t="s">
        <v>1380</v>
      </c>
      <c r="G370" s="83" t="s">
        <v>761</v>
      </c>
      <c r="H370" s="83" t="s">
        <v>869</v>
      </c>
      <c r="I370" s="83" t="s">
        <v>148</v>
      </c>
      <c r="J370" s="83" t="s">
        <v>1381</v>
      </c>
      <c r="K370" s="84">
        <v>0.75</v>
      </c>
      <c r="L370" s="83" t="s">
        <v>100</v>
      </c>
      <c r="M370" s="85">
        <v>2.4500000000000001E-2</v>
      </c>
      <c r="N370" s="85">
        <v>8.3299999999999999E-2</v>
      </c>
      <c r="O370" s="84">
        <v>1088227.5</v>
      </c>
      <c r="P370" s="84">
        <v>96.5</v>
      </c>
      <c r="Q370" s="84">
        <v>0</v>
      </c>
      <c r="R370" s="84">
        <v>1050.1395375</v>
      </c>
      <c r="S370" s="85">
        <v>1.8200000000000001E-2</v>
      </c>
      <c r="T370" s="85">
        <f t="shared" si="8"/>
        <v>3.9080375701853922E-4</v>
      </c>
      <c r="U370" s="85">
        <f>R370/'סכום נכסי הקרן'!$C$42</f>
        <v>5.2598951844527344E-5</v>
      </c>
    </row>
    <row r="371" spans="2:21" s="86" customFormat="1">
      <c r="B371" s="83" t="s">
        <v>1382</v>
      </c>
      <c r="C371" s="83" t="s">
        <v>1383</v>
      </c>
      <c r="D371" s="83" t="s">
        <v>98</v>
      </c>
      <c r="E371" s="83" t="s">
        <v>121</v>
      </c>
      <c r="F371" s="83" t="s">
        <v>1384</v>
      </c>
      <c r="G371" s="83" t="s">
        <v>748</v>
      </c>
      <c r="H371" s="83" t="s">
        <v>869</v>
      </c>
      <c r="I371" s="83" t="s">
        <v>148</v>
      </c>
      <c r="J371" s="83" t="s">
        <v>410</v>
      </c>
      <c r="K371" s="84">
        <v>1.84</v>
      </c>
      <c r="L371" s="83" t="s">
        <v>100</v>
      </c>
      <c r="M371" s="85">
        <v>7.0000000000000007E-2</v>
      </c>
      <c r="N371" s="85">
        <v>0.13420000000000001</v>
      </c>
      <c r="O371" s="84">
        <v>2615000</v>
      </c>
      <c r="P371" s="84">
        <v>89.89</v>
      </c>
      <c r="Q371" s="84">
        <v>0</v>
      </c>
      <c r="R371" s="84">
        <v>2350.6235000000001</v>
      </c>
      <c r="S371" s="85">
        <v>4.4000000000000003E-3</v>
      </c>
      <c r="T371" s="85">
        <f t="shared" si="8"/>
        <v>8.7477183967665654E-4</v>
      </c>
      <c r="U371" s="85">
        <f>R371/'סכום נכסי הקרן'!$C$42</f>
        <v>1.1773705099748645E-4</v>
      </c>
    </row>
    <row r="372" spans="2:21" s="86" customFormat="1">
      <c r="B372" s="83" t="s">
        <v>1385</v>
      </c>
      <c r="C372" s="83" t="s">
        <v>1386</v>
      </c>
      <c r="D372" s="83" t="s">
        <v>98</v>
      </c>
      <c r="E372" s="83" t="s">
        <v>121</v>
      </c>
      <c r="F372" s="83" t="s">
        <v>1387</v>
      </c>
      <c r="G372" s="83" t="s">
        <v>748</v>
      </c>
      <c r="H372" s="83" t="s">
        <v>869</v>
      </c>
      <c r="I372" s="83" t="s">
        <v>148</v>
      </c>
      <c r="J372" s="83" t="s">
        <v>410</v>
      </c>
      <c r="K372" s="84">
        <v>3.54</v>
      </c>
      <c r="L372" s="83" t="s">
        <v>100</v>
      </c>
      <c r="M372" s="85">
        <v>4.53E-2</v>
      </c>
      <c r="N372" s="85">
        <v>6.3700000000000007E-2</v>
      </c>
      <c r="O372" s="84">
        <v>10799663</v>
      </c>
      <c r="P372" s="84">
        <v>95.16</v>
      </c>
      <c r="Q372" s="84">
        <v>0</v>
      </c>
      <c r="R372" s="84">
        <v>10276.959310800001</v>
      </c>
      <c r="S372" s="85">
        <v>1.54E-2</v>
      </c>
      <c r="T372" s="85">
        <f t="shared" si="8"/>
        <v>3.8245149010850358E-3</v>
      </c>
      <c r="U372" s="85">
        <f>R372/'סכום נכסי הקרן'!$C$42</f>
        <v>5.1474805832356937E-4</v>
      </c>
    </row>
    <row r="373" spans="2:21" s="86" customFormat="1">
      <c r="B373" s="83" t="s">
        <v>1388</v>
      </c>
      <c r="C373" s="83" t="s">
        <v>1389</v>
      </c>
      <c r="D373" s="83" t="s">
        <v>98</v>
      </c>
      <c r="E373" s="83" t="s">
        <v>121</v>
      </c>
      <c r="F373" s="83" t="s">
        <v>1390</v>
      </c>
      <c r="G373" s="83" t="s">
        <v>793</v>
      </c>
      <c r="H373" s="83" t="s">
        <v>869</v>
      </c>
      <c r="I373" s="83" t="s">
        <v>148</v>
      </c>
      <c r="J373" s="83" t="s">
        <v>410</v>
      </c>
      <c r="K373" s="84">
        <v>1.68</v>
      </c>
      <c r="L373" s="83" t="s">
        <v>100</v>
      </c>
      <c r="M373" s="85">
        <v>8.9499999999999996E-2</v>
      </c>
      <c r="N373" s="85">
        <v>8.5000000000000006E-2</v>
      </c>
      <c r="O373" s="84">
        <v>4199000</v>
      </c>
      <c r="P373" s="84">
        <v>101.16</v>
      </c>
      <c r="Q373" s="84">
        <v>0</v>
      </c>
      <c r="R373" s="84">
        <v>4247.7084000000004</v>
      </c>
      <c r="S373" s="85">
        <v>2.7099999999999999E-2</v>
      </c>
      <c r="T373" s="85">
        <f t="shared" si="8"/>
        <v>1.5807617389505327E-3</v>
      </c>
      <c r="U373" s="85">
        <f>R373/'סכום נכסי הקרן'!$C$42</f>
        <v>2.1275744946532341E-4</v>
      </c>
    </row>
    <row r="374" spans="2:21" s="86" customFormat="1">
      <c r="B374" s="83" t="s">
        <v>1391</v>
      </c>
      <c r="C374" s="83" t="s">
        <v>1392</v>
      </c>
      <c r="D374" s="83" t="s">
        <v>98</v>
      </c>
      <c r="E374" s="83" t="s">
        <v>121</v>
      </c>
      <c r="F374" s="83" t="s">
        <v>1393</v>
      </c>
      <c r="G374" s="83" t="s">
        <v>793</v>
      </c>
      <c r="H374" s="83" t="s">
        <v>873</v>
      </c>
      <c r="I374" s="83" t="s">
        <v>209</v>
      </c>
      <c r="J374" s="83" t="s">
        <v>797</v>
      </c>
      <c r="K374" s="84">
        <v>2.65</v>
      </c>
      <c r="L374" s="83" t="s">
        <v>100</v>
      </c>
      <c r="M374" s="85">
        <v>8.2000000000000003E-2</v>
      </c>
      <c r="N374" s="85">
        <v>0.15160000000000001</v>
      </c>
      <c r="O374" s="84">
        <v>695054</v>
      </c>
      <c r="P374" s="84">
        <v>86.49</v>
      </c>
      <c r="Q374" s="84">
        <v>0</v>
      </c>
      <c r="R374" s="84">
        <v>601.1522046</v>
      </c>
      <c r="S374" s="85">
        <v>4.5999999999999999E-3</v>
      </c>
      <c r="T374" s="85">
        <f t="shared" si="8"/>
        <v>2.2371554608537685E-4</v>
      </c>
      <c r="U374" s="85">
        <f>R374/'סכום נכסי הקרן'!$C$42</f>
        <v>3.0110261286097757E-5</v>
      </c>
    </row>
    <row r="375" spans="2:21" s="86" customFormat="1">
      <c r="B375" s="83" t="s">
        <v>1394</v>
      </c>
      <c r="C375" s="83" t="s">
        <v>1395</v>
      </c>
      <c r="D375" s="83" t="s">
        <v>98</v>
      </c>
      <c r="E375" s="83" t="s">
        <v>121</v>
      </c>
      <c r="F375" s="83" t="s">
        <v>1393</v>
      </c>
      <c r="G375" s="83" t="s">
        <v>793</v>
      </c>
      <c r="H375" s="83" t="s">
        <v>873</v>
      </c>
      <c r="I375" s="83" t="s">
        <v>209</v>
      </c>
      <c r="J375" s="83" t="s">
        <v>410</v>
      </c>
      <c r="K375" s="84">
        <v>1.74</v>
      </c>
      <c r="L375" s="83" t="s">
        <v>100</v>
      </c>
      <c r="M375" s="85">
        <v>3.15E-2</v>
      </c>
      <c r="N375" s="85">
        <v>0.14360000000000001</v>
      </c>
      <c r="O375" s="84">
        <v>3332996.8</v>
      </c>
      <c r="P375" s="84">
        <v>83.31</v>
      </c>
      <c r="Q375" s="84">
        <v>0</v>
      </c>
      <c r="R375" s="84">
        <v>2776.7196340800001</v>
      </c>
      <c r="S375" s="85">
        <v>1.29E-2</v>
      </c>
      <c r="T375" s="85">
        <f t="shared" si="8"/>
        <v>1.0333412146055947E-3</v>
      </c>
      <c r="U375" s="85">
        <f>R375/'סכום נכסי הקרן'!$C$42</f>
        <v>1.390791767220054E-4</v>
      </c>
    </row>
    <row r="376" spans="2:21" s="86" customFormat="1">
      <c r="B376" s="83" t="s">
        <v>1396</v>
      </c>
      <c r="C376" s="83" t="s">
        <v>1397</v>
      </c>
      <c r="D376" s="83" t="s">
        <v>98</v>
      </c>
      <c r="E376" s="83" t="s">
        <v>121</v>
      </c>
      <c r="F376" s="83" t="s">
        <v>1393</v>
      </c>
      <c r="G376" s="83" t="s">
        <v>793</v>
      </c>
      <c r="H376" s="83" t="s">
        <v>873</v>
      </c>
      <c r="I376" s="83" t="s">
        <v>209</v>
      </c>
      <c r="J376" s="83" t="s">
        <v>410</v>
      </c>
      <c r="K376" s="84">
        <v>1</v>
      </c>
      <c r="L376" s="83" t="s">
        <v>100</v>
      </c>
      <c r="M376" s="85">
        <v>4.9000000000000002E-2</v>
      </c>
      <c r="N376" s="85">
        <v>9.9000000000000005E-2</v>
      </c>
      <c r="O376" s="84">
        <v>2829782</v>
      </c>
      <c r="P376" s="84">
        <v>96.6</v>
      </c>
      <c r="Q376" s="84">
        <v>0</v>
      </c>
      <c r="R376" s="84">
        <v>2733.5694119999998</v>
      </c>
      <c r="S376" s="85">
        <v>1.66E-2</v>
      </c>
      <c r="T376" s="85">
        <f t="shared" si="8"/>
        <v>1.0172830925152736E-3</v>
      </c>
      <c r="U376" s="85">
        <f>R376/'סכום נכסי הקרן'!$C$42</f>
        <v>1.3691788636751613E-4</v>
      </c>
    </row>
    <row r="377" spans="2:21" s="86" customFormat="1">
      <c r="B377" s="83" t="s">
        <v>1398</v>
      </c>
      <c r="C377" s="83" t="s">
        <v>1399</v>
      </c>
      <c r="D377" s="83" t="s">
        <v>98</v>
      </c>
      <c r="E377" s="83" t="s">
        <v>121</v>
      </c>
      <c r="F377" s="83" t="s">
        <v>1400</v>
      </c>
      <c r="G377" s="83" t="s">
        <v>793</v>
      </c>
      <c r="H377" s="83" t="s">
        <v>869</v>
      </c>
      <c r="I377" s="83" t="s">
        <v>148</v>
      </c>
      <c r="J377" s="83" t="s">
        <v>410</v>
      </c>
      <c r="K377" s="84">
        <v>2.3199999999999998</v>
      </c>
      <c r="L377" s="83" t="s">
        <v>100</v>
      </c>
      <c r="M377" s="85">
        <v>6.6500000000000004E-2</v>
      </c>
      <c r="N377" s="85">
        <v>8.8999999999999996E-2</v>
      </c>
      <c r="O377" s="84">
        <v>4040286</v>
      </c>
      <c r="P377" s="84">
        <v>95.47</v>
      </c>
      <c r="Q377" s="84">
        <v>0</v>
      </c>
      <c r="R377" s="84">
        <v>3857.2610442</v>
      </c>
      <c r="S377" s="85">
        <v>1.26E-2</v>
      </c>
      <c r="T377" s="85">
        <f t="shared" si="8"/>
        <v>1.4354588643174608E-3</v>
      </c>
      <c r="U377" s="85">
        <f>R377/'סכום נכסי הקרן'!$C$42</f>
        <v>1.9320088490206672E-4</v>
      </c>
    </row>
    <row r="378" spans="2:21" s="86" customFormat="1">
      <c r="B378" s="83" t="s">
        <v>1401</v>
      </c>
      <c r="C378" s="83" t="s">
        <v>1402</v>
      </c>
      <c r="D378" s="83" t="s">
        <v>98</v>
      </c>
      <c r="E378" s="83" t="s">
        <v>121</v>
      </c>
      <c r="F378" s="83" t="s">
        <v>1403</v>
      </c>
      <c r="G378" s="83" t="s">
        <v>1085</v>
      </c>
      <c r="H378" s="83" t="s">
        <v>873</v>
      </c>
      <c r="I378" s="83" t="s">
        <v>209</v>
      </c>
      <c r="J378" s="83" t="s">
        <v>410</v>
      </c>
      <c r="K378" s="84">
        <v>3.64</v>
      </c>
      <c r="L378" s="83" t="s">
        <v>100</v>
      </c>
      <c r="M378" s="85">
        <v>5.2499999999999998E-2</v>
      </c>
      <c r="N378" s="85">
        <v>7.8E-2</v>
      </c>
      <c r="O378" s="84">
        <v>721000</v>
      </c>
      <c r="P378" s="84">
        <v>92.8</v>
      </c>
      <c r="Q378" s="84">
        <v>0</v>
      </c>
      <c r="R378" s="84">
        <v>669.08799999999997</v>
      </c>
      <c r="S378" s="85">
        <v>2.2000000000000001E-3</v>
      </c>
      <c r="T378" s="85">
        <f t="shared" si="8"/>
        <v>2.4899748541847504E-4</v>
      </c>
      <c r="U378" s="85">
        <f>R378/'סכום נכסי הקרן'!$C$42</f>
        <v>3.3513001115578999E-5</v>
      </c>
    </row>
    <row r="379" spans="2:21" s="86" customFormat="1">
      <c r="B379" s="83" t="s">
        <v>1404</v>
      </c>
      <c r="C379" s="83" t="s">
        <v>1405</v>
      </c>
      <c r="D379" s="83" t="s">
        <v>98</v>
      </c>
      <c r="E379" s="83" t="s">
        <v>121</v>
      </c>
      <c r="F379" s="83" t="s">
        <v>1403</v>
      </c>
      <c r="G379" s="83" t="s">
        <v>1085</v>
      </c>
      <c r="H379" s="83" t="s">
        <v>873</v>
      </c>
      <c r="I379" s="83" t="s">
        <v>209</v>
      </c>
      <c r="J379" s="83" t="s">
        <v>265</v>
      </c>
      <c r="K379" s="84">
        <v>2.72</v>
      </c>
      <c r="L379" s="83" t="s">
        <v>100</v>
      </c>
      <c r="M379" s="85">
        <v>6.5000000000000002E-2</v>
      </c>
      <c r="N379" s="85">
        <v>6.8500000000000005E-2</v>
      </c>
      <c r="O379" s="84">
        <v>3871569</v>
      </c>
      <c r="P379" s="84">
        <v>100.93</v>
      </c>
      <c r="Q379" s="84">
        <v>0</v>
      </c>
      <c r="R379" s="84">
        <v>3907.5745916999999</v>
      </c>
      <c r="S379" s="85">
        <v>5.4999999999999997E-3</v>
      </c>
      <c r="T379" s="85">
        <f t="shared" si="8"/>
        <v>1.4541827792733156E-3</v>
      </c>
      <c r="U379" s="85">
        <f>R379/'סכום נכסי הקרן'!$C$42</f>
        <v>1.9572096891716824E-4</v>
      </c>
    </row>
    <row r="380" spans="2:21" s="86" customFormat="1">
      <c r="B380" s="83" t="s">
        <v>1406</v>
      </c>
      <c r="C380" s="83">
        <v>11508120</v>
      </c>
      <c r="D380" s="83" t="s">
        <v>98</v>
      </c>
      <c r="E380" s="83" t="s">
        <v>121</v>
      </c>
      <c r="F380" s="83" t="s">
        <v>1407</v>
      </c>
      <c r="G380" s="83" t="s">
        <v>1408</v>
      </c>
      <c r="H380" s="83" t="s">
        <v>869</v>
      </c>
      <c r="I380" s="83" t="s">
        <v>148</v>
      </c>
      <c r="J380" s="83" t="s">
        <v>410</v>
      </c>
      <c r="K380" s="84">
        <v>1.9</v>
      </c>
      <c r="L380" s="83" t="s">
        <v>100</v>
      </c>
      <c r="M380" s="85">
        <v>3.2500000000000001E-2</v>
      </c>
      <c r="N380" s="85">
        <v>5.2900000000000003E-2</v>
      </c>
      <c r="O380" s="84">
        <v>1200000</v>
      </c>
      <c r="P380" s="84">
        <f>R380*1000/O380*100</f>
        <v>95.837103825136595</v>
      </c>
      <c r="Q380" s="84">
        <v>0</v>
      </c>
      <c r="R380" s="84">
        <f>1165.56-15.5147540983607</f>
        <v>1150.0452459016392</v>
      </c>
      <c r="S380" s="85">
        <v>2.8E-3</v>
      </c>
      <c r="T380" s="85">
        <f t="shared" si="8"/>
        <v>4.2798312680391806E-4</v>
      </c>
      <c r="U380" s="85">
        <f>R380/'סכום נכסי הקרן'!$C$42</f>
        <v>5.7602987363198798E-5</v>
      </c>
    </row>
    <row r="381" spans="2:21" s="86" customFormat="1">
      <c r="B381" s="83" t="s">
        <v>1409</v>
      </c>
      <c r="C381" s="83" t="s">
        <v>1410</v>
      </c>
      <c r="D381" s="83" t="s">
        <v>98</v>
      </c>
      <c r="E381" s="83" t="s">
        <v>121</v>
      </c>
      <c r="F381" s="83" t="s">
        <v>1407</v>
      </c>
      <c r="G381" s="83" t="s">
        <v>1408</v>
      </c>
      <c r="H381" s="83" t="s">
        <v>869</v>
      </c>
      <c r="I381" s="83" t="s">
        <v>148</v>
      </c>
      <c r="J381" s="83" t="s">
        <v>543</v>
      </c>
      <c r="K381" s="84">
        <v>3.87</v>
      </c>
      <c r="L381" s="83" t="s">
        <v>100</v>
      </c>
      <c r="M381" s="85">
        <v>2.9100000000000001E-2</v>
      </c>
      <c r="N381" s="85">
        <v>7.6200000000000004E-2</v>
      </c>
      <c r="O381" s="84">
        <v>662188.80000000005</v>
      </c>
      <c r="P381" s="84">
        <v>83.88</v>
      </c>
      <c r="Q381" s="84">
        <v>0</v>
      </c>
      <c r="R381" s="84">
        <v>555.44396544000006</v>
      </c>
      <c r="S381" s="85">
        <v>8.0000000000000004E-4</v>
      </c>
      <c r="T381" s="85">
        <f t="shared" si="8"/>
        <v>2.0670547175472638E-4</v>
      </c>
      <c r="U381" s="85">
        <f>R381/'סכום נכסי הקרן'!$C$42</f>
        <v>2.7820846037340897E-5</v>
      </c>
    </row>
    <row r="382" spans="2:21" s="86" customFormat="1">
      <c r="B382" s="83" t="s">
        <v>1411</v>
      </c>
      <c r="C382" s="83" t="s">
        <v>1412</v>
      </c>
      <c r="D382" s="83" t="s">
        <v>98</v>
      </c>
      <c r="E382" s="83" t="s">
        <v>121</v>
      </c>
      <c r="F382" s="83" t="s">
        <v>1413</v>
      </c>
      <c r="G382" s="83" t="s">
        <v>748</v>
      </c>
      <c r="H382" s="83" t="s">
        <v>873</v>
      </c>
      <c r="I382" s="83" t="s">
        <v>209</v>
      </c>
      <c r="J382" s="83" t="s">
        <v>1414</v>
      </c>
      <c r="K382" s="84">
        <v>0.45</v>
      </c>
      <c r="L382" s="83" t="s">
        <v>100</v>
      </c>
      <c r="M382" s="85">
        <v>4.3999999999999997E-2</v>
      </c>
      <c r="N382" s="85">
        <v>5.6800000000000003E-2</v>
      </c>
      <c r="O382" s="84">
        <v>587248.42000000004</v>
      </c>
      <c r="P382" s="84">
        <v>100.53</v>
      </c>
      <c r="Q382" s="84">
        <v>0</v>
      </c>
      <c r="R382" s="84">
        <v>590.36083662600004</v>
      </c>
      <c r="S382" s="85">
        <v>1.5100000000000001E-2</v>
      </c>
      <c r="T382" s="85">
        <f t="shared" si="8"/>
        <v>2.1969959677863176E-4</v>
      </c>
      <c r="U382" s="85">
        <f>R382/'סכום נכסי הקרן'!$C$42</f>
        <v>2.9569747740867106E-5</v>
      </c>
    </row>
    <row r="383" spans="2:21" s="86" customFormat="1">
      <c r="B383" s="83" t="s">
        <v>1415</v>
      </c>
      <c r="C383" s="83" t="s">
        <v>1416</v>
      </c>
      <c r="D383" s="83" t="s">
        <v>98</v>
      </c>
      <c r="E383" s="83" t="s">
        <v>121</v>
      </c>
      <c r="F383" s="83" t="s">
        <v>1413</v>
      </c>
      <c r="G383" s="83" t="s">
        <v>748</v>
      </c>
      <c r="H383" s="83" t="s">
        <v>873</v>
      </c>
      <c r="I383" s="83" t="s">
        <v>209</v>
      </c>
      <c r="J383" s="83" t="s">
        <v>452</v>
      </c>
      <c r="K383" s="84">
        <v>1.77</v>
      </c>
      <c r="L383" s="83" t="s">
        <v>100</v>
      </c>
      <c r="M383" s="85">
        <v>4.9500000000000002E-2</v>
      </c>
      <c r="N383" s="85">
        <v>6.7500000000000004E-2</v>
      </c>
      <c r="O383" s="84">
        <v>1176000</v>
      </c>
      <c r="P383" s="84">
        <v>98.29</v>
      </c>
      <c r="Q383" s="84">
        <v>0</v>
      </c>
      <c r="R383" s="84">
        <v>1155.8904</v>
      </c>
      <c r="S383" s="85">
        <v>1.2E-2</v>
      </c>
      <c r="T383" s="85">
        <f t="shared" si="8"/>
        <v>4.3015836933162045E-4</v>
      </c>
      <c r="U383" s="85">
        <f>R383/'סכום נכסי הקרן'!$C$42</f>
        <v>5.7895757007579059E-5</v>
      </c>
    </row>
    <row r="384" spans="2:21" s="86" customFormat="1">
      <c r="B384" s="83" t="s">
        <v>1417</v>
      </c>
      <c r="C384" s="83" t="s">
        <v>1418</v>
      </c>
      <c r="D384" s="83" t="s">
        <v>98</v>
      </c>
      <c r="E384" s="83" t="s">
        <v>121</v>
      </c>
      <c r="F384" s="83" t="s">
        <v>1419</v>
      </c>
      <c r="G384" s="83" t="s">
        <v>474</v>
      </c>
      <c r="H384" s="83" t="s">
        <v>869</v>
      </c>
      <c r="I384" s="83" t="s">
        <v>148</v>
      </c>
      <c r="J384" s="83" t="s">
        <v>410</v>
      </c>
      <c r="K384" s="84">
        <v>3.54</v>
      </c>
      <c r="L384" s="83" t="s">
        <v>100</v>
      </c>
      <c r="M384" s="85">
        <v>4.1000000000000002E-2</v>
      </c>
      <c r="N384" s="85">
        <v>6.5100000000000005E-2</v>
      </c>
      <c r="O384" s="84">
        <v>2222222.2200000002</v>
      </c>
      <c r="P384" s="84">
        <v>93.78</v>
      </c>
      <c r="Q384" s="84">
        <v>0</v>
      </c>
      <c r="R384" s="84">
        <v>2083.9999979160002</v>
      </c>
      <c r="S384" s="85">
        <v>4.4999999999999997E-3</v>
      </c>
      <c r="T384" s="85">
        <f t="shared" si="8"/>
        <v>7.7554934342446925E-4</v>
      </c>
      <c r="U384" s="85">
        <f>R384/'סכום נכסי הקרן'!$C$42</f>
        <v>1.0438252405516995E-4</v>
      </c>
    </row>
    <row r="385" spans="2:21" s="86" customFormat="1">
      <c r="B385" s="83" t="s">
        <v>1420</v>
      </c>
      <c r="C385" s="83">
        <v>11905290</v>
      </c>
      <c r="D385" s="83" t="s">
        <v>98</v>
      </c>
      <c r="E385" s="83" t="s">
        <v>121</v>
      </c>
      <c r="F385" s="83" t="s">
        <v>1421</v>
      </c>
      <c r="G385" s="83" t="s">
        <v>531</v>
      </c>
      <c r="H385" s="83" t="s">
        <v>922</v>
      </c>
      <c r="I385" s="83" t="s">
        <v>148</v>
      </c>
      <c r="J385" s="83" t="s">
        <v>1422</v>
      </c>
      <c r="K385" s="84">
        <v>1.74</v>
      </c>
      <c r="L385" s="83" t="s">
        <v>100</v>
      </c>
      <c r="M385" s="85">
        <v>7.7499999999999999E-2</v>
      </c>
      <c r="N385" s="85">
        <v>7.9799999999999996E-2</v>
      </c>
      <c r="O385" s="84">
        <v>382301</v>
      </c>
      <c r="P385" s="84">
        <f>R385*1000/O385*100</f>
        <v>99.750959326058521</v>
      </c>
      <c r="Q385" s="84">
        <v>0</v>
      </c>
      <c r="R385" s="84">
        <f>381348.915013115/1000</f>
        <v>381.348915013115</v>
      </c>
      <c r="S385" s="85">
        <v>1.47E-2</v>
      </c>
      <c r="T385" s="85">
        <f t="shared" si="8"/>
        <v>1.4191693903541742E-4</v>
      </c>
      <c r="U385" s="85">
        <f>R385/'סכום נכסי הקרן'!$C$42</f>
        <v>1.9100845649988288E-5</v>
      </c>
    </row>
    <row r="386" spans="2:21" s="86" customFormat="1">
      <c r="B386" s="83" t="s">
        <v>1423</v>
      </c>
      <c r="C386" s="83" t="s">
        <v>1424</v>
      </c>
      <c r="D386" s="83" t="s">
        <v>98</v>
      </c>
      <c r="E386" s="83" t="s">
        <v>121</v>
      </c>
      <c r="F386" s="83" t="s">
        <v>1425</v>
      </c>
      <c r="G386" s="83" t="s">
        <v>1085</v>
      </c>
      <c r="H386" s="83" t="s">
        <v>922</v>
      </c>
      <c r="I386" s="83" t="s">
        <v>148</v>
      </c>
      <c r="J386" s="83" t="s">
        <v>405</v>
      </c>
      <c r="K386" s="84">
        <v>3.89</v>
      </c>
      <c r="L386" s="83" t="s">
        <v>100</v>
      </c>
      <c r="M386" s="85">
        <v>6.7500000000000004E-2</v>
      </c>
      <c r="N386" s="85">
        <v>7.1800000000000003E-2</v>
      </c>
      <c r="O386" s="84">
        <v>2842655.18</v>
      </c>
      <c r="P386" s="84">
        <v>99.75</v>
      </c>
      <c r="Q386" s="84">
        <v>0</v>
      </c>
      <c r="R386" s="84">
        <v>2835.5485420499999</v>
      </c>
      <c r="S386" s="85">
        <v>1.6000000000000001E-3</v>
      </c>
      <c r="T386" s="85">
        <f t="shared" si="8"/>
        <v>1.0552340749684242E-3</v>
      </c>
      <c r="U386" s="85">
        <f>R386/'סכום נכסי הקרן'!$C$42</f>
        <v>1.4202577456627537E-4</v>
      </c>
    </row>
    <row r="387" spans="2:21" s="86" customFormat="1">
      <c r="B387" s="83" t="s">
        <v>1426</v>
      </c>
      <c r="C387" s="83" t="s">
        <v>1427</v>
      </c>
      <c r="D387" s="83" t="s">
        <v>98</v>
      </c>
      <c r="E387" s="83" t="s">
        <v>121</v>
      </c>
      <c r="F387" s="83" t="s">
        <v>942</v>
      </c>
      <c r="G387" s="83" t="s">
        <v>748</v>
      </c>
      <c r="H387" s="83" t="s">
        <v>917</v>
      </c>
      <c r="I387" s="83" t="s">
        <v>209</v>
      </c>
      <c r="J387" s="83" t="s">
        <v>1428</v>
      </c>
      <c r="K387" s="84">
        <v>2.62</v>
      </c>
      <c r="L387" s="83" t="s">
        <v>100</v>
      </c>
      <c r="M387" s="85">
        <v>2.9000000000000001E-2</v>
      </c>
      <c r="N387" s="85">
        <v>9.1899999999999996E-2</v>
      </c>
      <c r="O387" s="84">
        <v>1789000</v>
      </c>
      <c r="P387" s="84">
        <v>86</v>
      </c>
      <c r="Q387" s="84">
        <v>0</v>
      </c>
      <c r="R387" s="84">
        <v>1538.54</v>
      </c>
      <c r="S387" s="85">
        <v>1.1900000000000001E-2</v>
      </c>
      <c r="T387" s="85">
        <f t="shared" si="8"/>
        <v>5.7255935125983517E-4</v>
      </c>
      <c r="U387" s="85">
        <f>R387/'סכום נכסי הקרן'!$C$42</f>
        <v>7.7061750825545983E-5</v>
      </c>
    </row>
    <row r="388" spans="2:21" s="86" customFormat="1">
      <c r="B388" s="83" t="s">
        <v>1429</v>
      </c>
      <c r="C388" s="83" t="s">
        <v>1430</v>
      </c>
      <c r="D388" s="83" t="s">
        <v>98</v>
      </c>
      <c r="E388" s="83" t="s">
        <v>121</v>
      </c>
      <c r="F388" s="83" t="s">
        <v>942</v>
      </c>
      <c r="G388" s="83" t="s">
        <v>748</v>
      </c>
      <c r="H388" s="83" t="s">
        <v>917</v>
      </c>
      <c r="I388" s="83" t="s">
        <v>209</v>
      </c>
      <c r="J388" s="83" t="s">
        <v>1431</v>
      </c>
      <c r="K388" s="84">
        <v>0.74</v>
      </c>
      <c r="L388" s="83" t="s">
        <v>100</v>
      </c>
      <c r="M388" s="85">
        <v>0.05</v>
      </c>
      <c r="N388" s="85">
        <v>6.6699999999999995E-2</v>
      </c>
      <c r="O388" s="84">
        <v>1313952</v>
      </c>
      <c r="P388" s="84">
        <v>100.08</v>
      </c>
      <c r="Q388" s="84">
        <v>0</v>
      </c>
      <c r="R388" s="84">
        <v>1315.0031616000001</v>
      </c>
      <c r="S388" s="85">
        <v>1.9099999999999999E-2</v>
      </c>
      <c r="T388" s="85">
        <f t="shared" si="8"/>
        <v>4.8937132418417999E-4</v>
      </c>
      <c r="U388" s="85">
        <f>R388/'סכום נכסי הקרן'!$C$42</f>
        <v>6.5865330751247537E-5</v>
      </c>
    </row>
    <row r="389" spans="2:21" s="86" customFormat="1">
      <c r="B389" s="83" t="s">
        <v>1432</v>
      </c>
      <c r="C389" s="83" t="s">
        <v>1433</v>
      </c>
      <c r="D389" s="83" t="s">
        <v>98</v>
      </c>
      <c r="E389" s="83" t="s">
        <v>121</v>
      </c>
      <c r="F389" s="83" t="s">
        <v>1434</v>
      </c>
      <c r="G389" s="83" t="s">
        <v>531</v>
      </c>
      <c r="H389" s="83" t="s">
        <v>922</v>
      </c>
      <c r="I389" s="83" t="s">
        <v>148</v>
      </c>
      <c r="J389" s="83" t="s">
        <v>413</v>
      </c>
      <c r="K389" s="84">
        <v>1.19</v>
      </c>
      <c r="L389" s="83" t="s">
        <v>100</v>
      </c>
      <c r="M389" s="85">
        <v>3.0499999999999999E-2</v>
      </c>
      <c r="N389" s="85">
        <v>0.16200000000000001</v>
      </c>
      <c r="O389" s="84">
        <v>302500</v>
      </c>
      <c r="P389" s="84">
        <v>87.15</v>
      </c>
      <c r="Q389" s="84">
        <v>0</v>
      </c>
      <c r="R389" s="84">
        <v>263.62875000000003</v>
      </c>
      <c r="S389" s="85">
        <v>5.0000000000000001E-4</v>
      </c>
      <c r="T389" s="85">
        <f t="shared" si="8"/>
        <v>9.8108015438949439E-5</v>
      </c>
      <c r="U389" s="85">
        <f>R389/'סכום נכסי הקרן'!$C$42</f>
        <v>1.3204527047038204E-5</v>
      </c>
    </row>
    <row r="390" spans="2:21" s="86" customFormat="1">
      <c r="B390" s="83" t="s">
        <v>1435</v>
      </c>
      <c r="C390" s="83" t="s">
        <v>1436</v>
      </c>
      <c r="D390" s="83" t="s">
        <v>98</v>
      </c>
      <c r="E390" s="83" t="s">
        <v>121</v>
      </c>
      <c r="F390" s="83" t="s">
        <v>1437</v>
      </c>
      <c r="G390" s="83" t="s">
        <v>748</v>
      </c>
      <c r="H390" s="83" t="s">
        <v>922</v>
      </c>
      <c r="I390" s="83" t="s">
        <v>148</v>
      </c>
      <c r="J390" s="83" t="s">
        <v>440</v>
      </c>
      <c r="K390" s="84">
        <v>0.34</v>
      </c>
      <c r="L390" s="83" t="s">
        <v>100</v>
      </c>
      <c r="M390" s="85">
        <v>5.1499999999999997E-2</v>
      </c>
      <c r="N390" s="85">
        <v>8.0600000000000005E-2</v>
      </c>
      <c r="O390" s="84">
        <v>616096</v>
      </c>
      <c r="P390" s="84">
        <v>99.91</v>
      </c>
      <c r="Q390" s="84">
        <v>0</v>
      </c>
      <c r="R390" s="84">
        <v>615.54151360000003</v>
      </c>
      <c r="S390" s="85">
        <v>2.1600000000000001E-2</v>
      </c>
      <c r="T390" s="85">
        <f t="shared" si="8"/>
        <v>2.2907044971226813E-4</v>
      </c>
      <c r="U390" s="85">
        <f>R390/'סכום נכסי הקרן'!$C$42</f>
        <v>3.0830987003147549E-5</v>
      </c>
    </row>
    <row r="391" spans="2:21" s="86" customFormat="1">
      <c r="B391" s="83" t="s">
        <v>1438</v>
      </c>
      <c r="C391" s="83" t="s">
        <v>1439</v>
      </c>
      <c r="D391" s="83" t="s">
        <v>98</v>
      </c>
      <c r="E391" s="83" t="s">
        <v>121</v>
      </c>
      <c r="F391" s="83" t="s">
        <v>1437</v>
      </c>
      <c r="G391" s="83" t="s">
        <v>748</v>
      </c>
      <c r="H391" s="83" t="s">
        <v>922</v>
      </c>
      <c r="I391" s="83" t="s">
        <v>148</v>
      </c>
      <c r="J391" s="83" t="s">
        <v>413</v>
      </c>
      <c r="K391" s="84">
        <v>1.19</v>
      </c>
      <c r="L391" s="83" t="s">
        <v>100</v>
      </c>
      <c r="M391" s="85">
        <v>4.3999999999999997E-2</v>
      </c>
      <c r="N391" s="85">
        <v>7.3099999999999998E-2</v>
      </c>
      <c r="O391" s="84">
        <v>576078.30000000005</v>
      </c>
      <c r="P391" s="84">
        <v>97.84</v>
      </c>
      <c r="Q391" s="84">
        <v>0</v>
      </c>
      <c r="R391" s="84">
        <v>563.63500871999997</v>
      </c>
      <c r="S391" s="85">
        <v>2.8999999999999998E-3</v>
      </c>
      <c r="T391" s="85">
        <f t="shared" si="8"/>
        <v>2.0975372427109774E-4</v>
      </c>
      <c r="U391" s="85">
        <f>R391/'סכום נכסי הקרן'!$C$42</f>
        <v>2.8231115602152093E-5</v>
      </c>
    </row>
    <row r="392" spans="2:21" s="86" customFormat="1">
      <c r="B392" s="83" t="s">
        <v>1440</v>
      </c>
      <c r="C392" s="83">
        <v>1186402</v>
      </c>
      <c r="D392" s="83" t="s">
        <v>98</v>
      </c>
      <c r="E392" s="83" t="s">
        <v>121</v>
      </c>
      <c r="F392" s="83" t="s">
        <v>1437</v>
      </c>
      <c r="G392" s="83" t="s">
        <v>748</v>
      </c>
      <c r="H392" s="83" t="s">
        <v>922</v>
      </c>
      <c r="I392" s="83" t="s">
        <v>148</v>
      </c>
      <c r="J392" s="83" t="s">
        <v>794</v>
      </c>
      <c r="K392" s="84">
        <v>0</v>
      </c>
      <c r="L392" s="83" t="s">
        <v>100</v>
      </c>
      <c r="M392" s="85">
        <v>0</v>
      </c>
      <c r="N392" s="85">
        <v>0</v>
      </c>
      <c r="O392" s="84">
        <v>2399000</v>
      </c>
      <c r="P392" s="84">
        <f t="shared" ref="P392:P393" si="9">R392*1000/O392*100</f>
        <v>97.96</v>
      </c>
      <c r="Q392" s="84">
        <v>0</v>
      </c>
      <c r="R392" s="84">
        <f>2350060.4/1000</f>
        <v>2350.0603999999998</v>
      </c>
      <c r="S392" s="85">
        <v>0</v>
      </c>
      <c r="T392" s="85">
        <f t="shared" si="8"/>
        <v>8.7456228505299093E-4</v>
      </c>
      <c r="U392" s="85">
        <f>R392/'סכום נכסי הקרן'!$C$42</f>
        <v>1.1770884667917826E-4</v>
      </c>
    </row>
    <row r="393" spans="2:21" s="86" customFormat="1">
      <c r="B393" s="83" t="s">
        <v>1440</v>
      </c>
      <c r="C393" s="83">
        <v>11864020</v>
      </c>
      <c r="D393" s="83" t="s">
        <v>98</v>
      </c>
      <c r="E393" s="83" t="s">
        <v>121</v>
      </c>
      <c r="F393" s="83" t="s">
        <v>1437</v>
      </c>
      <c r="G393" s="83" t="s">
        <v>748</v>
      </c>
      <c r="H393" s="83" t="s">
        <v>922</v>
      </c>
      <c r="I393" s="83" t="s">
        <v>148</v>
      </c>
      <c r="J393" s="83" t="s">
        <v>794</v>
      </c>
      <c r="K393" s="84">
        <v>3.25</v>
      </c>
      <c r="L393" s="83" t="s">
        <v>100</v>
      </c>
      <c r="M393" s="85">
        <v>5.5500000000000001E-2</v>
      </c>
      <c r="N393" s="85">
        <v>6.6500000000000004E-2</v>
      </c>
      <c r="O393" s="84">
        <v>1282000</v>
      </c>
      <c r="P393" s="84">
        <f t="shared" si="9"/>
        <v>96.626666666666921</v>
      </c>
      <c r="Q393" s="84">
        <v>0</v>
      </c>
      <c r="R393" s="84">
        <f>1238753.86666667/1000</f>
        <v>1238.7538666666699</v>
      </c>
      <c r="S393" s="85">
        <v>2.3E-2</v>
      </c>
      <c r="T393" s="85">
        <f t="shared" si="8"/>
        <v>4.6099556090142656E-4</v>
      </c>
      <c r="U393" s="85">
        <f>R393/'סכום נכסי הקרן'!$C$42</f>
        <v>6.2046187819132773E-5</v>
      </c>
    </row>
    <row r="394" spans="2:21" s="86" customFormat="1">
      <c r="B394" s="83" t="s">
        <v>1441</v>
      </c>
      <c r="C394" s="83" t="s">
        <v>1442</v>
      </c>
      <c r="D394" s="83" t="s">
        <v>98</v>
      </c>
      <c r="E394" s="83" t="s">
        <v>121</v>
      </c>
      <c r="F394" s="83" t="s">
        <v>1443</v>
      </c>
      <c r="G394" s="83" t="s">
        <v>793</v>
      </c>
      <c r="H394" s="83" t="s">
        <v>922</v>
      </c>
      <c r="I394" s="83" t="s">
        <v>148</v>
      </c>
      <c r="J394" s="83" t="s">
        <v>1444</v>
      </c>
      <c r="K394" s="84">
        <v>1.41</v>
      </c>
      <c r="L394" s="83" t="s">
        <v>100</v>
      </c>
      <c r="M394" s="85">
        <v>2.9000000000000001E-2</v>
      </c>
      <c r="N394" s="85">
        <v>0.1066</v>
      </c>
      <c r="O394" s="84">
        <v>3552498</v>
      </c>
      <c r="P394" s="84">
        <v>90.75</v>
      </c>
      <c r="Q394" s="84">
        <v>0</v>
      </c>
      <c r="R394" s="84">
        <v>3223.8919350000001</v>
      </c>
      <c r="S394" s="85">
        <v>1.78E-2</v>
      </c>
      <c r="T394" s="85">
        <f t="shared" si="8"/>
        <v>1.1997539711904887E-3</v>
      </c>
      <c r="U394" s="85">
        <f>R394/'סכום נכסי הקרן'!$C$42</f>
        <v>1.6147695671445481E-4</v>
      </c>
    </row>
    <row r="395" spans="2:21" s="86" customFormat="1">
      <c r="B395" s="83" t="s">
        <v>1445</v>
      </c>
      <c r="C395" s="83" t="s">
        <v>1446</v>
      </c>
      <c r="D395" s="83" t="s">
        <v>98</v>
      </c>
      <c r="E395" s="83" t="s">
        <v>121</v>
      </c>
      <c r="F395" s="83" t="s">
        <v>1447</v>
      </c>
      <c r="G395" s="83" t="s">
        <v>748</v>
      </c>
      <c r="H395" s="83" t="s">
        <v>929</v>
      </c>
      <c r="I395" s="83" t="s">
        <v>209</v>
      </c>
      <c r="J395" s="83" t="s">
        <v>1448</v>
      </c>
      <c r="K395" s="84">
        <v>1.43</v>
      </c>
      <c r="L395" s="83" t="s">
        <v>100</v>
      </c>
      <c r="M395" s="85">
        <v>4.8000000000000001E-2</v>
      </c>
      <c r="N395" s="85">
        <v>8.3599999999999994E-2</v>
      </c>
      <c r="O395" s="84">
        <v>2571880.5</v>
      </c>
      <c r="P395" s="84">
        <v>95.38</v>
      </c>
      <c r="Q395" s="84">
        <v>0</v>
      </c>
      <c r="R395" s="84">
        <v>2453.0596209</v>
      </c>
      <c r="S395" s="85">
        <v>1.5599999999999999E-2</v>
      </c>
      <c r="T395" s="85">
        <f t="shared" si="8"/>
        <v>9.1289288880640163E-4</v>
      </c>
      <c r="U395" s="85">
        <f>R395/'סכום נכסי הקרן'!$C$42</f>
        <v>1.2286782876363574E-4</v>
      </c>
    </row>
    <row r="396" spans="2:21" s="86" customFormat="1">
      <c r="B396" s="83" t="s">
        <v>1420</v>
      </c>
      <c r="C396" s="83">
        <v>1190529</v>
      </c>
      <c r="D396" s="83" t="s">
        <v>98</v>
      </c>
      <c r="E396" s="83" t="s">
        <v>121</v>
      </c>
      <c r="F396" s="83" t="s">
        <v>1421</v>
      </c>
      <c r="G396" s="83" t="s">
        <v>531</v>
      </c>
      <c r="H396" s="83" t="s">
        <v>922</v>
      </c>
      <c r="I396" s="83" t="s">
        <v>148</v>
      </c>
      <c r="J396" s="83" t="s">
        <v>1422</v>
      </c>
      <c r="K396" s="84">
        <v>0</v>
      </c>
      <c r="L396" s="83" t="s">
        <v>100</v>
      </c>
      <c r="M396" s="85">
        <v>0</v>
      </c>
      <c r="N396" s="85">
        <v>0</v>
      </c>
      <c r="O396" s="84">
        <v>1861428</v>
      </c>
      <c r="P396" s="84">
        <f>R396*1000/O396*100</f>
        <v>100.78</v>
      </c>
      <c r="Q396" s="84">
        <v>0</v>
      </c>
      <c r="R396" s="84">
        <f>1875947.1384/1000</f>
        <v>1875.9471384000001</v>
      </c>
      <c r="S396" s="85">
        <v>0</v>
      </c>
      <c r="T396" s="85">
        <f t="shared" ref="T396:T459" si="10">R396/$R$11</f>
        <v>6.981235954606628E-4</v>
      </c>
      <c r="U396" s="85">
        <f>R396/'סכום נכסי הקרן'!$C$42</f>
        <v>9.3961659067217526E-5</v>
      </c>
    </row>
    <row r="397" spans="2:21" s="86" customFormat="1">
      <c r="B397" s="83" t="s">
        <v>1450</v>
      </c>
      <c r="C397" s="83" t="s">
        <v>1451</v>
      </c>
      <c r="D397" s="83" t="s">
        <v>98</v>
      </c>
      <c r="E397" s="83" t="s">
        <v>121</v>
      </c>
      <c r="F397" s="83" t="s">
        <v>928</v>
      </c>
      <c r="G397" s="83" t="s">
        <v>761</v>
      </c>
      <c r="H397" s="83" t="s">
        <v>929</v>
      </c>
      <c r="I397" s="83" t="s">
        <v>209</v>
      </c>
      <c r="J397" s="83" t="s">
        <v>1452</v>
      </c>
      <c r="K397" s="84">
        <v>1.99</v>
      </c>
      <c r="L397" s="83" t="s">
        <v>100</v>
      </c>
      <c r="M397" s="85">
        <v>4.8000000000000001E-2</v>
      </c>
      <c r="N397" s="85">
        <v>0.1497</v>
      </c>
      <c r="O397" s="84">
        <v>5630888.1699999999</v>
      </c>
      <c r="P397" s="84">
        <v>83.76</v>
      </c>
      <c r="Q397" s="84">
        <v>0</v>
      </c>
      <c r="R397" s="84">
        <v>4716.4319311919999</v>
      </c>
      <c r="S397" s="85">
        <v>5.0000000000000001E-3</v>
      </c>
      <c r="T397" s="85">
        <f t="shared" si="10"/>
        <v>1.7551946694817572E-3</v>
      </c>
      <c r="U397" s="85">
        <f>R397/'סכום נכסי הקרן'!$C$42</f>
        <v>2.3623467850505451E-4</v>
      </c>
    </row>
    <row r="398" spans="2:21" s="86" customFormat="1">
      <c r="B398" s="83" t="s">
        <v>1453</v>
      </c>
      <c r="C398" s="83" t="s">
        <v>1454</v>
      </c>
      <c r="D398" s="83" t="s">
        <v>98</v>
      </c>
      <c r="E398" s="83" t="s">
        <v>121</v>
      </c>
      <c r="F398" s="83" t="s">
        <v>955</v>
      </c>
      <c r="G398" s="83" t="s">
        <v>748</v>
      </c>
      <c r="H398" s="83" t="s">
        <v>1449</v>
      </c>
      <c r="I398" s="83" t="s">
        <v>148</v>
      </c>
      <c r="J398" s="83" t="s">
        <v>1455</v>
      </c>
      <c r="K398" s="84">
        <v>1.53</v>
      </c>
      <c r="L398" s="83" t="s">
        <v>100</v>
      </c>
      <c r="M398" s="85">
        <v>9.8500000000000004E-2</v>
      </c>
      <c r="N398" s="85">
        <v>9.4200000000000006E-2</v>
      </c>
      <c r="O398" s="84">
        <v>389726.31</v>
      </c>
      <c r="P398" s="84">
        <v>103.2</v>
      </c>
      <c r="Q398" s="84">
        <v>0</v>
      </c>
      <c r="R398" s="84">
        <v>402.19755192000002</v>
      </c>
      <c r="S398" s="85">
        <v>6.4999999999999997E-3</v>
      </c>
      <c r="T398" s="85">
        <f t="shared" si="10"/>
        <v>1.4967564665566645E-4</v>
      </c>
      <c r="U398" s="85">
        <f>R398/'סכום נכסי הקרן'!$C$42</f>
        <v>2.0145103493379202E-5</v>
      </c>
    </row>
    <row r="399" spans="2:21" s="86" customFormat="1">
      <c r="B399" s="83" t="s">
        <v>1456</v>
      </c>
      <c r="C399" s="83" t="s">
        <v>1457</v>
      </c>
      <c r="D399" s="83" t="s">
        <v>98</v>
      </c>
      <c r="E399" s="83" t="s">
        <v>121</v>
      </c>
      <c r="F399" s="83" t="s">
        <v>1458</v>
      </c>
      <c r="G399" s="83" t="s">
        <v>531</v>
      </c>
      <c r="H399" s="83" t="s">
        <v>251</v>
      </c>
      <c r="I399" s="83" t="s">
        <v>931</v>
      </c>
      <c r="J399" s="83" t="s">
        <v>1459</v>
      </c>
      <c r="K399" s="84">
        <v>0</v>
      </c>
      <c r="L399" s="83" t="s">
        <v>100</v>
      </c>
      <c r="M399" s="85">
        <v>6.8500000000000005E-2</v>
      </c>
      <c r="N399" s="85">
        <v>0</v>
      </c>
      <c r="O399" s="84">
        <v>2230.37</v>
      </c>
      <c r="P399" s="84">
        <v>18.559999999999999</v>
      </c>
      <c r="Q399" s="84">
        <v>0</v>
      </c>
      <c r="R399" s="84">
        <v>0.41395667200000003</v>
      </c>
      <c r="S399" s="85">
        <v>0</v>
      </c>
      <c r="T399" s="85">
        <f t="shared" si="10"/>
        <v>1.5405173968177646E-7</v>
      </c>
      <c r="U399" s="85">
        <f>R399/'סכום נכסי הקרן'!$C$42</f>
        <v>2.073408940309402E-8</v>
      </c>
    </row>
    <row r="400" spans="2:21" s="86" customFormat="1">
      <c r="B400" s="83" t="s">
        <v>1460</v>
      </c>
      <c r="C400" s="83" t="s">
        <v>1461</v>
      </c>
      <c r="D400" s="83" t="s">
        <v>98</v>
      </c>
      <c r="E400" s="83" t="s">
        <v>121</v>
      </c>
      <c r="F400" s="83" t="s">
        <v>1458</v>
      </c>
      <c r="G400" s="83" t="s">
        <v>531</v>
      </c>
      <c r="H400" s="83" t="s">
        <v>251</v>
      </c>
      <c r="I400" s="83" t="s">
        <v>931</v>
      </c>
      <c r="J400" s="83" t="s">
        <v>1462</v>
      </c>
      <c r="K400" s="84">
        <v>0</v>
      </c>
      <c r="L400" s="83" t="s">
        <v>100</v>
      </c>
      <c r="M400" s="85">
        <v>0.03</v>
      </c>
      <c r="N400" s="85">
        <v>0</v>
      </c>
      <c r="O400" s="84">
        <v>811218.1</v>
      </c>
      <c r="P400" s="84">
        <v>11.1</v>
      </c>
      <c r="Q400" s="84">
        <v>0</v>
      </c>
      <c r="R400" s="84">
        <v>90.045209099999994</v>
      </c>
      <c r="S400" s="85">
        <v>9.9000000000000008E-3</v>
      </c>
      <c r="T400" s="85">
        <f t="shared" si="10"/>
        <v>3.3509838227379333E-5</v>
      </c>
      <c r="U400" s="85">
        <f>R400/'סכום נכסי הקרן'!$C$42</f>
        <v>4.510146935860222E-6</v>
      </c>
    </row>
    <row r="401" spans="2:21" s="86" customFormat="1">
      <c r="B401" s="83" t="s">
        <v>1463</v>
      </c>
      <c r="C401" s="83" t="s">
        <v>1464</v>
      </c>
      <c r="D401" s="83" t="s">
        <v>98</v>
      </c>
      <c r="E401" s="83" t="s">
        <v>121</v>
      </c>
      <c r="F401" s="83" t="s">
        <v>1458</v>
      </c>
      <c r="G401" s="83" t="s">
        <v>531</v>
      </c>
      <c r="H401" s="83" t="s">
        <v>251</v>
      </c>
      <c r="I401" s="83" t="s">
        <v>931</v>
      </c>
      <c r="J401" s="83" t="s">
        <v>1462</v>
      </c>
      <c r="K401" s="84">
        <v>0.9</v>
      </c>
      <c r="L401" s="83" t="s">
        <v>100</v>
      </c>
      <c r="M401" s="85">
        <v>3.95E-2</v>
      </c>
      <c r="N401" s="85">
        <v>0.3024</v>
      </c>
      <c r="O401" s="84">
        <v>4559000.3099999996</v>
      </c>
      <c r="P401" s="84">
        <v>81.98</v>
      </c>
      <c r="Q401" s="84">
        <v>0</v>
      </c>
      <c r="R401" s="84">
        <v>3737.4684541380002</v>
      </c>
      <c r="S401" s="85">
        <v>7.9000000000000008E-3</v>
      </c>
      <c r="T401" s="85">
        <f t="shared" si="10"/>
        <v>1.3908786989323334E-3</v>
      </c>
      <c r="U401" s="85">
        <f>R401/'סכום נכסי הקרן'!$C$42</f>
        <v>1.8720076353628839E-4</v>
      </c>
    </row>
    <row r="402" spans="2:21" s="86" customFormat="1">
      <c r="B402" s="83" t="s">
        <v>1465</v>
      </c>
      <c r="C402" s="83" t="s">
        <v>1466</v>
      </c>
      <c r="D402" s="83" t="s">
        <v>121</v>
      </c>
      <c r="E402" s="83" t="s">
        <v>121</v>
      </c>
      <c r="F402" s="83" t="s">
        <v>1467</v>
      </c>
      <c r="G402" s="83" t="s">
        <v>761</v>
      </c>
      <c r="H402" s="83" t="s">
        <v>251</v>
      </c>
      <c r="I402" s="83" t="s">
        <v>931</v>
      </c>
      <c r="J402" s="83" t="s">
        <v>1468</v>
      </c>
      <c r="K402" s="84">
        <v>3.25</v>
      </c>
      <c r="L402" s="83" t="s">
        <v>100</v>
      </c>
      <c r="M402" s="85">
        <v>8.2500000000000004E-2</v>
      </c>
      <c r="N402" s="85">
        <v>9.1600000000000001E-2</v>
      </c>
      <c r="O402" s="84">
        <v>867600</v>
      </c>
      <c r="P402" s="84">
        <v>100.77</v>
      </c>
      <c r="Q402" s="84">
        <v>0</v>
      </c>
      <c r="R402" s="84">
        <v>874.28052000000002</v>
      </c>
      <c r="S402" s="85">
        <v>1.0500000000000001E-2</v>
      </c>
      <c r="T402" s="85">
        <f t="shared" si="10"/>
        <v>3.2535877348025487E-4</v>
      </c>
      <c r="U402" s="85">
        <f>R402/'סכום נכסי הקרן'!$C$42</f>
        <v>4.3790598608985649E-5</v>
      </c>
    </row>
    <row r="403" spans="2:21" s="86" customFormat="1">
      <c r="B403" s="83" t="s">
        <v>1469</v>
      </c>
      <c r="C403" s="83" t="s">
        <v>1470</v>
      </c>
      <c r="D403" s="83" t="s">
        <v>98</v>
      </c>
      <c r="E403" s="83" t="s">
        <v>121</v>
      </c>
      <c r="F403" s="83" t="s">
        <v>1471</v>
      </c>
      <c r="G403" s="83" t="s">
        <v>938</v>
      </c>
      <c r="H403" s="83" t="s">
        <v>251</v>
      </c>
      <c r="I403" s="83" t="s">
        <v>931</v>
      </c>
      <c r="J403" s="83" t="s">
        <v>1472</v>
      </c>
      <c r="K403" s="84">
        <v>3.98</v>
      </c>
      <c r="L403" s="83" t="s">
        <v>100</v>
      </c>
      <c r="M403" s="85">
        <v>6.0499999999999998E-2</v>
      </c>
      <c r="N403" s="85">
        <v>6.9599999999999995E-2</v>
      </c>
      <c r="O403" s="84">
        <v>11276966</v>
      </c>
      <c r="P403" s="84">
        <v>97.06</v>
      </c>
      <c r="Q403" s="84">
        <v>0</v>
      </c>
      <c r="R403" s="84">
        <v>10945.4231996</v>
      </c>
      <c r="S403" s="85">
        <v>5.1299999999999998E-2</v>
      </c>
      <c r="T403" s="85">
        <f t="shared" si="10"/>
        <v>4.0732801268912894E-3</v>
      </c>
      <c r="U403" s="85">
        <f>R403/'סכום נכסי הקרן'!$C$42</f>
        <v>5.482297992172615E-4</v>
      </c>
    </row>
    <row r="404" spans="2:21" s="86" customFormat="1">
      <c r="B404" s="83" t="s">
        <v>1473</v>
      </c>
      <c r="C404" s="83" t="s">
        <v>1474</v>
      </c>
      <c r="D404" s="83" t="s">
        <v>98</v>
      </c>
      <c r="E404" s="83" t="s">
        <v>121</v>
      </c>
      <c r="F404" s="83" t="s">
        <v>1471</v>
      </c>
      <c r="G404" s="83" t="s">
        <v>938</v>
      </c>
      <c r="H404" s="83" t="s">
        <v>251</v>
      </c>
      <c r="I404" s="83" t="s">
        <v>931</v>
      </c>
      <c r="J404" s="83" t="s">
        <v>1475</v>
      </c>
      <c r="K404" s="84">
        <v>1.39</v>
      </c>
      <c r="L404" s="83" t="s">
        <v>100</v>
      </c>
      <c r="M404" s="85">
        <v>3.3000000000000002E-2</v>
      </c>
      <c r="N404" s="85">
        <v>6.8400000000000002E-2</v>
      </c>
      <c r="O404" s="84">
        <v>6021861.5</v>
      </c>
      <c r="P404" s="84">
        <v>96.19</v>
      </c>
      <c r="Q404" s="84">
        <v>0</v>
      </c>
      <c r="R404" s="84">
        <v>5792.4285768500004</v>
      </c>
      <c r="S404" s="85">
        <v>1.6799999999999999E-2</v>
      </c>
      <c r="T404" s="85">
        <f t="shared" si="10"/>
        <v>2.1556210096456163E-3</v>
      </c>
      <c r="U404" s="85">
        <f>R404/'סכום נכסי הקרן'!$C$42</f>
        <v>2.9012875041532017E-4</v>
      </c>
    </row>
    <row r="405" spans="2:21" s="86" customFormat="1">
      <c r="B405" s="83" t="s">
        <v>1476</v>
      </c>
      <c r="C405" s="83" t="s">
        <v>1477</v>
      </c>
      <c r="D405" s="83" t="s">
        <v>98</v>
      </c>
      <c r="E405" s="83" t="s">
        <v>121</v>
      </c>
      <c r="F405" s="83" t="s">
        <v>1478</v>
      </c>
      <c r="G405" s="83" t="s">
        <v>531</v>
      </c>
      <c r="H405" s="83" t="s">
        <v>251</v>
      </c>
      <c r="I405" s="83" t="s">
        <v>931</v>
      </c>
      <c r="J405" s="83" t="s">
        <v>1479</v>
      </c>
      <c r="K405" s="84">
        <v>3.02</v>
      </c>
      <c r="L405" s="83" t="s">
        <v>100</v>
      </c>
      <c r="M405" s="85">
        <v>4.4999999999999998E-2</v>
      </c>
      <c r="N405" s="85">
        <v>7.4700000000000003E-2</v>
      </c>
      <c r="O405" s="84">
        <v>4294869</v>
      </c>
      <c r="P405" s="84">
        <v>93</v>
      </c>
      <c r="Q405" s="84">
        <v>0</v>
      </c>
      <c r="R405" s="84">
        <v>3994.2281699999999</v>
      </c>
      <c r="S405" s="85">
        <v>1.1900000000000001E-2</v>
      </c>
      <c r="T405" s="85">
        <f t="shared" si="10"/>
        <v>1.4864304404168618E-3</v>
      </c>
      <c r="U405" s="85">
        <f>R405/'סכום נכסי הקרן'!$C$42</f>
        <v>2.000612372618954E-4</v>
      </c>
    </row>
    <row r="406" spans="2:21" s="86" customFormat="1">
      <c r="B406" s="83" t="s">
        <v>1480</v>
      </c>
      <c r="C406" s="83" t="s">
        <v>1481</v>
      </c>
      <c r="D406" s="83" t="s">
        <v>98</v>
      </c>
      <c r="E406" s="83" t="s">
        <v>121</v>
      </c>
      <c r="F406" s="83" t="s">
        <v>1482</v>
      </c>
      <c r="G406" s="83" t="s">
        <v>531</v>
      </c>
      <c r="H406" s="83" t="s">
        <v>251</v>
      </c>
      <c r="I406" s="83" t="s">
        <v>931</v>
      </c>
      <c r="J406" s="83" t="s">
        <v>1036</v>
      </c>
      <c r="K406" s="84">
        <v>1.83</v>
      </c>
      <c r="L406" s="83" t="s">
        <v>100</v>
      </c>
      <c r="M406" s="85">
        <v>7.2499999999999995E-2</v>
      </c>
      <c r="N406" s="85">
        <v>8.72E-2</v>
      </c>
      <c r="O406" s="84">
        <v>4739280</v>
      </c>
      <c r="P406" s="84">
        <v>98.04</v>
      </c>
      <c r="Q406" s="84">
        <v>0</v>
      </c>
      <c r="R406" s="84">
        <v>4646.390112</v>
      </c>
      <c r="S406" s="85">
        <v>3.1099999999999999E-2</v>
      </c>
      <c r="T406" s="85">
        <f t="shared" si="10"/>
        <v>1.7291289847692181E-3</v>
      </c>
      <c r="U406" s="85">
        <f>R406/'סכום נכסי הקרן'!$C$42</f>
        <v>2.3272645303289139E-4</v>
      </c>
    </row>
    <row r="407" spans="2:21" s="86" customFormat="1">
      <c r="B407" s="83" t="s">
        <v>1483</v>
      </c>
      <c r="C407" s="83" t="s">
        <v>1484</v>
      </c>
      <c r="D407" s="83" t="s">
        <v>98</v>
      </c>
      <c r="E407" s="83" t="s">
        <v>121</v>
      </c>
      <c r="F407" s="83" t="s">
        <v>1485</v>
      </c>
      <c r="G407" s="83" t="s">
        <v>474</v>
      </c>
      <c r="H407" s="83" t="s">
        <v>251</v>
      </c>
      <c r="I407" s="83" t="s">
        <v>931</v>
      </c>
      <c r="J407" s="83" t="s">
        <v>1150</v>
      </c>
      <c r="K407" s="84">
        <v>2.27</v>
      </c>
      <c r="L407" s="83" t="s">
        <v>100</v>
      </c>
      <c r="M407" s="85">
        <v>6.5000000000000002E-2</v>
      </c>
      <c r="N407" s="85">
        <v>0.1394</v>
      </c>
      <c r="O407" s="84">
        <v>2166000</v>
      </c>
      <c r="P407" s="84">
        <v>86.6</v>
      </c>
      <c r="Q407" s="84">
        <v>0</v>
      </c>
      <c r="R407" s="84">
        <v>1875.7560000000001</v>
      </c>
      <c r="S407" s="85">
        <v>3.6799999999999999E-2</v>
      </c>
      <c r="T407" s="85">
        <f t="shared" si="10"/>
        <v>6.9805246433745196E-4</v>
      </c>
      <c r="U407" s="85">
        <f>R407/'סכום נכסי הקרן'!$C$42</f>
        <v>9.3952085406634114E-5</v>
      </c>
    </row>
    <row r="408" spans="2:21" s="86" customFormat="1">
      <c r="B408" s="83" t="s">
        <v>1486</v>
      </c>
      <c r="C408" s="83" t="s">
        <v>1487</v>
      </c>
      <c r="D408" s="83" t="s">
        <v>98</v>
      </c>
      <c r="E408" s="83" t="s">
        <v>121</v>
      </c>
      <c r="F408" s="83" t="s">
        <v>1266</v>
      </c>
      <c r="G408" s="83" t="s">
        <v>938</v>
      </c>
      <c r="H408" s="83" t="s">
        <v>251</v>
      </c>
      <c r="I408" s="83" t="s">
        <v>931</v>
      </c>
      <c r="J408" s="83" t="s">
        <v>794</v>
      </c>
      <c r="K408" s="84">
        <v>1.71</v>
      </c>
      <c r="L408" s="83" t="s">
        <v>100</v>
      </c>
      <c r="M408" s="85">
        <v>4.2500000000000003E-2</v>
      </c>
      <c r="N408" s="85">
        <v>5.8599999999999999E-2</v>
      </c>
      <c r="O408" s="84">
        <v>1086170.98</v>
      </c>
      <c r="P408" s="84">
        <v>97.81</v>
      </c>
      <c r="Q408" s="84">
        <v>0</v>
      </c>
      <c r="R408" s="84">
        <v>1062.3838355380001</v>
      </c>
      <c r="S408" s="85">
        <v>1.17E-2</v>
      </c>
      <c r="T408" s="85">
        <f t="shared" si="10"/>
        <v>3.9536040640124581E-4</v>
      </c>
      <c r="U408" s="85">
        <f>R408/'סכום נכסי הקרן'!$C$42</f>
        <v>5.3212239145759739E-5</v>
      </c>
    </row>
    <row r="409" spans="2:21" s="86" customFormat="1">
      <c r="B409" s="83" t="s">
        <v>1488</v>
      </c>
      <c r="C409" s="83" t="s">
        <v>1489</v>
      </c>
      <c r="D409" s="83" t="s">
        <v>98</v>
      </c>
      <c r="E409" s="83" t="s">
        <v>121</v>
      </c>
      <c r="F409" s="83" t="s">
        <v>1490</v>
      </c>
      <c r="G409" s="83" t="s">
        <v>748</v>
      </c>
      <c r="H409" s="83" t="s">
        <v>251</v>
      </c>
      <c r="I409" s="83" t="s">
        <v>931</v>
      </c>
      <c r="J409" s="83" t="s">
        <v>1491</v>
      </c>
      <c r="K409" s="84">
        <v>0.73</v>
      </c>
      <c r="L409" s="83" t="s">
        <v>100</v>
      </c>
      <c r="M409" s="85">
        <v>3.1800000000000002E-2</v>
      </c>
      <c r="N409" s="85">
        <v>0.10920000000000001</v>
      </c>
      <c r="O409" s="84">
        <v>1200000</v>
      </c>
      <c r="P409" s="84">
        <v>95.56</v>
      </c>
      <c r="Q409" s="84">
        <v>0</v>
      </c>
      <c r="R409" s="84">
        <v>1146.72</v>
      </c>
      <c r="S409" s="85">
        <v>1.5599999999999999E-2</v>
      </c>
      <c r="T409" s="85">
        <f t="shared" si="10"/>
        <v>4.2674565450146124E-4</v>
      </c>
      <c r="U409" s="85">
        <f>R409/'סכום נכסי הקרן'!$C$42</f>
        <v>5.743643383121017E-5</v>
      </c>
    </row>
    <row r="410" spans="2:21" s="86" customFormat="1">
      <c r="B410" s="83" t="s">
        <v>1492</v>
      </c>
      <c r="C410" s="83" t="s">
        <v>1493</v>
      </c>
      <c r="D410" s="83" t="s">
        <v>98</v>
      </c>
      <c r="E410" s="83" t="s">
        <v>121</v>
      </c>
      <c r="F410" s="83" t="s">
        <v>1494</v>
      </c>
      <c r="G410" s="83" t="s">
        <v>938</v>
      </c>
      <c r="H410" s="83" t="s">
        <v>251</v>
      </c>
      <c r="I410" s="83" t="s">
        <v>931</v>
      </c>
      <c r="J410" s="83" t="s">
        <v>1422</v>
      </c>
      <c r="K410" s="84">
        <v>3.1</v>
      </c>
      <c r="L410" s="83" t="s">
        <v>100</v>
      </c>
      <c r="M410" s="85">
        <v>2.5000000000000001E-2</v>
      </c>
      <c r="N410" s="85">
        <v>0.11609999999999999</v>
      </c>
      <c r="O410" s="84">
        <v>1975402</v>
      </c>
      <c r="P410" s="84">
        <v>77.2</v>
      </c>
      <c r="Q410" s="84">
        <v>0</v>
      </c>
      <c r="R410" s="84">
        <v>1525.010344</v>
      </c>
      <c r="S410" s="85">
        <v>5.8999999999999999E-3</v>
      </c>
      <c r="T410" s="85">
        <f t="shared" si="10"/>
        <v>5.6752436285386015E-4</v>
      </c>
      <c r="U410" s="85">
        <f>R410/'סכום נכסי הקרן'!$C$42</f>
        <v>7.6384083049974767E-5</v>
      </c>
    </row>
    <row r="411" spans="2:21" s="86" customFormat="1">
      <c r="B411" s="83" t="s">
        <v>1495</v>
      </c>
      <c r="C411" s="83" t="s">
        <v>1496</v>
      </c>
      <c r="D411" s="83" t="s">
        <v>98</v>
      </c>
      <c r="E411" s="83" t="s">
        <v>121</v>
      </c>
      <c r="F411" s="83" t="s">
        <v>1497</v>
      </c>
      <c r="G411" s="83" t="s">
        <v>130</v>
      </c>
      <c r="H411" s="83" t="s">
        <v>251</v>
      </c>
      <c r="I411" s="83" t="s">
        <v>931</v>
      </c>
      <c r="J411" s="83" t="s">
        <v>1498</v>
      </c>
      <c r="K411" s="84">
        <v>1.62</v>
      </c>
      <c r="L411" s="83" t="s">
        <v>100</v>
      </c>
      <c r="M411" s="85">
        <v>3.85E-2</v>
      </c>
      <c r="N411" s="85">
        <v>6.3899999999999998E-2</v>
      </c>
      <c r="O411" s="84">
        <v>1932663.25</v>
      </c>
      <c r="P411" s="84">
        <v>97.44</v>
      </c>
      <c r="Q411" s="84">
        <v>0</v>
      </c>
      <c r="R411" s="84">
        <v>1883.1870707999999</v>
      </c>
      <c r="S411" s="85">
        <v>3.8999999999999998E-3</v>
      </c>
      <c r="T411" s="85">
        <f t="shared" si="10"/>
        <v>7.0081789720004501E-4</v>
      </c>
      <c r="U411" s="85">
        <f>R411/'סכום נכסי הקרן'!$C$42</f>
        <v>9.4324289786342519E-5</v>
      </c>
    </row>
    <row r="412" spans="2:21" s="86" customFormat="1">
      <c r="B412" s="83" t="s">
        <v>1499</v>
      </c>
      <c r="C412" s="83" t="s">
        <v>1500</v>
      </c>
      <c r="D412" s="83" t="s">
        <v>98</v>
      </c>
      <c r="E412" s="83" t="s">
        <v>121</v>
      </c>
      <c r="F412" s="83" t="s">
        <v>1497</v>
      </c>
      <c r="G412" s="83" t="s">
        <v>130</v>
      </c>
      <c r="H412" s="83" t="s">
        <v>251</v>
      </c>
      <c r="I412" s="83" t="s">
        <v>931</v>
      </c>
      <c r="J412" s="83" t="s">
        <v>443</v>
      </c>
      <c r="K412" s="84">
        <v>3.41</v>
      </c>
      <c r="L412" s="83" t="s">
        <v>100</v>
      </c>
      <c r="M412" s="85">
        <v>3.6499999999999998E-2</v>
      </c>
      <c r="N412" s="85">
        <v>6.7900000000000002E-2</v>
      </c>
      <c r="O412" s="84">
        <v>7137332</v>
      </c>
      <c r="P412" s="84">
        <v>91.48</v>
      </c>
      <c r="Q412" s="84">
        <v>0</v>
      </c>
      <c r="R412" s="84">
        <v>6529.2313136000002</v>
      </c>
      <c r="S412" s="85">
        <v>4.7999999999999996E-3</v>
      </c>
      <c r="T412" s="85">
        <f t="shared" si="10"/>
        <v>2.4298181686145419E-3</v>
      </c>
      <c r="U412" s="85">
        <f>R412/'סכום נכסי הקרן'!$C$42</f>
        <v>3.2703341906677467E-4</v>
      </c>
    </row>
    <row r="413" spans="2:21" s="86" customFormat="1">
      <c r="B413" s="83" t="s">
        <v>1501</v>
      </c>
      <c r="C413" s="83" t="s">
        <v>1502</v>
      </c>
      <c r="D413" s="83" t="s">
        <v>98</v>
      </c>
      <c r="E413" s="83" t="s">
        <v>121</v>
      </c>
      <c r="F413" s="83" t="s">
        <v>1503</v>
      </c>
      <c r="G413" s="83" t="s">
        <v>748</v>
      </c>
      <c r="H413" s="83" t="s">
        <v>251</v>
      </c>
      <c r="I413" s="83" t="s">
        <v>931</v>
      </c>
      <c r="J413" s="83" t="s">
        <v>1504</v>
      </c>
      <c r="K413" s="84">
        <v>0</v>
      </c>
      <c r="L413" s="83" t="s">
        <v>100</v>
      </c>
      <c r="M413" s="85">
        <v>9.8500000000000004E-2</v>
      </c>
      <c r="N413" s="85">
        <v>0</v>
      </c>
      <c r="O413" s="84">
        <v>556909.65</v>
      </c>
      <c r="P413" s="84">
        <v>9.43</v>
      </c>
      <c r="Q413" s="84">
        <v>0</v>
      </c>
      <c r="R413" s="84">
        <v>52.516579995000001</v>
      </c>
      <c r="S413" s="85">
        <v>8.8000000000000005E-3</v>
      </c>
      <c r="T413" s="85">
        <f t="shared" si="10"/>
        <v>1.9543761600167974E-5</v>
      </c>
      <c r="U413" s="85">
        <f>R413/'סכום נכסי הקרן'!$C$42</f>
        <v>2.6304285893018987E-6</v>
      </c>
    </row>
    <row r="414" spans="2:21" s="86" customFormat="1">
      <c r="B414" s="83" t="s">
        <v>1505</v>
      </c>
      <c r="C414" s="83">
        <v>11583690</v>
      </c>
      <c r="D414" s="83" t="s">
        <v>98</v>
      </c>
      <c r="E414" s="83" t="s">
        <v>121</v>
      </c>
      <c r="F414" s="83" t="s">
        <v>1506</v>
      </c>
      <c r="G414" s="83" t="s">
        <v>1257</v>
      </c>
      <c r="H414" s="83" t="s">
        <v>251</v>
      </c>
      <c r="I414" s="83" t="s">
        <v>931</v>
      </c>
      <c r="J414" s="83" t="s">
        <v>552</v>
      </c>
      <c r="K414" s="84">
        <v>1.64</v>
      </c>
      <c r="L414" s="83" t="s">
        <v>100</v>
      </c>
      <c r="M414" s="85">
        <v>5.6000000000000001E-2</v>
      </c>
      <c r="N414" s="85">
        <v>8.5800000000000001E-2</v>
      </c>
      <c r="O414" s="84">
        <v>3750000</v>
      </c>
      <c r="P414" s="84">
        <f t="shared" ref="P414:P415" si="11">R414*1000/O414*100</f>
        <v>95.806885245901597</v>
      </c>
      <c r="Q414" s="84">
        <v>0</v>
      </c>
      <c r="R414" s="84">
        <f>3592758.19672131/1000</f>
        <v>3592.75819672131</v>
      </c>
      <c r="S414" s="85">
        <v>8.4199999999999997E-2</v>
      </c>
      <c r="T414" s="85">
        <f t="shared" si="10"/>
        <v>1.3370255582228661E-3</v>
      </c>
      <c r="U414" s="85">
        <f>R414/'סכום נכסי הקרן'!$C$42</f>
        <v>1.7995257642451645E-4</v>
      </c>
    </row>
    <row r="415" spans="2:21" s="86" customFormat="1">
      <c r="B415" s="83" t="s">
        <v>1505</v>
      </c>
      <c r="C415" s="83">
        <v>1158369</v>
      </c>
      <c r="D415" s="83" t="s">
        <v>98</v>
      </c>
      <c r="E415" s="83" t="s">
        <v>121</v>
      </c>
      <c r="F415" s="83" t="s">
        <v>1506</v>
      </c>
      <c r="G415" s="83" t="s">
        <v>1257</v>
      </c>
      <c r="H415" s="83" t="s">
        <v>251</v>
      </c>
      <c r="I415" s="83" t="s">
        <v>931</v>
      </c>
      <c r="J415" s="83" t="s">
        <v>552</v>
      </c>
      <c r="K415" s="84">
        <v>0</v>
      </c>
      <c r="L415" s="83" t="s">
        <v>100</v>
      </c>
      <c r="M415" s="85">
        <v>0</v>
      </c>
      <c r="N415" s="85">
        <v>0</v>
      </c>
      <c r="O415" s="84">
        <v>37500</v>
      </c>
      <c r="P415" s="84">
        <f t="shared" si="11"/>
        <v>96.92</v>
      </c>
      <c r="Q415" s="84">
        <v>0</v>
      </c>
      <c r="R415" s="84">
        <f>36345/1000</f>
        <v>36.344999999999999</v>
      </c>
      <c r="S415" s="85">
        <v>0</v>
      </c>
      <c r="T415" s="85">
        <f t="shared" si="10"/>
        <v>1.3525595448632279E-5</v>
      </c>
      <c r="U415" s="85">
        <f>R415/'סכום נכסי הקרן'!$C$42</f>
        <v>1.8204332248459377E-6</v>
      </c>
    </row>
    <row r="416" spans="2:21" s="86" customFormat="1">
      <c r="B416" s="83" t="s">
        <v>1507</v>
      </c>
      <c r="C416" s="83" t="s">
        <v>1508</v>
      </c>
      <c r="D416" s="83" t="s">
        <v>98</v>
      </c>
      <c r="E416" s="83" t="s">
        <v>121</v>
      </c>
      <c r="F416" s="83" t="s">
        <v>1509</v>
      </c>
      <c r="G416" s="83" t="s">
        <v>748</v>
      </c>
      <c r="H416" s="83" t="s">
        <v>251</v>
      </c>
      <c r="I416" s="83" t="s">
        <v>931</v>
      </c>
      <c r="J416" s="83" t="s">
        <v>1510</v>
      </c>
      <c r="K416" s="84">
        <v>2.82</v>
      </c>
      <c r="L416" s="83" t="s">
        <v>100</v>
      </c>
      <c r="M416" s="85">
        <v>3.8699999999999998E-2</v>
      </c>
      <c r="N416" s="85">
        <v>6.9599999999999995E-2</v>
      </c>
      <c r="O416" s="84">
        <v>1648270.57</v>
      </c>
      <c r="P416" s="84">
        <v>92.99</v>
      </c>
      <c r="Q416" s="84">
        <v>0</v>
      </c>
      <c r="R416" s="84">
        <v>1532.726803043</v>
      </c>
      <c r="S416" s="85">
        <v>5.1000000000000004E-3</v>
      </c>
      <c r="T416" s="85">
        <f t="shared" si="10"/>
        <v>5.7039600140968794E-4</v>
      </c>
      <c r="U416" s="85">
        <f>R416/'סכום נכסי הקרן'!$C$42</f>
        <v>7.6770581837154301E-5</v>
      </c>
    </row>
    <row r="417" spans="2:21" s="86" customFormat="1">
      <c r="B417" s="83" t="s">
        <v>1511</v>
      </c>
      <c r="C417" s="83" t="s">
        <v>1512</v>
      </c>
      <c r="D417" s="83" t="s">
        <v>98</v>
      </c>
      <c r="E417" s="83" t="s">
        <v>121</v>
      </c>
      <c r="F417" s="83" t="s">
        <v>1513</v>
      </c>
      <c r="G417" s="83" t="s">
        <v>793</v>
      </c>
      <c r="H417" s="83" t="s">
        <v>251</v>
      </c>
      <c r="I417" s="83" t="s">
        <v>931</v>
      </c>
      <c r="J417" s="83" t="s">
        <v>1514</v>
      </c>
      <c r="K417" s="84">
        <v>0.94</v>
      </c>
      <c r="L417" s="83" t="s">
        <v>100</v>
      </c>
      <c r="M417" s="85">
        <v>4.1000000000000002E-2</v>
      </c>
      <c r="N417" s="85">
        <v>1.2477</v>
      </c>
      <c r="O417" s="84">
        <v>950000</v>
      </c>
      <c r="P417" s="84">
        <v>40.909999999999997</v>
      </c>
      <c r="Q417" s="84">
        <v>0</v>
      </c>
      <c r="R417" s="84">
        <v>388.64499999999998</v>
      </c>
      <c r="S417" s="85">
        <v>7.4999999999999997E-3</v>
      </c>
      <c r="T417" s="85">
        <f t="shared" si="10"/>
        <v>1.446321376567256E-4</v>
      </c>
      <c r="U417" s="85">
        <f>R417/'סכום נכסי הקרן'!$C$42</f>
        <v>1.9466288916501566E-5</v>
      </c>
    </row>
    <row r="418" spans="2:21" s="86" customFormat="1">
      <c r="B418" s="83" t="s">
        <v>1515</v>
      </c>
      <c r="C418" s="83" t="s">
        <v>1516</v>
      </c>
      <c r="D418" s="83" t="s">
        <v>98</v>
      </c>
      <c r="E418" s="83" t="s">
        <v>121</v>
      </c>
      <c r="F418" s="83" t="s">
        <v>1513</v>
      </c>
      <c r="G418" s="83" t="s">
        <v>793</v>
      </c>
      <c r="H418" s="83" t="s">
        <v>251</v>
      </c>
      <c r="I418" s="83" t="s">
        <v>931</v>
      </c>
      <c r="J418" s="83" t="s">
        <v>1517</v>
      </c>
      <c r="K418" s="84">
        <v>0</v>
      </c>
      <c r="L418" s="83" t="s">
        <v>100</v>
      </c>
      <c r="M418" s="85">
        <v>0.05</v>
      </c>
      <c r="N418" s="85">
        <v>0</v>
      </c>
      <c r="O418" s="84">
        <v>900000</v>
      </c>
      <c r="P418" s="84">
        <v>50.7</v>
      </c>
      <c r="Q418" s="84">
        <v>0</v>
      </c>
      <c r="R418" s="84">
        <v>456.3</v>
      </c>
      <c r="S418" s="85">
        <v>8.8599999999999998E-2</v>
      </c>
      <c r="T418" s="85">
        <f t="shared" si="10"/>
        <v>1.6980958049830539E-4</v>
      </c>
      <c r="U418" s="85">
        <f>R418/'סכום נכסי הקרן'!$C$42</f>
        <v>2.2854964382919284E-5</v>
      </c>
    </row>
    <row r="419" spans="2:21" s="86" customFormat="1">
      <c r="B419" s="83" t="s">
        <v>1518</v>
      </c>
      <c r="C419" s="83">
        <v>11778490</v>
      </c>
      <c r="D419" s="83" t="s">
        <v>98</v>
      </c>
      <c r="E419" s="83" t="s">
        <v>121</v>
      </c>
      <c r="F419" s="83" t="s">
        <v>1425</v>
      </c>
      <c r="G419" s="83" t="s">
        <v>1085</v>
      </c>
      <c r="H419" s="83" t="s">
        <v>251</v>
      </c>
      <c r="I419" s="83" t="s">
        <v>931</v>
      </c>
      <c r="J419" s="83" t="s">
        <v>1519</v>
      </c>
      <c r="K419" s="84">
        <v>2.84</v>
      </c>
      <c r="L419" s="83" t="s">
        <v>100</v>
      </c>
      <c r="M419" s="85">
        <v>7.1999999999999995E-2</v>
      </c>
      <c r="N419" s="85">
        <v>7.5499999999999998E-2</v>
      </c>
      <c r="O419" s="84">
        <v>744223</v>
      </c>
      <c r="P419" s="84">
        <f>R419*1000/O419*100</f>
        <v>100.84719652246841</v>
      </c>
      <c r="Q419" s="84">
        <v>0</v>
      </c>
      <c r="R419" s="84">
        <f>750528.03137541/1000</f>
        <v>750.52803137541002</v>
      </c>
      <c r="S419" s="85">
        <v>3.2000000000000002E-3</v>
      </c>
      <c r="T419" s="85">
        <f t="shared" si="10"/>
        <v>2.7930495323269202E-4</v>
      </c>
      <c r="U419" s="85">
        <f>R419/'סכום נכסי הקרן'!$C$42</f>
        <v>3.7592135493025472E-5</v>
      </c>
    </row>
    <row r="420" spans="2:21" s="86" customFormat="1">
      <c r="B420" s="83" t="s">
        <v>1518</v>
      </c>
      <c r="C420" s="83">
        <v>1177849</v>
      </c>
      <c r="D420" s="83" t="s">
        <v>98</v>
      </c>
      <c r="E420" s="83" t="s">
        <v>121</v>
      </c>
      <c r="F420" s="83" t="s">
        <v>1425</v>
      </c>
      <c r="G420" s="83" t="s">
        <v>1085</v>
      </c>
      <c r="H420" s="83" t="s">
        <v>251</v>
      </c>
      <c r="I420" s="83" t="s">
        <v>931</v>
      </c>
      <c r="J420" s="83" t="s">
        <v>1519</v>
      </c>
      <c r="K420" s="84">
        <v>0</v>
      </c>
      <c r="L420" s="83" t="s">
        <v>100</v>
      </c>
      <c r="M420" s="85">
        <v>0</v>
      </c>
      <c r="N420" s="85">
        <v>0</v>
      </c>
      <c r="O420" s="84">
        <v>2117200</v>
      </c>
      <c r="P420" s="84">
        <f>R420*1000/O420*100</f>
        <v>101.12999999999998</v>
      </c>
      <c r="Q420" s="84">
        <v>0</v>
      </c>
      <c r="R420" s="84">
        <f>2141124.36/1000</f>
        <v>2141.1243599999998</v>
      </c>
      <c r="S420" s="85">
        <v>0</v>
      </c>
      <c r="T420" s="85">
        <f t="shared" si="10"/>
        <v>7.9680786624217084E-4</v>
      </c>
      <c r="U420" s="85">
        <f>R420/'סכום נכסי הקרן'!$C$42</f>
        <v>1.0724374531492623E-4</v>
      </c>
    </row>
    <row r="421" spans="2:21" s="86" customFormat="1">
      <c r="B421" s="83" t="s">
        <v>1520</v>
      </c>
      <c r="C421" s="83">
        <v>11811220</v>
      </c>
      <c r="D421" s="83" t="s">
        <v>98</v>
      </c>
      <c r="E421" s="83" t="s">
        <v>121</v>
      </c>
      <c r="F421" s="83" t="s">
        <v>1425</v>
      </c>
      <c r="G421" s="83" t="s">
        <v>1085</v>
      </c>
      <c r="H421" s="83" t="s">
        <v>251</v>
      </c>
      <c r="I421" s="83" t="s">
        <v>931</v>
      </c>
      <c r="J421" s="83" t="s">
        <v>1519</v>
      </c>
      <c r="K421" s="84">
        <v>3.1</v>
      </c>
      <c r="L421" s="83" t="s">
        <v>100</v>
      </c>
      <c r="M421" s="85">
        <v>6.2E-2</v>
      </c>
      <c r="N421" s="85">
        <v>7.6899999999999996E-2</v>
      </c>
      <c r="O421" s="84">
        <v>3750000</v>
      </c>
      <c r="P421" s="84">
        <f t="shared" ref="P421:P422" si="12">R421*1000/O421*100</f>
        <v>43.038299403803201</v>
      </c>
      <c r="Q421" s="84">
        <v>0</v>
      </c>
      <c r="R421" s="84">
        <f>1613936.22764262/1000</f>
        <v>1613.93622764262</v>
      </c>
      <c r="S421" s="85">
        <v>7.4000000000000003E-3</v>
      </c>
      <c r="T421" s="85">
        <f t="shared" si="10"/>
        <v>6.0061765015781464E-4</v>
      </c>
      <c r="U421" s="85">
        <f>R421/'סכום נכסי הקרן'!$C$42</f>
        <v>8.0838165678446617E-5</v>
      </c>
    </row>
    <row r="422" spans="2:21" s="86" customFormat="1">
      <c r="B422" s="83" t="s">
        <v>1520</v>
      </c>
      <c r="C422" s="83">
        <v>1181122</v>
      </c>
      <c r="D422" s="83" t="s">
        <v>98</v>
      </c>
      <c r="E422" s="83" t="s">
        <v>121</v>
      </c>
      <c r="F422" s="83" t="s">
        <v>1425</v>
      </c>
      <c r="G422" s="83" t="s">
        <v>1085</v>
      </c>
      <c r="H422" s="83" t="s">
        <v>251</v>
      </c>
      <c r="I422" s="83" t="s">
        <v>931</v>
      </c>
      <c r="J422" s="83" t="s">
        <v>1519</v>
      </c>
      <c r="K422" s="84">
        <v>0</v>
      </c>
      <c r="L422" s="83" t="s">
        <v>100</v>
      </c>
      <c r="M422" s="85">
        <v>0</v>
      </c>
      <c r="N422" s="85">
        <v>0</v>
      </c>
      <c r="O422" s="84">
        <v>37500</v>
      </c>
      <c r="P422" s="84">
        <f t="shared" si="12"/>
        <v>6957.84</v>
      </c>
      <c r="Q422" s="84">
        <v>0</v>
      </c>
      <c r="R422" s="84">
        <f>2609190/1000</f>
        <v>2609.19</v>
      </c>
      <c r="S422" s="85">
        <v>0</v>
      </c>
      <c r="T422" s="85">
        <f t="shared" si="10"/>
        <v>9.709959661195999E-4</v>
      </c>
      <c r="U422" s="85">
        <f>R422/'סכום נכסי הקרן'!$C$42</f>
        <v>1.3068802217459821E-4</v>
      </c>
    </row>
    <row r="423" spans="2:21" s="86" customFormat="1">
      <c r="B423" s="83" t="s">
        <v>1521</v>
      </c>
      <c r="C423" s="83" t="s">
        <v>1522</v>
      </c>
      <c r="D423" s="83" t="s">
        <v>98</v>
      </c>
      <c r="E423" s="83" t="s">
        <v>121</v>
      </c>
      <c r="F423" s="83" t="s">
        <v>942</v>
      </c>
      <c r="G423" s="83" t="s">
        <v>748</v>
      </c>
      <c r="H423" s="83" t="s">
        <v>251</v>
      </c>
      <c r="I423" s="83" t="s">
        <v>931</v>
      </c>
      <c r="J423" s="83" t="s">
        <v>828</v>
      </c>
      <c r="K423" s="84">
        <v>1.77</v>
      </c>
      <c r="L423" s="83" t="s">
        <v>100</v>
      </c>
      <c r="M423" s="85">
        <v>5.62E-2</v>
      </c>
      <c r="N423" s="85">
        <v>7.9200000000000007E-2</v>
      </c>
      <c r="O423" s="84">
        <v>1757000</v>
      </c>
      <c r="P423" s="84">
        <v>99.11</v>
      </c>
      <c r="Q423" s="84">
        <v>0</v>
      </c>
      <c r="R423" s="84">
        <v>1741.3626999999999</v>
      </c>
      <c r="S423" s="85">
        <v>8.5000000000000006E-3</v>
      </c>
      <c r="T423" s="85">
        <f t="shared" si="10"/>
        <v>6.4803872360814463E-4</v>
      </c>
      <c r="U423" s="85">
        <f>R423/'סכום נכסי הקרן'!$C$42</f>
        <v>8.7220649761657139E-5</v>
      </c>
    </row>
    <row r="424" spans="2:21" s="86" customFormat="1">
      <c r="B424" s="83" t="s">
        <v>1523</v>
      </c>
      <c r="C424" s="83" t="s">
        <v>1524</v>
      </c>
      <c r="D424" s="83" t="s">
        <v>98</v>
      </c>
      <c r="E424" s="83" t="s">
        <v>121</v>
      </c>
      <c r="F424" s="83" t="s">
        <v>1525</v>
      </c>
      <c r="G424" s="83" t="s">
        <v>748</v>
      </c>
      <c r="H424" s="83" t="s">
        <v>251</v>
      </c>
      <c r="I424" s="83" t="s">
        <v>931</v>
      </c>
      <c r="J424" s="83" t="s">
        <v>1036</v>
      </c>
      <c r="K424" s="84">
        <v>2.67</v>
      </c>
      <c r="L424" s="83" t="s">
        <v>100</v>
      </c>
      <c r="M424" s="85">
        <v>8.2400000000000001E-2</v>
      </c>
      <c r="N424" s="85">
        <v>0.13150000000000001</v>
      </c>
      <c r="O424" s="84">
        <v>1434000</v>
      </c>
      <c r="P424" s="84">
        <v>90.87</v>
      </c>
      <c r="Q424" s="84">
        <v>0</v>
      </c>
      <c r="R424" s="84">
        <v>1303.0758000000001</v>
      </c>
      <c r="S424" s="85">
        <v>3.49E-2</v>
      </c>
      <c r="T424" s="85">
        <f t="shared" si="10"/>
        <v>4.8493262098508371E-4</v>
      </c>
      <c r="U424" s="85">
        <f>R424/'סכום נכסי הקרן'!$C$42</f>
        <v>6.52679180303398E-5</v>
      </c>
    </row>
    <row r="425" spans="2:21" s="86" customFormat="1">
      <c r="B425" s="83" t="s">
        <v>1526</v>
      </c>
      <c r="C425" s="83">
        <v>11680790</v>
      </c>
      <c r="D425" s="83" t="s">
        <v>98</v>
      </c>
      <c r="E425" s="83" t="s">
        <v>121</v>
      </c>
      <c r="F425" s="83" t="s">
        <v>949</v>
      </c>
      <c r="G425" s="83" t="s">
        <v>748</v>
      </c>
      <c r="H425" s="83" t="s">
        <v>251</v>
      </c>
      <c r="I425" s="83" t="s">
        <v>931</v>
      </c>
      <c r="J425" s="83" t="s">
        <v>1348</v>
      </c>
      <c r="K425" s="84">
        <v>0.5</v>
      </c>
      <c r="L425" s="83" t="s">
        <v>100</v>
      </c>
      <c r="M425" s="85">
        <v>5.6500000000000002E-2</v>
      </c>
      <c r="N425" s="85">
        <v>9.1200000000000003E-2</v>
      </c>
      <c r="O425" s="84">
        <v>1524000</v>
      </c>
      <c r="P425" s="84">
        <f t="shared" ref="P425" si="13">R425*1000/O425*100</f>
        <v>98.834763994664613</v>
      </c>
      <c r="Q425" s="84">
        <v>0</v>
      </c>
      <c r="R425" s="84">
        <f>1520.952-14.7101967213114</f>
        <v>1506.2418032786886</v>
      </c>
      <c r="S425" s="85">
        <v>1.9900000000000001E-2</v>
      </c>
      <c r="T425" s="85">
        <f t="shared" si="10"/>
        <v>5.6053975179435711E-4</v>
      </c>
      <c r="U425" s="85">
        <f>R425/'סכום נכסי הקרן'!$C$42</f>
        <v>7.5444012198112086E-5</v>
      </c>
    </row>
    <row r="426" spans="2:21" s="86" customFormat="1">
      <c r="B426" s="83" t="s">
        <v>1527</v>
      </c>
      <c r="C426" s="83" t="s">
        <v>1528</v>
      </c>
      <c r="D426" s="83" t="s">
        <v>98</v>
      </c>
      <c r="E426" s="83" t="s">
        <v>121</v>
      </c>
      <c r="F426" s="83" t="s">
        <v>949</v>
      </c>
      <c r="G426" s="83" t="s">
        <v>748</v>
      </c>
      <c r="H426" s="83" t="s">
        <v>251</v>
      </c>
      <c r="I426" s="83" t="s">
        <v>931</v>
      </c>
      <c r="J426" s="83" t="s">
        <v>571</v>
      </c>
      <c r="K426" s="84">
        <v>2.63</v>
      </c>
      <c r="L426" s="83" t="s">
        <v>100</v>
      </c>
      <c r="M426" s="85">
        <v>3.9E-2</v>
      </c>
      <c r="N426" s="85">
        <v>0.1196</v>
      </c>
      <c r="O426" s="84">
        <v>1387818</v>
      </c>
      <c r="P426" s="84">
        <v>82.9</v>
      </c>
      <c r="Q426" s="84">
        <v>0</v>
      </c>
      <c r="R426" s="84">
        <v>1150.5011219999999</v>
      </c>
      <c r="S426" s="85">
        <v>8.2000000000000007E-3</v>
      </c>
      <c r="T426" s="85">
        <f t="shared" si="10"/>
        <v>4.2815277863171081E-4</v>
      </c>
      <c r="U426" s="85">
        <f>R426/'סכום נכסי הקרן'!$C$42</f>
        <v>5.7625821095372939E-5</v>
      </c>
    </row>
    <row r="427" spans="2:21" s="86" customFormat="1">
      <c r="B427" s="83" t="s">
        <v>1529</v>
      </c>
      <c r="C427" s="83" t="s">
        <v>1530</v>
      </c>
      <c r="D427" s="83" t="s">
        <v>98</v>
      </c>
      <c r="E427" s="83" t="s">
        <v>121</v>
      </c>
      <c r="F427" s="83" t="s">
        <v>949</v>
      </c>
      <c r="G427" s="83" t="s">
        <v>748</v>
      </c>
      <c r="H427" s="83" t="s">
        <v>251</v>
      </c>
      <c r="I427" s="83" t="s">
        <v>931</v>
      </c>
      <c r="J427" s="83" t="s">
        <v>694</v>
      </c>
      <c r="K427" s="84">
        <v>2.09</v>
      </c>
      <c r="L427" s="83" t="s">
        <v>100</v>
      </c>
      <c r="M427" s="85">
        <v>4.9000000000000002E-2</v>
      </c>
      <c r="N427" s="85">
        <v>0.16320000000000001</v>
      </c>
      <c r="O427" s="84">
        <v>804863</v>
      </c>
      <c r="P427" s="84">
        <v>81.31</v>
      </c>
      <c r="Q427" s="84">
        <v>0</v>
      </c>
      <c r="R427" s="84">
        <v>654.43410530000006</v>
      </c>
      <c r="S427" s="85">
        <v>6.4000000000000003E-3</v>
      </c>
      <c r="T427" s="85">
        <f t="shared" si="10"/>
        <v>2.4354411765237086E-4</v>
      </c>
      <c r="U427" s="85">
        <f>R427/'סכום נכסי הקרן'!$C$42</f>
        <v>3.2779022940169078E-5</v>
      </c>
    </row>
    <row r="428" spans="2:21" s="86" customFormat="1">
      <c r="B428" s="83" t="s">
        <v>1531</v>
      </c>
      <c r="C428" s="83" t="s">
        <v>1532</v>
      </c>
      <c r="D428" s="83" t="s">
        <v>98</v>
      </c>
      <c r="E428" s="83" t="s">
        <v>121</v>
      </c>
      <c r="F428" s="83" t="s">
        <v>1533</v>
      </c>
      <c r="G428" s="83" t="s">
        <v>748</v>
      </c>
      <c r="H428" s="83" t="s">
        <v>251</v>
      </c>
      <c r="I428" s="83" t="s">
        <v>931</v>
      </c>
      <c r="J428" s="83" t="s">
        <v>605</v>
      </c>
      <c r="K428" s="84">
        <v>3.04</v>
      </c>
      <c r="L428" s="83" t="s">
        <v>100</v>
      </c>
      <c r="M428" s="85">
        <v>3.95E-2</v>
      </c>
      <c r="N428" s="85">
        <v>9.2700000000000005E-2</v>
      </c>
      <c r="O428" s="84">
        <v>3007152</v>
      </c>
      <c r="P428" s="84">
        <v>86.74</v>
      </c>
      <c r="Q428" s="84">
        <v>0</v>
      </c>
      <c r="R428" s="84">
        <v>2608.4036448000002</v>
      </c>
      <c r="S428" s="85">
        <v>3.5999999999999999E-3</v>
      </c>
      <c r="T428" s="85">
        <f t="shared" si="10"/>
        <v>9.7070332827906816E-4</v>
      </c>
      <c r="U428" s="85">
        <f>R428/'סכום נכסי הקרן'!$C$42</f>
        <v>1.3064863554280266E-4</v>
      </c>
    </row>
    <row r="429" spans="2:21" s="86" customFormat="1">
      <c r="B429" s="83" t="s">
        <v>1534</v>
      </c>
      <c r="C429" s="83" t="s">
        <v>1535</v>
      </c>
      <c r="D429" s="83" t="s">
        <v>98</v>
      </c>
      <c r="E429" s="83" t="s">
        <v>121</v>
      </c>
      <c r="F429" s="83" t="s">
        <v>1536</v>
      </c>
      <c r="G429" s="83" t="s">
        <v>748</v>
      </c>
      <c r="H429" s="83" t="s">
        <v>251</v>
      </c>
      <c r="I429" s="83" t="s">
        <v>931</v>
      </c>
      <c r="J429" s="83" t="s">
        <v>1537</v>
      </c>
      <c r="K429" s="84">
        <v>2.5299999999999998</v>
      </c>
      <c r="L429" s="83" t="s">
        <v>100</v>
      </c>
      <c r="M429" s="85">
        <v>7.0000000000000007E-2</v>
      </c>
      <c r="N429" s="85">
        <v>0.12230000000000001</v>
      </c>
      <c r="O429" s="84">
        <v>1890189</v>
      </c>
      <c r="P429" s="84">
        <v>88.75</v>
      </c>
      <c r="Q429" s="84">
        <v>0</v>
      </c>
      <c r="R429" s="84">
        <v>1677.5427374999999</v>
      </c>
      <c r="S429" s="85">
        <v>2.3099999999999999E-2</v>
      </c>
      <c r="T429" s="85">
        <f t="shared" si="10"/>
        <v>6.2428846925893886E-4</v>
      </c>
      <c r="U429" s="85">
        <f>R429/'סכום נכסי הקרן'!$C$42</f>
        <v>8.4024062056514164E-5</v>
      </c>
    </row>
    <row r="430" spans="2:21" s="86" customFormat="1">
      <c r="B430" s="83" t="s">
        <v>1538</v>
      </c>
      <c r="C430" s="83" t="s">
        <v>1539</v>
      </c>
      <c r="D430" s="83" t="s">
        <v>98</v>
      </c>
      <c r="E430" s="83" t="s">
        <v>121</v>
      </c>
      <c r="F430" s="83" t="s">
        <v>1540</v>
      </c>
      <c r="G430" s="83" t="s">
        <v>748</v>
      </c>
      <c r="H430" s="83" t="s">
        <v>251</v>
      </c>
      <c r="I430" s="83" t="s">
        <v>931</v>
      </c>
      <c r="J430" s="83" t="s">
        <v>1541</v>
      </c>
      <c r="K430" s="84">
        <v>0.31</v>
      </c>
      <c r="L430" s="83" t="s">
        <v>100</v>
      </c>
      <c r="M430" s="85">
        <v>4.6800000000000001E-2</v>
      </c>
      <c r="N430" s="85">
        <v>7.9799999999999996E-2</v>
      </c>
      <c r="O430" s="84">
        <v>1200000</v>
      </c>
      <c r="P430" s="84">
        <v>100.6</v>
      </c>
      <c r="Q430" s="84">
        <v>0</v>
      </c>
      <c r="R430" s="84">
        <v>1207.2</v>
      </c>
      <c r="S430" s="85">
        <v>1.2E-2</v>
      </c>
      <c r="T430" s="85">
        <f t="shared" si="10"/>
        <v>4.4925295984561534E-4</v>
      </c>
      <c r="U430" s="85">
        <f>R430/'סכום נכסי הקרן'!$C$42</f>
        <v>6.0465730885514265E-5</v>
      </c>
    </row>
    <row r="431" spans="2:21" s="86" customFormat="1">
      <c r="B431" s="83" t="s">
        <v>1542</v>
      </c>
      <c r="C431" s="83" t="s">
        <v>1543</v>
      </c>
      <c r="D431" s="83" t="s">
        <v>98</v>
      </c>
      <c r="E431" s="83" t="s">
        <v>121</v>
      </c>
      <c r="F431" s="83" t="s">
        <v>1540</v>
      </c>
      <c r="G431" s="83" t="s">
        <v>748</v>
      </c>
      <c r="H431" s="83" t="s">
        <v>251</v>
      </c>
      <c r="I431" s="83" t="s">
        <v>931</v>
      </c>
      <c r="J431" s="83" t="s">
        <v>787</v>
      </c>
      <c r="K431" s="84">
        <v>2.0499999999999998</v>
      </c>
      <c r="L431" s="83" t="s">
        <v>100</v>
      </c>
      <c r="M431" s="85">
        <v>4.53E-2</v>
      </c>
      <c r="N431" s="85">
        <v>9.3200000000000005E-2</v>
      </c>
      <c r="O431" s="84">
        <v>331715.3</v>
      </c>
      <c r="P431" s="84">
        <v>91.89</v>
      </c>
      <c r="Q431" s="84">
        <v>0</v>
      </c>
      <c r="R431" s="84">
        <v>304.81318916999999</v>
      </c>
      <c r="S431" s="85">
        <v>1.6999999999999999E-3</v>
      </c>
      <c r="T431" s="85">
        <f t="shared" si="10"/>
        <v>1.1343458203661693E-4</v>
      </c>
      <c r="U431" s="85">
        <f>R431/'סכום נכסי הקרן'!$C$42</f>
        <v>1.5267356085742687E-5</v>
      </c>
    </row>
    <row r="432" spans="2:21" s="86" customFormat="1">
      <c r="B432" s="83" t="s">
        <v>1544</v>
      </c>
      <c r="C432" s="83" t="s">
        <v>1545</v>
      </c>
      <c r="D432" s="83" t="s">
        <v>98</v>
      </c>
      <c r="E432" s="83" t="s">
        <v>121</v>
      </c>
      <c r="F432" s="83" t="s">
        <v>1540</v>
      </c>
      <c r="G432" s="83" t="s">
        <v>748</v>
      </c>
      <c r="H432" s="83" t="s">
        <v>251</v>
      </c>
      <c r="I432" s="83" t="s">
        <v>931</v>
      </c>
      <c r="J432" s="83" t="s">
        <v>1546</v>
      </c>
      <c r="K432" s="84">
        <v>3.02</v>
      </c>
      <c r="L432" s="83" t="s">
        <v>100</v>
      </c>
      <c r="M432" s="85">
        <v>4.4999999999999998E-2</v>
      </c>
      <c r="N432" s="85">
        <v>9.64E-2</v>
      </c>
      <c r="O432" s="84">
        <v>1415200</v>
      </c>
      <c r="P432" s="84">
        <v>87.7</v>
      </c>
      <c r="Q432" s="84">
        <v>0</v>
      </c>
      <c r="R432" s="84">
        <v>1241.1304</v>
      </c>
      <c r="S432" s="85">
        <v>1.3299999999999999E-2</v>
      </c>
      <c r="T432" s="85">
        <f t="shared" si="10"/>
        <v>4.6187997494563659E-4</v>
      </c>
      <c r="U432" s="85">
        <f>R432/'סכום נכסי הקרן'!$C$42</f>
        <v>6.2165222631072457E-5</v>
      </c>
    </row>
    <row r="433" spans="2:21" s="86" customFormat="1">
      <c r="B433" s="83" t="s">
        <v>1547</v>
      </c>
      <c r="C433" s="83" t="s">
        <v>1548</v>
      </c>
      <c r="D433" s="83" t="s">
        <v>98</v>
      </c>
      <c r="E433" s="83" t="s">
        <v>121</v>
      </c>
      <c r="F433" s="83" t="s">
        <v>1549</v>
      </c>
      <c r="G433" s="83" t="s">
        <v>531</v>
      </c>
      <c r="H433" s="83" t="s">
        <v>251</v>
      </c>
      <c r="I433" s="83" t="s">
        <v>931</v>
      </c>
      <c r="J433" s="83" t="s">
        <v>1541</v>
      </c>
      <c r="K433" s="84">
        <v>1.68</v>
      </c>
      <c r="L433" s="83" t="s">
        <v>100</v>
      </c>
      <c r="M433" s="85">
        <v>0.06</v>
      </c>
      <c r="N433" s="85">
        <v>0.13830000000000001</v>
      </c>
      <c r="O433" s="84">
        <v>3468229.64</v>
      </c>
      <c r="P433" s="84">
        <v>89.87</v>
      </c>
      <c r="Q433" s="84">
        <v>0</v>
      </c>
      <c r="R433" s="84">
        <v>3116.8979774680001</v>
      </c>
      <c r="S433" s="85">
        <v>1.9400000000000001E-2</v>
      </c>
      <c r="T433" s="85">
        <f t="shared" si="10"/>
        <v>1.1599367477752743E-3</v>
      </c>
      <c r="U433" s="85">
        <f>R433/'סכום נכסי הקרן'!$C$42</f>
        <v>1.5611788792510255E-4</v>
      </c>
    </row>
    <row r="434" spans="2:21" s="86" customFormat="1">
      <c r="B434" s="83" t="s">
        <v>1550</v>
      </c>
      <c r="C434" s="83" t="s">
        <v>1551</v>
      </c>
      <c r="D434" s="83" t="s">
        <v>98</v>
      </c>
      <c r="E434" s="83" t="s">
        <v>121</v>
      </c>
      <c r="F434" s="83" t="s">
        <v>1552</v>
      </c>
      <c r="G434" s="83" t="s">
        <v>748</v>
      </c>
      <c r="H434" s="83" t="s">
        <v>251</v>
      </c>
      <c r="I434" s="83" t="s">
        <v>931</v>
      </c>
      <c r="J434" s="83" t="s">
        <v>1553</v>
      </c>
      <c r="K434" s="84">
        <v>2.17</v>
      </c>
      <c r="L434" s="83" t="s">
        <v>100</v>
      </c>
      <c r="M434" s="85">
        <v>0.06</v>
      </c>
      <c r="N434" s="85">
        <v>9.5799999999999996E-2</v>
      </c>
      <c r="O434" s="84">
        <v>1954000</v>
      </c>
      <c r="P434" s="84">
        <v>94.96</v>
      </c>
      <c r="Q434" s="84">
        <v>0</v>
      </c>
      <c r="R434" s="84">
        <v>1855.5183999999999</v>
      </c>
      <c r="S434" s="85">
        <v>7.7999999999999996E-3</v>
      </c>
      <c r="T434" s="85">
        <f t="shared" si="10"/>
        <v>6.9052115080185585E-4</v>
      </c>
      <c r="U434" s="85">
        <f>R434/'סכום נכסי הקרן'!$C$42</f>
        <v>9.2938432925381061E-5</v>
      </c>
    </row>
    <row r="435" spans="2:21" s="86" customFormat="1">
      <c r="B435" s="83" t="s">
        <v>1554</v>
      </c>
      <c r="C435" s="83" t="s">
        <v>1555</v>
      </c>
      <c r="D435" s="83" t="s">
        <v>98</v>
      </c>
      <c r="E435" s="83" t="s">
        <v>121</v>
      </c>
      <c r="F435" s="83" t="s">
        <v>1556</v>
      </c>
      <c r="G435" s="83" t="s">
        <v>1408</v>
      </c>
      <c r="H435" s="83" t="s">
        <v>251</v>
      </c>
      <c r="I435" s="83" t="s">
        <v>931</v>
      </c>
      <c r="J435" s="83" t="s">
        <v>975</v>
      </c>
      <c r="K435" s="84">
        <v>3.31</v>
      </c>
      <c r="L435" s="83" t="s">
        <v>100</v>
      </c>
      <c r="M435" s="85">
        <v>5.2999999999999999E-2</v>
      </c>
      <c r="N435" s="85">
        <v>9.7699999999999995E-2</v>
      </c>
      <c r="O435" s="84">
        <v>490626</v>
      </c>
      <c r="P435" s="84">
        <v>88.3</v>
      </c>
      <c r="Q435" s="84">
        <v>0</v>
      </c>
      <c r="R435" s="84">
        <v>433.222758</v>
      </c>
      <c r="S435" s="85">
        <v>2.3999999999999998E-3</v>
      </c>
      <c r="T435" s="85">
        <f t="shared" si="10"/>
        <v>1.6122150952947376E-4</v>
      </c>
      <c r="U435" s="85">
        <f>R435/'סכום נכסי הקרן'!$C$42</f>
        <v>2.1699081095682798E-5</v>
      </c>
    </row>
    <row r="436" spans="2:21" s="86" customFormat="1">
      <c r="B436" s="83" t="s">
        <v>1557</v>
      </c>
      <c r="C436" s="83" t="s">
        <v>1558</v>
      </c>
      <c r="D436" s="83" t="s">
        <v>98</v>
      </c>
      <c r="E436" s="83" t="s">
        <v>121</v>
      </c>
      <c r="F436" s="83" t="s">
        <v>1559</v>
      </c>
      <c r="G436" s="83" t="s">
        <v>493</v>
      </c>
      <c r="H436" s="83" t="s">
        <v>251</v>
      </c>
      <c r="I436" s="83" t="s">
        <v>931</v>
      </c>
      <c r="J436" s="83" t="s">
        <v>1560</v>
      </c>
      <c r="K436" s="84">
        <v>4.08</v>
      </c>
      <c r="L436" s="83" t="s">
        <v>100</v>
      </c>
      <c r="M436" s="85">
        <v>7.4999999999999997E-2</v>
      </c>
      <c r="N436" s="85">
        <v>8.77E-2</v>
      </c>
      <c r="O436" s="84">
        <v>1967608.91</v>
      </c>
      <c r="P436" s="84">
        <v>99.16</v>
      </c>
      <c r="Q436" s="84">
        <v>1041.29513</v>
      </c>
      <c r="R436" s="84">
        <v>2992.3761251559999</v>
      </c>
      <c r="S436" s="85">
        <v>6.1000000000000004E-3</v>
      </c>
      <c r="T436" s="85">
        <f t="shared" si="10"/>
        <v>1.1135966129868177E-3</v>
      </c>
      <c r="U436" s="85">
        <f>R436/'סכום נכסי הקרן'!$C$42</f>
        <v>1.4988088924115361E-4</v>
      </c>
    </row>
    <row r="437" spans="2:21" s="86" customFormat="1">
      <c r="B437" s="83" t="s">
        <v>1561</v>
      </c>
      <c r="C437" s="83" t="s">
        <v>1562</v>
      </c>
      <c r="D437" s="83" t="s">
        <v>98</v>
      </c>
      <c r="E437" s="83" t="s">
        <v>121</v>
      </c>
      <c r="F437" s="83" t="s">
        <v>1563</v>
      </c>
      <c r="G437" s="83" t="s">
        <v>1075</v>
      </c>
      <c r="H437" s="83" t="s">
        <v>251</v>
      </c>
      <c r="I437" s="83" t="s">
        <v>931</v>
      </c>
      <c r="J437" s="83" t="s">
        <v>1564</v>
      </c>
      <c r="K437" s="84">
        <v>1.46</v>
      </c>
      <c r="L437" s="83" t="s">
        <v>100</v>
      </c>
      <c r="M437" s="85">
        <v>4.0500000000000001E-2</v>
      </c>
      <c r="N437" s="85">
        <v>0.12709999999999999</v>
      </c>
      <c r="O437" s="84">
        <v>3000000</v>
      </c>
      <c r="P437" s="84">
        <v>89.15</v>
      </c>
      <c r="Q437" s="84">
        <v>0</v>
      </c>
      <c r="R437" s="84">
        <v>2674.5</v>
      </c>
      <c r="S437" s="85">
        <v>2.4799999999999999E-2</v>
      </c>
      <c r="T437" s="85">
        <f t="shared" si="10"/>
        <v>9.9530072987665517E-4</v>
      </c>
      <c r="U437" s="85">
        <f>R437/'סכום נכסי הקרן'!$C$42</f>
        <v>1.3395924225754465E-4</v>
      </c>
    </row>
    <row r="438" spans="2:21" s="86" customFormat="1">
      <c r="B438" s="83" t="s">
        <v>1565</v>
      </c>
      <c r="C438" s="83" t="s">
        <v>1566</v>
      </c>
      <c r="D438" s="83" t="s">
        <v>98</v>
      </c>
      <c r="E438" s="83" t="s">
        <v>121</v>
      </c>
      <c r="F438" s="83" t="s">
        <v>1567</v>
      </c>
      <c r="G438" s="83" t="s">
        <v>1568</v>
      </c>
      <c r="H438" s="83" t="s">
        <v>251</v>
      </c>
      <c r="I438" s="83" t="s">
        <v>931</v>
      </c>
      <c r="J438" s="83" t="s">
        <v>1569</v>
      </c>
      <c r="K438" s="84">
        <v>2.68</v>
      </c>
      <c r="L438" s="83" t="s">
        <v>100</v>
      </c>
      <c r="M438" s="85">
        <v>1.9900000000000001E-2</v>
      </c>
      <c r="N438" s="85">
        <v>6.5199999999999994E-2</v>
      </c>
      <c r="O438" s="84">
        <v>506453</v>
      </c>
      <c r="P438" s="84">
        <v>89.45</v>
      </c>
      <c r="Q438" s="84">
        <v>0</v>
      </c>
      <c r="R438" s="84">
        <v>453.02220849999998</v>
      </c>
      <c r="S438" s="85">
        <v>3.3999999999999998E-3</v>
      </c>
      <c r="T438" s="85">
        <f t="shared" si="10"/>
        <v>1.6858976809511469E-4</v>
      </c>
      <c r="U438" s="85">
        <f>R438/'סכום נכסי הקרן'!$C$42</f>
        <v>2.2690787727238511E-5</v>
      </c>
    </row>
    <row r="439" spans="2:21" s="86" customFormat="1">
      <c r="B439" s="83" t="s">
        <v>1570</v>
      </c>
      <c r="C439" s="83" t="s">
        <v>1571</v>
      </c>
      <c r="D439" s="83" t="s">
        <v>98</v>
      </c>
      <c r="E439" s="83" t="s">
        <v>121</v>
      </c>
      <c r="F439" s="83" t="s">
        <v>1572</v>
      </c>
      <c r="G439" s="83" t="s">
        <v>748</v>
      </c>
      <c r="H439" s="83" t="s">
        <v>251</v>
      </c>
      <c r="I439" s="83" t="s">
        <v>931</v>
      </c>
      <c r="J439" s="83" t="s">
        <v>1573</v>
      </c>
      <c r="K439" s="84">
        <v>1.22</v>
      </c>
      <c r="L439" s="83" t="s">
        <v>100</v>
      </c>
      <c r="M439" s="85">
        <v>3.56E-2</v>
      </c>
      <c r="N439" s="85">
        <v>8.7800000000000003E-2</v>
      </c>
      <c r="O439" s="84">
        <v>209056.5</v>
      </c>
      <c r="P439" s="84">
        <v>94.82</v>
      </c>
      <c r="Q439" s="84">
        <v>0</v>
      </c>
      <c r="R439" s="84">
        <v>198.22737330000001</v>
      </c>
      <c r="S439" s="85">
        <v>2.3E-3</v>
      </c>
      <c r="T439" s="85">
        <f t="shared" si="10"/>
        <v>7.3769246336519804E-5</v>
      </c>
      <c r="U439" s="85">
        <f>R439/'סכום נכסי הקרן'!$C$42</f>
        <v>9.9287301259941814E-6</v>
      </c>
    </row>
    <row r="440" spans="2:21" s="86" customFormat="1">
      <c r="B440" s="83" t="s">
        <v>1574</v>
      </c>
      <c r="C440" s="83" t="s">
        <v>1575</v>
      </c>
      <c r="D440" s="83" t="s">
        <v>98</v>
      </c>
      <c r="E440" s="83" t="s">
        <v>121</v>
      </c>
      <c r="F440" s="83" t="s">
        <v>1572</v>
      </c>
      <c r="G440" s="83" t="s">
        <v>748</v>
      </c>
      <c r="H440" s="83" t="s">
        <v>251</v>
      </c>
      <c r="I440" s="83" t="s">
        <v>931</v>
      </c>
      <c r="J440" s="83" t="s">
        <v>1576</v>
      </c>
      <c r="K440" s="84">
        <v>2.09</v>
      </c>
      <c r="L440" s="83" t="s">
        <v>100</v>
      </c>
      <c r="M440" s="85">
        <v>4.48E-2</v>
      </c>
      <c r="N440" s="85">
        <v>7.5200000000000003E-2</v>
      </c>
      <c r="O440" s="84">
        <v>1143999</v>
      </c>
      <c r="P440" s="84">
        <v>95.06</v>
      </c>
      <c r="Q440" s="84">
        <v>0</v>
      </c>
      <c r="R440" s="84">
        <v>1087.4854494000001</v>
      </c>
      <c r="S440" s="85">
        <v>7.6E-3</v>
      </c>
      <c r="T440" s="85">
        <f t="shared" si="10"/>
        <v>4.0470183642477567E-4</v>
      </c>
      <c r="U440" s="85">
        <f>R440/'סכום נכסי הקרן'!$C$42</f>
        <v>5.4469518327810594E-5</v>
      </c>
    </row>
    <row r="441" spans="2:21" s="86" customFormat="1">
      <c r="B441" s="83" t="s">
        <v>1577</v>
      </c>
      <c r="C441" s="83" t="s">
        <v>1578</v>
      </c>
      <c r="D441" s="83" t="s">
        <v>98</v>
      </c>
      <c r="E441" s="83" t="s">
        <v>121</v>
      </c>
      <c r="F441" s="83" t="s">
        <v>1579</v>
      </c>
      <c r="G441" s="83" t="s">
        <v>748</v>
      </c>
      <c r="H441" s="83" t="s">
        <v>251</v>
      </c>
      <c r="I441" s="83" t="s">
        <v>931</v>
      </c>
      <c r="J441" s="83" t="s">
        <v>1580</v>
      </c>
      <c r="K441" s="84">
        <v>1.26</v>
      </c>
      <c r="L441" s="83" t="s">
        <v>100</v>
      </c>
      <c r="M441" s="85">
        <v>4.4900000000000002E-2</v>
      </c>
      <c r="N441" s="85">
        <v>7.3999999999999996E-2</v>
      </c>
      <c r="O441" s="84">
        <v>3397071.96</v>
      </c>
      <c r="P441" s="84">
        <v>97.68</v>
      </c>
      <c r="Q441" s="84">
        <v>0</v>
      </c>
      <c r="R441" s="84">
        <v>3318.2598905280001</v>
      </c>
      <c r="S441" s="85">
        <v>3.1399999999999997E-2</v>
      </c>
      <c r="T441" s="85">
        <f t="shared" si="10"/>
        <v>1.2348724961536543E-3</v>
      </c>
      <c r="U441" s="85">
        <f>R441/'סכום נכסי הקרן'!$C$42</f>
        <v>1.6620361957327874E-4</v>
      </c>
    </row>
    <row r="442" spans="2:21" s="86" customFormat="1">
      <c r="B442" s="87" t="s">
        <v>398</v>
      </c>
      <c r="K442" s="89">
        <v>1.9</v>
      </c>
      <c r="N442" s="90">
        <v>8.0199999999999994E-2</v>
      </c>
      <c r="O442" s="89">
        <v>128570116.23999999</v>
      </c>
      <c r="Q442" s="89">
        <v>0</v>
      </c>
      <c r="R442" s="89">
        <v>121798.42659622</v>
      </c>
      <c r="T442" s="90">
        <f t="shared" si="10"/>
        <v>4.5326626617702738E-2</v>
      </c>
      <c r="U442" s="90">
        <f>R442/'סכום נכסי הקרן'!$C$42</f>
        <v>6.1005888708135373E-3</v>
      </c>
    </row>
    <row r="443" spans="2:21" s="86" customFormat="1">
      <c r="B443" s="83" t="s">
        <v>1581</v>
      </c>
      <c r="C443" s="83" t="s">
        <v>1582</v>
      </c>
      <c r="D443" s="83" t="s">
        <v>98</v>
      </c>
      <c r="E443" s="83" t="s">
        <v>121</v>
      </c>
      <c r="F443" s="83" t="s">
        <v>403</v>
      </c>
      <c r="G443" s="83" t="s">
        <v>404</v>
      </c>
      <c r="H443" s="83" t="s">
        <v>208</v>
      </c>
      <c r="I443" s="83" t="s">
        <v>209</v>
      </c>
      <c r="J443" s="83" t="s">
        <v>1583</v>
      </c>
      <c r="K443" s="84">
        <v>0.39</v>
      </c>
      <c r="L443" s="83" t="s">
        <v>100</v>
      </c>
      <c r="M443" s="85">
        <v>2.9000000000000001E-2</v>
      </c>
      <c r="N443" s="85">
        <v>7.7600000000000002E-2</v>
      </c>
      <c r="O443" s="84">
        <v>26172762</v>
      </c>
      <c r="P443" s="84">
        <v>99.71</v>
      </c>
      <c r="Q443" s="84">
        <v>0</v>
      </c>
      <c r="R443" s="84">
        <v>26096.860990199999</v>
      </c>
      <c r="S443" s="85">
        <v>1.9199999999999998E-2</v>
      </c>
      <c r="T443" s="85">
        <f t="shared" si="10"/>
        <v>9.7118058669043439E-3</v>
      </c>
      <c r="U443" s="85">
        <f>R443/'סכום נכסי הקרן'!$C$42</f>
        <v>1.3071287057572138E-3</v>
      </c>
    </row>
    <row r="444" spans="2:21" s="86" customFormat="1">
      <c r="B444" s="83" t="s">
        <v>1584</v>
      </c>
      <c r="C444" s="83" t="s">
        <v>1585</v>
      </c>
      <c r="D444" s="83" t="s">
        <v>98</v>
      </c>
      <c r="E444" s="83" t="s">
        <v>121</v>
      </c>
      <c r="F444" s="83" t="s">
        <v>403</v>
      </c>
      <c r="G444" s="83" t="s">
        <v>404</v>
      </c>
      <c r="H444" s="83" t="s">
        <v>208</v>
      </c>
      <c r="I444" s="83" t="s">
        <v>209</v>
      </c>
      <c r="J444" s="83" t="s">
        <v>1586</v>
      </c>
      <c r="K444" s="84">
        <v>2.9</v>
      </c>
      <c r="L444" s="83" t="s">
        <v>100</v>
      </c>
      <c r="M444" s="85">
        <v>3.15E-2</v>
      </c>
      <c r="N444" s="85">
        <v>3.4099999999999998E-2</v>
      </c>
      <c r="O444" s="84">
        <v>5000000</v>
      </c>
      <c r="P444" s="84">
        <v>104.5</v>
      </c>
      <c r="Q444" s="84">
        <v>0</v>
      </c>
      <c r="R444" s="84">
        <v>5225</v>
      </c>
      <c r="S444" s="85">
        <v>1.77E-2</v>
      </c>
      <c r="T444" s="85">
        <f t="shared" si="10"/>
        <v>1.9444555294842113E-3</v>
      </c>
      <c r="U444" s="85">
        <f>R444/'סכום נכסי הקרן'!$C$42</f>
        <v>2.6170762415242882E-4</v>
      </c>
    </row>
    <row r="445" spans="2:21" s="86" customFormat="1">
      <c r="B445" s="83" t="s">
        <v>1587</v>
      </c>
      <c r="C445" s="83" t="s">
        <v>1588</v>
      </c>
      <c r="D445" s="83" t="s">
        <v>98</v>
      </c>
      <c r="E445" s="83" t="s">
        <v>121</v>
      </c>
      <c r="F445" s="83" t="s">
        <v>1055</v>
      </c>
      <c r="G445" s="83" t="s">
        <v>1048</v>
      </c>
      <c r="H445" s="83" t="s">
        <v>532</v>
      </c>
      <c r="I445" s="83" t="s">
        <v>209</v>
      </c>
      <c r="J445" s="83" t="s">
        <v>1589</v>
      </c>
      <c r="K445" s="84">
        <v>5.13</v>
      </c>
      <c r="L445" s="83" t="s">
        <v>100</v>
      </c>
      <c r="M445" s="85">
        <v>2.6700000000000002E-2</v>
      </c>
      <c r="N445" s="85">
        <v>6.4399999999999999E-2</v>
      </c>
      <c r="O445" s="84">
        <v>2925609.4</v>
      </c>
      <c r="P445" s="84">
        <v>91.66</v>
      </c>
      <c r="Q445" s="84">
        <v>0</v>
      </c>
      <c r="R445" s="84">
        <v>2681.6135760400002</v>
      </c>
      <c r="S445" s="85">
        <v>1.5800000000000002E-2</v>
      </c>
      <c r="T445" s="85">
        <f t="shared" si="10"/>
        <v>9.9794800877912111E-4</v>
      </c>
      <c r="U445" s="85">
        <f>R445/'סכום נכסי הקרן'!$C$42</f>
        <v>1.3431554409192861E-4</v>
      </c>
    </row>
    <row r="446" spans="2:21" s="86" customFormat="1">
      <c r="B446" s="83" t="s">
        <v>1590</v>
      </c>
      <c r="C446" s="83" t="s">
        <v>1591</v>
      </c>
      <c r="D446" s="83" t="s">
        <v>98</v>
      </c>
      <c r="E446" s="83" t="s">
        <v>121</v>
      </c>
      <c r="F446" s="83" t="s">
        <v>1055</v>
      </c>
      <c r="G446" s="83" t="s">
        <v>1048</v>
      </c>
      <c r="H446" s="83" t="s">
        <v>532</v>
      </c>
      <c r="I446" s="83" t="s">
        <v>209</v>
      </c>
      <c r="J446" s="83" t="s">
        <v>410</v>
      </c>
      <c r="K446" s="84">
        <v>2.95</v>
      </c>
      <c r="L446" s="83" t="s">
        <v>100</v>
      </c>
      <c r="M446" s="85">
        <v>2.12E-2</v>
      </c>
      <c r="N446" s="85">
        <v>6.2799999999999995E-2</v>
      </c>
      <c r="O446" s="84">
        <v>182048</v>
      </c>
      <c r="P446" s="84">
        <v>98.4</v>
      </c>
      <c r="Q446" s="84">
        <v>0</v>
      </c>
      <c r="R446" s="84">
        <v>179.135232</v>
      </c>
      <c r="S446" s="85">
        <v>1E-3</v>
      </c>
      <c r="T446" s="85">
        <f t="shared" si="10"/>
        <v>6.6664209069442501E-5</v>
      </c>
      <c r="U446" s="85">
        <f>R446/'סכום נכסי הקרן'!$C$42</f>
        <v>8.9724509031031834E-6</v>
      </c>
    </row>
    <row r="447" spans="2:21" s="86" customFormat="1">
      <c r="B447" s="83" t="s">
        <v>1592</v>
      </c>
      <c r="C447" s="83" t="s">
        <v>1593</v>
      </c>
      <c r="D447" s="83" t="s">
        <v>98</v>
      </c>
      <c r="E447" s="83" t="s">
        <v>121</v>
      </c>
      <c r="F447" s="83" t="s">
        <v>1594</v>
      </c>
      <c r="G447" s="83" t="s">
        <v>1085</v>
      </c>
      <c r="H447" s="83" t="s">
        <v>532</v>
      </c>
      <c r="I447" s="83" t="s">
        <v>209</v>
      </c>
      <c r="J447" s="83" t="s">
        <v>779</v>
      </c>
      <c r="K447" s="84">
        <v>3.88</v>
      </c>
      <c r="L447" s="83" t="s">
        <v>100</v>
      </c>
      <c r="M447" s="85">
        <v>3.7699999999999997E-2</v>
      </c>
      <c r="N447" s="85">
        <v>6.5799999999999997E-2</v>
      </c>
      <c r="O447" s="84">
        <v>6815.62</v>
      </c>
      <c r="P447" s="84">
        <v>97.32</v>
      </c>
      <c r="Q447" s="84">
        <v>0</v>
      </c>
      <c r="R447" s="84">
        <v>6.6329613839999997</v>
      </c>
      <c r="S447" s="85">
        <v>1E-4</v>
      </c>
      <c r="T447" s="85">
        <f t="shared" si="10"/>
        <v>2.4684207540620185E-6</v>
      </c>
      <c r="U447" s="85">
        <f>R447/'סכום נכסי הקרן'!$C$42</f>
        <v>3.3222900763664034E-7</v>
      </c>
    </row>
    <row r="448" spans="2:21" s="86" customFormat="1">
      <c r="B448" s="83" t="s">
        <v>1595</v>
      </c>
      <c r="C448" s="83" t="s">
        <v>1596</v>
      </c>
      <c r="D448" s="83" t="s">
        <v>98</v>
      </c>
      <c r="E448" s="83" t="s">
        <v>121</v>
      </c>
      <c r="F448" s="83" t="s">
        <v>1594</v>
      </c>
      <c r="G448" s="83" t="s">
        <v>1085</v>
      </c>
      <c r="H448" s="83" t="s">
        <v>532</v>
      </c>
      <c r="I448" s="83" t="s">
        <v>209</v>
      </c>
      <c r="J448" s="83" t="s">
        <v>410</v>
      </c>
      <c r="K448" s="84">
        <v>1.2</v>
      </c>
      <c r="L448" s="83" t="s">
        <v>100</v>
      </c>
      <c r="M448" s="85">
        <v>3.49E-2</v>
      </c>
      <c r="N448" s="85">
        <v>7.5600000000000001E-2</v>
      </c>
      <c r="O448" s="84">
        <v>21215768.34</v>
      </c>
      <c r="P448" s="84">
        <v>97.15</v>
      </c>
      <c r="Q448" s="84">
        <v>0</v>
      </c>
      <c r="R448" s="84">
        <v>20611.11894231</v>
      </c>
      <c r="S448" s="85">
        <v>2.1100000000000001E-2</v>
      </c>
      <c r="T448" s="85">
        <f t="shared" si="10"/>
        <v>7.6703165925801819E-3</v>
      </c>
      <c r="U448" s="85">
        <f>R448/'סכום נכסי הקרן'!$C$42</f>
        <v>1.0323611424909228E-3</v>
      </c>
    </row>
    <row r="449" spans="2:21" s="86" customFormat="1">
      <c r="B449" s="83" t="s">
        <v>1597</v>
      </c>
      <c r="C449" s="83" t="s">
        <v>1598</v>
      </c>
      <c r="D449" s="83" t="s">
        <v>98</v>
      </c>
      <c r="E449" s="83" t="s">
        <v>121</v>
      </c>
      <c r="F449" s="83" t="s">
        <v>1599</v>
      </c>
      <c r="G449" s="83" t="s">
        <v>1085</v>
      </c>
      <c r="H449" s="83" t="s">
        <v>667</v>
      </c>
      <c r="I449" s="83" t="s">
        <v>148</v>
      </c>
      <c r="J449" s="83" t="s">
        <v>413</v>
      </c>
      <c r="K449" s="84">
        <v>3.49</v>
      </c>
      <c r="L449" s="83" t="s">
        <v>100</v>
      </c>
      <c r="M449" s="85">
        <v>5.4800000000000001E-2</v>
      </c>
      <c r="N449" s="85">
        <v>6.9199999999999998E-2</v>
      </c>
      <c r="O449" s="84">
        <v>834856.9</v>
      </c>
      <c r="P449" s="84">
        <v>97.11</v>
      </c>
      <c r="Q449" s="84">
        <v>0</v>
      </c>
      <c r="R449" s="84">
        <v>810.72953558999995</v>
      </c>
      <c r="S449" s="85">
        <v>3.8999999999999998E-3</v>
      </c>
      <c r="T449" s="85">
        <f t="shared" si="10"/>
        <v>3.0170861787447698E-4</v>
      </c>
      <c r="U449" s="85">
        <f>R449/'סכום נכסי הקרן'!$C$42</f>
        <v>4.060748336640399E-5</v>
      </c>
    </row>
    <row r="450" spans="2:21" s="86" customFormat="1">
      <c r="B450" s="83" t="s">
        <v>1600</v>
      </c>
      <c r="C450" s="83" t="s">
        <v>1601</v>
      </c>
      <c r="D450" s="83" t="s">
        <v>98</v>
      </c>
      <c r="E450" s="83" t="s">
        <v>121</v>
      </c>
      <c r="F450" s="83" t="s">
        <v>1602</v>
      </c>
      <c r="G450" s="83" t="s">
        <v>99</v>
      </c>
      <c r="H450" s="83" t="s">
        <v>654</v>
      </c>
      <c r="I450" s="83" t="s">
        <v>209</v>
      </c>
      <c r="J450" s="83" t="s">
        <v>413</v>
      </c>
      <c r="K450" s="84">
        <v>2.11</v>
      </c>
      <c r="L450" s="83" t="s">
        <v>100</v>
      </c>
      <c r="M450" s="85">
        <v>3.85E-2</v>
      </c>
      <c r="N450" s="85">
        <v>6.7799999999999999E-2</v>
      </c>
      <c r="O450" s="84">
        <v>353625.78</v>
      </c>
      <c r="P450" s="84">
        <v>95.14</v>
      </c>
      <c r="Q450" s="84">
        <v>0</v>
      </c>
      <c r="R450" s="84">
        <v>336.439567092</v>
      </c>
      <c r="S450" s="85">
        <v>1.6000000000000001E-3</v>
      </c>
      <c r="T450" s="85">
        <f t="shared" si="10"/>
        <v>1.2520416776446195E-4</v>
      </c>
      <c r="U450" s="85">
        <f>R450/'סכום נכסי הקרן'!$C$42</f>
        <v>1.6851444932922294E-5</v>
      </c>
    </row>
    <row r="451" spans="2:21" s="86" customFormat="1">
      <c r="B451" s="83" t="s">
        <v>1603</v>
      </c>
      <c r="C451" s="83" t="s">
        <v>1604</v>
      </c>
      <c r="D451" s="83" t="s">
        <v>98</v>
      </c>
      <c r="E451" s="83" t="s">
        <v>121</v>
      </c>
      <c r="F451" s="83" t="s">
        <v>1605</v>
      </c>
      <c r="G451" s="83" t="s">
        <v>127</v>
      </c>
      <c r="H451" s="83" t="s">
        <v>654</v>
      </c>
      <c r="I451" s="83" t="s">
        <v>209</v>
      </c>
      <c r="J451" s="83" t="s">
        <v>605</v>
      </c>
      <c r="K451" s="84">
        <v>1.67</v>
      </c>
      <c r="L451" s="83" t="s">
        <v>100</v>
      </c>
      <c r="M451" s="85">
        <v>3.3700000000000001E-2</v>
      </c>
      <c r="N451" s="85">
        <v>7.3599999999999999E-2</v>
      </c>
      <c r="O451" s="84">
        <v>5148581.3899999997</v>
      </c>
      <c r="P451" s="84">
        <v>97.1</v>
      </c>
      <c r="Q451" s="84">
        <v>0</v>
      </c>
      <c r="R451" s="84">
        <v>4999.2725296899998</v>
      </c>
      <c r="S451" s="85">
        <v>2.4500000000000001E-2</v>
      </c>
      <c r="T451" s="85">
        <f t="shared" si="10"/>
        <v>1.8604522705749744E-3</v>
      </c>
      <c r="U451" s="85">
        <f>R451/'סכום נכסי הקרן'!$C$42</f>
        <v>2.5040148061926745E-4</v>
      </c>
    </row>
    <row r="452" spans="2:21" s="86" customFormat="1">
      <c r="B452" s="83" t="s">
        <v>1606</v>
      </c>
      <c r="C452" s="83" t="s">
        <v>1607</v>
      </c>
      <c r="D452" s="83" t="s">
        <v>98</v>
      </c>
      <c r="E452" s="83" t="s">
        <v>121</v>
      </c>
      <c r="F452" s="83" t="s">
        <v>1608</v>
      </c>
      <c r="G452" s="83" t="s">
        <v>531</v>
      </c>
      <c r="H452" s="83" t="s">
        <v>667</v>
      </c>
      <c r="I452" s="83" t="s">
        <v>148</v>
      </c>
      <c r="J452" s="83" t="s">
        <v>1609</v>
      </c>
      <c r="K452" s="84">
        <v>3.75</v>
      </c>
      <c r="L452" s="83" t="s">
        <v>100</v>
      </c>
      <c r="M452" s="85">
        <v>4.2999999999999997E-2</v>
      </c>
      <c r="N452" s="85">
        <v>0.1003</v>
      </c>
      <c r="O452" s="84">
        <v>18992631.25</v>
      </c>
      <c r="P452" s="84">
        <v>82.39</v>
      </c>
      <c r="Q452" s="84">
        <v>0</v>
      </c>
      <c r="R452" s="84">
        <v>15648.028886874999</v>
      </c>
      <c r="S452" s="85">
        <v>1.55E-2</v>
      </c>
      <c r="T452" s="85">
        <f t="shared" si="10"/>
        <v>5.8233294343756486E-3</v>
      </c>
      <c r="U452" s="85">
        <f>R452/'סכום נכסי הקרן'!$C$42</f>
        <v>7.8377195457466622E-4</v>
      </c>
    </row>
    <row r="453" spans="2:21" s="86" customFormat="1">
      <c r="B453" s="83" t="s">
        <v>1610</v>
      </c>
      <c r="C453" s="83" t="s">
        <v>1611</v>
      </c>
      <c r="D453" s="83" t="s">
        <v>98</v>
      </c>
      <c r="E453" s="83" t="s">
        <v>121</v>
      </c>
      <c r="F453" s="83" t="s">
        <v>1612</v>
      </c>
      <c r="G453" s="83" t="s">
        <v>1613</v>
      </c>
      <c r="H453" s="83" t="s">
        <v>753</v>
      </c>
      <c r="I453" s="83" t="s">
        <v>209</v>
      </c>
      <c r="J453" s="83" t="s">
        <v>413</v>
      </c>
      <c r="K453" s="84">
        <v>1.67</v>
      </c>
      <c r="L453" s="83" t="s">
        <v>100</v>
      </c>
      <c r="M453" s="85">
        <v>3.9E-2</v>
      </c>
      <c r="N453" s="85">
        <v>6.7900000000000002E-2</v>
      </c>
      <c r="O453" s="84">
        <v>447836.4</v>
      </c>
      <c r="P453" s="84">
        <v>95.38</v>
      </c>
      <c r="Q453" s="84">
        <v>0</v>
      </c>
      <c r="R453" s="84">
        <v>427.14635831999999</v>
      </c>
      <c r="S453" s="85">
        <v>3.8E-3</v>
      </c>
      <c r="T453" s="85">
        <f t="shared" si="10"/>
        <v>1.589602102075346E-4</v>
      </c>
      <c r="U453" s="85">
        <f>R453/'סכום נכסי הקרן'!$C$42</f>
        <v>2.139472891890703E-5</v>
      </c>
    </row>
    <row r="454" spans="2:21" s="86" customFormat="1">
      <c r="B454" s="83" t="s">
        <v>1614</v>
      </c>
      <c r="C454" s="83" t="s">
        <v>1615</v>
      </c>
      <c r="D454" s="83" t="s">
        <v>98</v>
      </c>
      <c r="E454" s="83" t="s">
        <v>121</v>
      </c>
      <c r="F454" s="83" t="s">
        <v>1207</v>
      </c>
      <c r="G454" s="83" t="s">
        <v>493</v>
      </c>
      <c r="H454" s="83" t="s">
        <v>753</v>
      </c>
      <c r="I454" s="83" t="s">
        <v>209</v>
      </c>
      <c r="J454" s="83" t="s">
        <v>413</v>
      </c>
      <c r="K454" s="84">
        <v>1.64</v>
      </c>
      <c r="L454" s="83" t="s">
        <v>100</v>
      </c>
      <c r="M454" s="85">
        <v>4.7E-2</v>
      </c>
      <c r="N454" s="85">
        <v>7.9299999999999995E-2</v>
      </c>
      <c r="O454" s="84">
        <v>6724157.5499999998</v>
      </c>
      <c r="P454" s="84">
        <v>94.32</v>
      </c>
      <c r="Q454" s="84">
        <v>0</v>
      </c>
      <c r="R454" s="84">
        <v>6342.2254011599998</v>
      </c>
      <c r="S454" s="85">
        <v>1.32E-2</v>
      </c>
      <c r="T454" s="85">
        <f t="shared" si="10"/>
        <v>2.3602249283293363E-3</v>
      </c>
      <c r="U454" s="85">
        <f>R454/'סכום נכסי הקרן'!$C$42</f>
        <v>3.1766674479938149E-4</v>
      </c>
    </row>
    <row r="455" spans="2:21" s="86" customFormat="1">
      <c r="B455" s="83" t="s">
        <v>1616</v>
      </c>
      <c r="C455" s="83" t="s">
        <v>1617</v>
      </c>
      <c r="D455" s="83" t="s">
        <v>98</v>
      </c>
      <c r="E455" s="83" t="s">
        <v>121</v>
      </c>
      <c r="F455" s="83" t="s">
        <v>1207</v>
      </c>
      <c r="G455" s="83" t="s">
        <v>493</v>
      </c>
      <c r="H455" s="83" t="s">
        <v>753</v>
      </c>
      <c r="I455" s="83" t="s">
        <v>209</v>
      </c>
      <c r="J455" s="83" t="s">
        <v>1618</v>
      </c>
      <c r="K455" s="84">
        <v>0.25</v>
      </c>
      <c r="L455" s="83" t="s">
        <v>100</v>
      </c>
      <c r="M455" s="85">
        <v>6.7000000000000004E-2</v>
      </c>
      <c r="N455" s="85">
        <v>9.06E-2</v>
      </c>
      <c r="O455" s="84">
        <v>2840818.57</v>
      </c>
      <c r="P455" s="84">
        <v>94.27</v>
      </c>
      <c r="Q455" s="84">
        <v>0</v>
      </c>
      <c r="R455" s="84">
        <v>2678.0396659389999</v>
      </c>
      <c r="S455" s="85">
        <v>6.7000000000000002E-3</v>
      </c>
      <c r="T455" s="85">
        <f t="shared" si="10"/>
        <v>9.9661799743792131E-4</v>
      </c>
      <c r="U455" s="85">
        <f>R455/'סכום נכסי הקרן'!$C$42</f>
        <v>1.3413653557107363E-4</v>
      </c>
    </row>
    <row r="456" spans="2:21" s="86" customFormat="1">
      <c r="B456" s="83" t="s">
        <v>1619</v>
      </c>
      <c r="C456" s="83" t="s">
        <v>1620</v>
      </c>
      <c r="D456" s="83" t="s">
        <v>98</v>
      </c>
      <c r="E456" s="83" t="s">
        <v>121</v>
      </c>
      <c r="F456" s="83" t="s">
        <v>1621</v>
      </c>
      <c r="G456" s="83" t="s">
        <v>793</v>
      </c>
      <c r="H456" s="83" t="s">
        <v>749</v>
      </c>
      <c r="I456" s="83" t="s">
        <v>148</v>
      </c>
      <c r="J456" s="83" t="s">
        <v>633</v>
      </c>
      <c r="K456" s="84">
        <v>3.13</v>
      </c>
      <c r="L456" s="83" t="s">
        <v>100</v>
      </c>
      <c r="M456" s="85">
        <v>5.5100000000000003E-2</v>
      </c>
      <c r="N456" s="85">
        <v>5.3100000000000001E-2</v>
      </c>
      <c r="O456" s="84">
        <v>3798000</v>
      </c>
      <c r="P456" s="84">
        <v>100</v>
      </c>
      <c r="Q456" s="84">
        <v>0</v>
      </c>
      <c r="R456" s="84">
        <v>3798</v>
      </c>
      <c r="S456" s="85">
        <v>1.2800000000000001E-2</v>
      </c>
      <c r="T456" s="85">
        <f t="shared" si="10"/>
        <v>1.4134051867906287E-3</v>
      </c>
      <c r="U456" s="85">
        <f>R456/'סכום נכסי הקרן'!$C$42</f>
        <v>1.9023264239826306E-4</v>
      </c>
    </row>
    <row r="457" spans="2:21" s="86" customFormat="1">
      <c r="B457" s="83" t="s">
        <v>1622</v>
      </c>
      <c r="C457" s="83" t="s">
        <v>1623</v>
      </c>
      <c r="D457" s="83" t="s">
        <v>98</v>
      </c>
      <c r="E457" s="83" t="s">
        <v>121</v>
      </c>
      <c r="F457" s="83" t="s">
        <v>1624</v>
      </c>
      <c r="G457" s="83" t="s">
        <v>1085</v>
      </c>
      <c r="H457" s="83" t="s">
        <v>749</v>
      </c>
      <c r="I457" s="83" t="s">
        <v>148</v>
      </c>
      <c r="J457" s="83" t="s">
        <v>452</v>
      </c>
      <c r="K457" s="84">
        <v>3.76</v>
      </c>
      <c r="L457" s="83" t="s">
        <v>100</v>
      </c>
      <c r="M457" s="85">
        <v>4.6899999999999997E-2</v>
      </c>
      <c r="N457" s="85">
        <v>8.5900000000000004E-2</v>
      </c>
      <c r="O457" s="84">
        <v>15119682.32</v>
      </c>
      <c r="P457" s="84">
        <v>89.8</v>
      </c>
      <c r="Q457" s="84">
        <v>0</v>
      </c>
      <c r="R457" s="84">
        <v>13577.474723359999</v>
      </c>
      <c r="S457" s="85">
        <v>9.9000000000000008E-3</v>
      </c>
      <c r="T457" s="85">
        <f t="shared" si="10"/>
        <v>5.0527838856018114E-3</v>
      </c>
      <c r="U457" s="85">
        <f>R457/'סכום נכסי הקרן'!$C$42</f>
        <v>6.8006289987372268E-4</v>
      </c>
    </row>
    <row r="458" spans="2:21" s="86" customFormat="1">
      <c r="B458" s="83" t="s">
        <v>1625</v>
      </c>
      <c r="C458" s="83" t="s">
        <v>1626</v>
      </c>
      <c r="D458" s="83" t="s">
        <v>98</v>
      </c>
      <c r="E458" s="83" t="s">
        <v>121</v>
      </c>
      <c r="F458" s="83" t="s">
        <v>1624</v>
      </c>
      <c r="G458" s="83" t="s">
        <v>1085</v>
      </c>
      <c r="H458" s="83" t="s">
        <v>749</v>
      </c>
      <c r="I458" s="83" t="s">
        <v>148</v>
      </c>
      <c r="J458" s="83" t="s">
        <v>300</v>
      </c>
      <c r="K458" s="84">
        <v>3.95</v>
      </c>
      <c r="L458" s="83" t="s">
        <v>100</v>
      </c>
      <c r="M458" s="85">
        <v>4.6899999999999997E-2</v>
      </c>
      <c r="N458" s="85">
        <v>8.3699999999999997E-2</v>
      </c>
      <c r="O458" s="84">
        <v>291972.63</v>
      </c>
      <c r="P458" s="84">
        <v>91.42</v>
      </c>
      <c r="Q458" s="84">
        <v>0</v>
      </c>
      <c r="R458" s="84">
        <v>266.92137834599998</v>
      </c>
      <c r="S458" s="85">
        <v>2.0000000000000001E-4</v>
      </c>
      <c r="T458" s="85">
        <f t="shared" si="10"/>
        <v>9.9333349294244386E-5</v>
      </c>
      <c r="U458" s="85">
        <f>R458/'סכום נכסי הקרן'!$C$42</f>
        <v>1.3369446844482911E-5</v>
      </c>
    </row>
    <row r="459" spans="2:21" s="86" customFormat="1">
      <c r="B459" s="83" t="s">
        <v>1627</v>
      </c>
      <c r="C459" s="83" t="s">
        <v>1628</v>
      </c>
      <c r="D459" s="83" t="s">
        <v>98</v>
      </c>
      <c r="E459" s="83" t="s">
        <v>121</v>
      </c>
      <c r="F459" s="83" t="s">
        <v>1319</v>
      </c>
      <c r="G459" s="83" t="s">
        <v>761</v>
      </c>
      <c r="H459" s="83" t="s">
        <v>824</v>
      </c>
      <c r="I459" s="83" t="s">
        <v>209</v>
      </c>
      <c r="J459" s="83" t="s">
        <v>661</v>
      </c>
      <c r="K459" s="84">
        <v>0.7</v>
      </c>
      <c r="L459" s="83" t="s">
        <v>100</v>
      </c>
      <c r="M459" s="85">
        <v>5.2499999999999998E-2</v>
      </c>
      <c r="N459" s="85">
        <v>8.3199999999999996E-2</v>
      </c>
      <c r="O459" s="84">
        <v>6871633.8700000001</v>
      </c>
      <c r="P459" s="84">
        <v>93.54</v>
      </c>
      <c r="Q459" s="84">
        <v>0</v>
      </c>
      <c r="R459" s="84">
        <v>6427.7263219979995</v>
      </c>
      <c r="S459" s="85">
        <v>1.17E-2</v>
      </c>
      <c r="T459" s="85">
        <f t="shared" si="10"/>
        <v>2.3920436342239663E-3</v>
      </c>
      <c r="U459" s="85">
        <f>R459/'סכום נכסי הקרן'!$C$42</f>
        <v>3.2194927931715331E-4</v>
      </c>
    </row>
    <row r="460" spans="2:21" s="86" customFormat="1">
      <c r="B460" s="83" t="s">
        <v>1629</v>
      </c>
      <c r="C460" s="83" t="s">
        <v>1630</v>
      </c>
      <c r="D460" s="83" t="s">
        <v>98</v>
      </c>
      <c r="E460" s="83" t="s">
        <v>121</v>
      </c>
      <c r="F460" s="83" t="s">
        <v>1319</v>
      </c>
      <c r="G460" s="83" t="s">
        <v>761</v>
      </c>
      <c r="H460" s="83" t="s">
        <v>824</v>
      </c>
      <c r="I460" s="83" t="s">
        <v>209</v>
      </c>
      <c r="J460" s="83" t="s">
        <v>723</v>
      </c>
      <c r="K460" s="84">
        <v>1.92</v>
      </c>
      <c r="L460" s="83" t="s">
        <v>100</v>
      </c>
      <c r="M460" s="85">
        <v>5.6000000000000001E-2</v>
      </c>
      <c r="N460" s="85">
        <v>6.8400000000000002E-2</v>
      </c>
      <c r="O460" s="84">
        <v>2059687.72</v>
      </c>
      <c r="P460" s="84">
        <v>101.37</v>
      </c>
      <c r="Q460" s="84">
        <v>0</v>
      </c>
      <c r="R460" s="84">
        <v>2087.905441764</v>
      </c>
      <c r="S460" s="85">
        <v>9.9000000000000008E-3</v>
      </c>
      <c r="T460" s="85">
        <f t="shared" ref="T460:T523" si="14">R460/$R$11</f>
        <v>7.7700273325898277E-4</v>
      </c>
      <c r="U460" s="85">
        <f>R460/'סכום נכסי הקרן'!$C$42</f>
        <v>1.0457813830028396E-4</v>
      </c>
    </row>
    <row r="461" spans="2:21" s="86" customFormat="1">
      <c r="B461" s="83" t="s">
        <v>1631</v>
      </c>
      <c r="C461" s="83" t="s">
        <v>1632</v>
      </c>
      <c r="D461" s="83" t="s">
        <v>98</v>
      </c>
      <c r="E461" s="83" t="s">
        <v>121</v>
      </c>
      <c r="F461" s="83" t="s">
        <v>1633</v>
      </c>
      <c r="G461" s="83" t="s">
        <v>793</v>
      </c>
      <c r="H461" s="83" t="s">
        <v>873</v>
      </c>
      <c r="I461" s="83" t="s">
        <v>209</v>
      </c>
      <c r="J461" s="83" t="s">
        <v>1564</v>
      </c>
      <c r="K461" s="84">
        <v>0.7</v>
      </c>
      <c r="L461" s="83" t="s">
        <v>100</v>
      </c>
      <c r="M461" s="85">
        <v>3.8300000000000001E-2</v>
      </c>
      <c r="N461" s="85">
        <v>7.8399999999999997E-2</v>
      </c>
      <c r="O461" s="84">
        <v>6520831.1799999997</v>
      </c>
      <c r="P461" s="84">
        <v>101</v>
      </c>
      <c r="Q461" s="84">
        <v>0</v>
      </c>
      <c r="R461" s="84">
        <v>6586.0394918000002</v>
      </c>
      <c r="S461" s="85">
        <v>2.4299999999999999E-2</v>
      </c>
      <c r="T461" s="85">
        <f t="shared" si="14"/>
        <v>2.4509590253075399E-3</v>
      </c>
      <c r="U461" s="85">
        <f>R461/'סכום נכסי הקרן'!$C$42</f>
        <v>3.2987880343981774E-4</v>
      </c>
    </row>
    <row r="462" spans="2:21" s="86" customFormat="1">
      <c r="B462" s="83" t="s">
        <v>1634</v>
      </c>
      <c r="C462" s="83" t="s">
        <v>1635</v>
      </c>
      <c r="D462" s="83" t="s">
        <v>98</v>
      </c>
      <c r="E462" s="83" t="s">
        <v>121</v>
      </c>
      <c r="F462" s="83" t="s">
        <v>946</v>
      </c>
      <c r="G462" s="83" t="s">
        <v>130</v>
      </c>
      <c r="H462" s="83" t="s">
        <v>251</v>
      </c>
      <c r="I462" s="83" t="s">
        <v>931</v>
      </c>
      <c r="J462" s="83" t="s">
        <v>1636</v>
      </c>
      <c r="K462" s="84">
        <v>0.74</v>
      </c>
      <c r="L462" s="83" t="s">
        <v>100</v>
      </c>
      <c r="M462" s="85">
        <v>5.5E-2</v>
      </c>
      <c r="N462" s="85">
        <v>0.72260000000000002</v>
      </c>
      <c r="O462" s="84">
        <v>290892</v>
      </c>
      <c r="P462" s="84">
        <v>70.599999999999994</v>
      </c>
      <c r="Q462" s="84">
        <v>0</v>
      </c>
      <c r="R462" s="84">
        <v>205.36975200000001</v>
      </c>
      <c r="S462" s="85">
        <v>1.5E-3</v>
      </c>
      <c r="T462" s="85">
        <f t="shared" si="14"/>
        <v>7.6427243993339942E-5</v>
      </c>
      <c r="U462" s="85">
        <f>R462/'סכום נכסי הקרן'!$C$42</f>
        <v>1.0286474616017897E-5</v>
      </c>
    </row>
    <row r="463" spans="2:21" s="86" customFormat="1">
      <c r="B463" s="83" t="s">
        <v>1637</v>
      </c>
      <c r="C463" s="83" t="s">
        <v>1638</v>
      </c>
      <c r="D463" s="83" t="s">
        <v>98</v>
      </c>
      <c r="E463" s="83" t="s">
        <v>121</v>
      </c>
      <c r="F463" s="83" t="s">
        <v>946</v>
      </c>
      <c r="G463" s="83" t="s">
        <v>130</v>
      </c>
      <c r="H463" s="83" t="s">
        <v>251</v>
      </c>
      <c r="I463" s="83" t="s">
        <v>931</v>
      </c>
      <c r="J463" s="83" t="s">
        <v>1639</v>
      </c>
      <c r="K463" s="84">
        <v>0.96</v>
      </c>
      <c r="L463" s="83" t="s">
        <v>100</v>
      </c>
      <c r="M463" s="85">
        <v>5.9499999999999997E-2</v>
      </c>
      <c r="N463" s="85">
        <v>0.3009</v>
      </c>
      <c r="O463" s="84">
        <v>798807.6</v>
      </c>
      <c r="P463" s="84">
        <v>78.7</v>
      </c>
      <c r="Q463" s="84">
        <v>0</v>
      </c>
      <c r="R463" s="84">
        <v>628.6615812</v>
      </c>
      <c r="S463" s="85">
        <v>1E-3</v>
      </c>
      <c r="T463" s="85">
        <f t="shared" si="14"/>
        <v>2.3395301200739284E-4</v>
      </c>
      <c r="U463" s="85">
        <f>R463/'סכום נכסי הקרן'!$C$42</f>
        <v>3.1488139485504534E-5</v>
      </c>
    </row>
    <row r="464" spans="2:21" s="86" customFormat="1">
      <c r="B464" s="83" t="s">
        <v>1640</v>
      </c>
      <c r="C464" s="83" t="s">
        <v>1641</v>
      </c>
      <c r="D464" s="83" t="s">
        <v>98</v>
      </c>
      <c r="E464" s="83" t="s">
        <v>121</v>
      </c>
      <c r="F464" s="83" t="s">
        <v>1403</v>
      </c>
      <c r="G464" s="83" t="s">
        <v>1085</v>
      </c>
      <c r="H464" s="83" t="s">
        <v>251</v>
      </c>
      <c r="I464" s="83" t="s">
        <v>931</v>
      </c>
      <c r="J464" s="83" t="s">
        <v>1642</v>
      </c>
      <c r="K464" s="84">
        <v>3.42</v>
      </c>
      <c r="L464" s="83" t="s">
        <v>100</v>
      </c>
      <c r="M464" s="85">
        <v>0.05</v>
      </c>
      <c r="N464" s="85">
        <v>6.93E-2</v>
      </c>
      <c r="O464" s="84">
        <v>1600000</v>
      </c>
      <c r="P464" s="84">
        <v>111</v>
      </c>
      <c r="Q464" s="84">
        <v>0</v>
      </c>
      <c r="R464" s="84">
        <v>1776</v>
      </c>
      <c r="S464" s="85">
        <v>1.03E-2</v>
      </c>
      <c r="T464" s="85">
        <f t="shared" si="14"/>
        <v>6.6092880772515973E-4</v>
      </c>
      <c r="U464" s="85">
        <f>R464/'סכום נכסי הקרן'!$C$42</f>
        <v>8.8955548420040871E-5</v>
      </c>
    </row>
    <row r="465" spans="2:21" s="86" customFormat="1">
      <c r="B465" s="83" t="s">
        <v>1643</v>
      </c>
      <c r="C465" s="83" t="s">
        <v>1644</v>
      </c>
      <c r="D465" s="83" t="s">
        <v>98</v>
      </c>
      <c r="E465" s="83" t="s">
        <v>121</v>
      </c>
      <c r="F465" s="83" t="s">
        <v>1645</v>
      </c>
      <c r="G465" s="83" t="s">
        <v>1085</v>
      </c>
      <c r="H465" s="83" t="s">
        <v>251</v>
      </c>
      <c r="I465" s="83" t="s">
        <v>931</v>
      </c>
      <c r="J465" s="83" t="s">
        <v>1646</v>
      </c>
      <c r="K465" s="84">
        <v>0.42</v>
      </c>
      <c r="L465" s="83" t="s">
        <v>100</v>
      </c>
      <c r="M465" s="85">
        <v>0.02</v>
      </c>
      <c r="N465" s="85">
        <v>-0.1004</v>
      </c>
      <c r="O465" s="84">
        <v>218501.72</v>
      </c>
      <c r="P465" s="84">
        <v>110.16</v>
      </c>
      <c r="Q465" s="84">
        <v>0</v>
      </c>
      <c r="R465" s="84">
        <v>240.701494752</v>
      </c>
      <c r="S465" s="85">
        <v>1E-3</v>
      </c>
      <c r="T465" s="85">
        <f t="shared" si="14"/>
        <v>8.9575761229787805E-5</v>
      </c>
      <c r="U465" s="85">
        <f>R465/'סכום נכסי הקרן'!$C$42</f>
        <v>1.2056156233776885E-5</v>
      </c>
    </row>
    <row r="466" spans="2:21" s="86" customFormat="1">
      <c r="B466" s="83" t="s">
        <v>1647</v>
      </c>
      <c r="C466" s="83" t="s">
        <v>1648</v>
      </c>
      <c r="D466" s="83" t="s">
        <v>98</v>
      </c>
      <c r="E466" s="83" t="s">
        <v>121</v>
      </c>
      <c r="F466" s="83" t="s">
        <v>1645</v>
      </c>
      <c r="G466" s="83" t="s">
        <v>1085</v>
      </c>
      <c r="H466" s="83" t="s">
        <v>251</v>
      </c>
      <c r="I466" s="83" t="s">
        <v>931</v>
      </c>
      <c r="J466" s="83" t="s">
        <v>1649</v>
      </c>
      <c r="K466" s="84">
        <v>3.29</v>
      </c>
      <c r="L466" s="83" t="s">
        <v>100</v>
      </c>
      <c r="M466" s="85">
        <v>5.7000000000000002E-2</v>
      </c>
      <c r="N466" s="85">
        <v>8.4500000000000006E-2</v>
      </c>
      <c r="O466" s="84">
        <v>154596</v>
      </c>
      <c r="P466" s="84">
        <v>104.39</v>
      </c>
      <c r="Q466" s="84">
        <v>0</v>
      </c>
      <c r="R466" s="84">
        <v>161.38276440000001</v>
      </c>
      <c r="S466" s="85">
        <v>5.0000000000000001E-4</v>
      </c>
      <c r="T466" s="85">
        <f t="shared" si="14"/>
        <v>6.0057724134167991E-5</v>
      </c>
      <c r="U466" s="85">
        <f>R466/'סכום נכסי הקרן'!$C$42</f>
        <v>8.0832726986172567E-6</v>
      </c>
    </row>
    <row r="467" spans="2:21" s="86" customFormat="1">
      <c r="B467" s="87" t="s">
        <v>1650</v>
      </c>
      <c r="K467" s="89">
        <v>0</v>
      </c>
      <c r="N467" s="90">
        <v>0</v>
      </c>
      <c r="O467" s="89">
        <v>0</v>
      </c>
      <c r="Q467" s="89">
        <v>0</v>
      </c>
      <c r="R467" s="89">
        <v>0</v>
      </c>
      <c r="T467" s="90">
        <f t="shared" si="14"/>
        <v>0</v>
      </c>
      <c r="U467" s="90">
        <f>R467/'סכום נכסי הקרן'!$C$42</f>
        <v>0</v>
      </c>
    </row>
    <row r="468" spans="2:21" s="86" customFormat="1">
      <c r="B468" s="83" t="s">
        <v>251</v>
      </c>
      <c r="C468" s="83" t="s">
        <v>251</v>
      </c>
      <c r="G468" s="83" t="s">
        <v>251</v>
      </c>
      <c r="H468" s="83" t="s">
        <v>251</v>
      </c>
      <c r="K468" s="84">
        <v>0</v>
      </c>
      <c r="L468" s="83" t="s">
        <v>251</v>
      </c>
      <c r="M468" s="85">
        <v>0</v>
      </c>
      <c r="N468" s="85">
        <v>0</v>
      </c>
      <c r="O468" s="84">
        <v>0</v>
      </c>
      <c r="P468" s="84">
        <v>0</v>
      </c>
      <c r="R468" s="84">
        <v>0</v>
      </c>
      <c r="S468" s="85">
        <v>0</v>
      </c>
      <c r="T468" s="85">
        <f t="shared" si="14"/>
        <v>0</v>
      </c>
      <c r="U468" s="85">
        <f>R468/'סכום נכסי הקרן'!$C$42</f>
        <v>0</v>
      </c>
    </row>
    <row r="469" spans="2:21" s="86" customFormat="1">
      <c r="B469" s="87" t="s">
        <v>254</v>
      </c>
      <c r="K469" s="89">
        <v>4.76</v>
      </c>
      <c r="N469" s="90">
        <v>0.17599999999999999</v>
      </c>
      <c r="O469" s="89">
        <v>69812000</v>
      </c>
      <c r="Q469" s="89">
        <v>35.246250000000003</v>
      </c>
      <c r="R469" s="89">
        <v>222056.60753078127</v>
      </c>
      <c r="T469" s="90">
        <f t="shared" si="14"/>
        <v>8.2637167152484786E-2</v>
      </c>
      <c r="U469" s="90">
        <f>R469/'סכום נכסי הקרן'!$C$42</f>
        <v>1.1122278886933798E-2</v>
      </c>
    </row>
    <row r="470" spans="2:21" s="86" customFormat="1">
      <c r="B470" s="87" t="s">
        <v>399</v>
      </c>
      <c r="K470" s="89">
        <v>7.37</v>
      </c>
      <c r="N470" s="90">
        <v>6.9199999999999998E-2</v>
      </c>
      <c r="O470" s="89">
        <v>20416000</v>
      </c>
      <c r="Q470" s="89">
        <v>0</v>
      </c>
      <c r="R470" s="89">
        <v>62823.522552340917</v>
      </c>
      <c r="T470" s="90">
        <f t="shared" si="14"/>
        <v>2.3379434604512028E-2</v>
      </c>
      <c r="U470" s="90">
        <f>R470/'סכום נכסי הקרן'!$C$42</f>
        <v>3.1466784359922813E-3</v>
      </c>
    </row>
    <row r="471" spans="2:21" s="86" customFormat="1">
      <c r="B471" s="83" t="s">
        <v>1651</v>
      </c>
      <c r="C471" s="83" t="s">
        <v>1652</v>
      </c>
      <c r="D471" s="83" t="s">
        <v>98</v>
      </c>
      <c r="E471" s="83" t="s">
        <v>1653</v>
      </c>
      <c r="F471" s="83" t="s">
        <v>1654</v>
      </c>
      <c r="G471" s="83" t="s">
        <v>1655</v>
      </c>
      <c r="H471" s="83" t="s">
        <v>1656</v>
      </c>
      <c r="I471" s="83" t="s">
        <v>368</v>
      </c>
      <c r="J471" s="83" t="s">
        <v>647</v>
      </c>
      <c r="K471" s="84">
        <v>4.2699999999999996</v>
      </c>
      <c r="L471" s="83" t="s">
        <v>104</v>
      </c>
      <c r="M471" s="85">
        <v>5.3800000000000001E-2</v>
      </c>
      <c r="N471" s="85">
        <v>5.8999999999999997E-2</v>
      </c>
      <c r="O471" s="84">
        <v>800000</v>
      </c>
      <c r="P471" s="84">
        <v>99.116486133333339</v>
      </c>
      <c r="Q471" s="84">
        <v>0</v>
      </c>
      <c r="R471" s="84">
        <v>2866.4487783734999</v>
      </c>
      <c r="S471" s="85">
        <v>1E-3</v>
      </c>
      <c r="T471" s="85">
        <f t="shared" si="14"/>
        <v>1.0667334310223186E-3</v>
      </c>
      <c r="U471" s="85">
        <f>R471/'סכום נכסי הקרן'!$C$42</f>
        <v>1.4357349273545658E-4</v>
      </c>
    </row>
    <row r="472" spans="2:21" s="86" customFormat="1">
      <c r="B472" s="83" t="s">
        <v>1657</v>
      </c>
      <c r="C472" s="83" t="s">
        <v>1658</v>
      </c>
      <c r="D472" s="83" t="s">
        <v>98</v>
      </c>
      <c r="E472" s="83" t="s">
        <v>1653</v>
      </c>
      <c r="F472" s="83" t="s">
        <v>422</v>
      </c>
      <c r="G472" s="83" t="s">
        <v>1655</v>
      </c>
      <c r="H472" s="83" t="s">
        <v>853</v>
      </c>
      <c r="I472" s="83" t="s">
        <v>854</v>
      </c>
      <c r="J472" s="83" t="s">
        <v>1659</v>
      </c>
      <c r="K472" s="84">
        <v>3.83</v>
      </c>
      <c r="L472" s="83" t="s">
        <v>104</v>
      </c>
      <c r="M472" s="85">
        <v>5.1299999999999998E-2</v>
      </c>
      <c r="N472" s="85">
        <v>5.8200000000000002E-2</v>
      </c>
      <c r="O472" s="84">
        <v>1500000</v>
      </c>
      <c r="P472" s="84">
        <v>98.617874999999998</v>
      </c>
      <c r="Q472" s="84">
        <v>0</v>
      </c>
      <c r="R472" s="84">
        <v>5347.5542722364999</v>
      </c>
      <c r="S472" s="85">
        <v>3.0000000000000001E-3</v>
      </c>
      <c r="T472" s="85">
        <f t="shared" si="14"/>
        <v>1.99006343997458E-3</v>
      </c>
      <c r="U472" s="85">
        <f>R472/'סכום נכסי הקרן'!$C$42</f>
        <v>2.6784607150491573E-4</v>
      </c>
    </row>
    <row r="473" spans="2:21" s="86" customFormat="1">
      <c r="B473" s="83" t="s">
        <v>1660</v>
      </c>
      <c r="C473" s="83" t="s">
        <v>1661</v>
      </c>
      <c r="D473" s="83" t="s">
        <v>121</v>
      </c>
      <c r="E473" s="83" t="s">
        <v>1653</v>
      </c>
      <c r="F473" s="83" t="s">
        <v>1662</v>
      </c>
      <c r="G473" s="83" t="s">
        <v>1663</v>
      </c>
      <c r="H473" s="83" t="s">
        <v>1664</v>
      </c>
      <c r="I473" s="83" t="s">
        <v>854</v>
      </c>
      <c r="J473" s="83" t="s">
        <v>1665</v>
      </c>
      <c r="K473" s="84">
        <v>2.1</v>
      </c>
      <c r="L473" s="83" t="s">
        <v>104</v>
      </c>
      <c r="M473" s="85">
        <v>6.13E-2</v>
      </c>
      <c r="N473" s="85">
        <v>7.7200000000000005E-2</v>
      </c>
      <c r="O473" s="84">
        <v>200000</v>
      </c>
      <c r="P473" s="84">
        <v>98.548249999999996</v>
      </c>
      <c r="Q473" s="84">
        <v>0</v>
      </c>
      <c r="R473" s="84">
        <v>712.50384750000001</v>
      </c>
      <c r="S473" s="85">
        <v>2.9999999999999997E-4</v>
      </c>
      <c r="T473" s="85">
        <f t="shared" si="14"/>
        <v>2.6515445857419145E-4</v>
      </c>
      <c r="U473" s="85">
        <f>R473/'סכום נכסי הקרן'!$C$42</f>
        <v>3.5687596005490802E-5</v>
      </c>
    </row>
    <row r="474" spans="2:21" s="86" customFormat="1">
      <c r="B474" s="83" t="s">
        <v>1666</v>
      </c>
      <c r="C474" s="83" t="s">
        <v>1667</v>
      </c>
      <c r="D474" s="83" t="s">
        <v>121</v>
      </c>
      <c r="E474" s="83" t="s">
        <v>1653</v>
      </c>
      <c r="F474" s="83" t="s">
        <v>1668</v>
      </c>
      <c r="G474" s="83" t="s">
        <v>1669</v>
      </c>
      <c r="H474" s="83" t="s">
        <v>1664</v>
      </c>
      <c r="I474" s="83" t="s">
        <v>854</v>
      </c>
      <c r="J474" s="83" t="s">
        <v>1670</v>
      </c>
      <c r="K474" s="84">
        <v>3.7</v>
      </c>
      <c r="L474" s="83" t="s">
        <v>104</v>
      </c>
      <c r="M474" s="85">
        <v>4.7500000000000001E-2</v>
      </c>
      <c r="N474" s="85">
        <v>6.8000000000000005E-2</v>
      </c>
      <c r="O474" s="84">
        <v>500000</v>
      </c>
      <c r="P474" s="84">
        <v>94.993416659574464</v>
      </c>
      <c r="Q474" s="84">
        <v>0</v>
      </c>
      <c r="R474" s="84">
        <v>1717.0060061295001</v>
      </c>
      <c r="S474" s="85">
        <v>5.0000000000000001E-4</v>
      </c>
      <c r="T474" s="85">
        <f t="shared" si="14"/>
        <v>6.3897451153609728E-4</v>
      </c>
      <c r="U474" s="85">
        <f>R474/'סכום נכסי הקרן'!$C$42</f>
        <v>8.6000681821933402E-5</v>
      </c>
    </row>
    <row r="475" spans="2:21" s="86" customFormat="1">
      <c r="B475" s="83" t="s">
        <v>1671</v>
      </c>
      <c r="C475" s="83" t="s">
        <v>1672</v>
      </c>
      <c r="D475" s="83" t="s">
        <v>121</v>
      </c>
      <c r="E475" s="83" t="s">
        <v>1653</v>
      </c>
      <c r="F475" s="83" t="s">
        <v>1668</v>
      </c>
      <c r="G475" s="83" t="s">
        <v>1669</v>
      </c>
      <c r="H475" s="83" t="s">
        <v>1664</v>
      </c>
      <c r="I475" s="83" t="s">
        <v>854</v>
      </c>
      <c r="J475" s="83" t="s">
        <v>1670</v>
      </c>
      <c r="K475" s="84">
        <v>5.17</v>
      </c>
      <c r="L475" s="83" t="s">
        <v>104</v>
      </c>
      <c r="M475" s="85">
        <v>5.1299999999999998E-2</v>
      </c>
      <c r="N475" s="85">
        <v>7.0199999999999999E-2</v>
      </c>
      <c r="O475" s="84">
        <v>500000</v>
      </c>
      <c r="P475" s="84">
        <v>93.256291659574472</v>
      </c>
      <c r="Q475" s="84">
        <v>0</v>
      </c>
      <c r="R475" s="84">
        <v>1685.6074717545</v>
      </c>
      <c r="S475" s="85">
        <v>5.0000000000000001E-4</v>
      </c>
      <c r="T475" s="85">
        <f t="shared" si="14"/>
        <v>6.2728971655367258E-4</v>
      </c>
      <c r="U475" s="85">
        <f>R475/'סכום נכסי הקרן'!$C$42</f>
        <v>8.4428005107455012E-5</v>
      </c>
    </row>
    <row r="476" spans="2:21" s="86" customFormat="1">
      <c r="B476" s="83" t="s">
        <v>1673</v>
      </c>
      <c r="C476" s="83" t="s">
        <v>1674</v>
      </c>
      <c r="D476" s="83" t="s">
        <v>121</v>
      </c>
      <c r="E476" s="83" t="s">
        <v>1653</v>
      </c>
      <c r="F476" s="83" t="s">
        <v>1668</v>
      </c>
      <c r="G476" s="83" t="s">
        <v>1669</v>
      </c>
      <c r="H476" s="83" t="s">
        <v>1664</v>
      </c>
      <c r="I476" s="83" t="s">
        <v>854</v>
      </c>
      <c r="J476" s="83" t="s">
        <v>1675</v>
      </c>
      <c r="K476" s="84">
        <v>6.16</v>
      </c>
      <c r="L476" s="83" t="s">
        <v>108</v>
      </c>
      <c r="M476" s="85">
        <v>3.7499999999999999E-2</v>
      </c>
      <c r="N476" s="85">
        <v>5.45E-2</v>
      </c>
      <c r="O476" s="84">
        <v>1700000</v>
      </c>
      <c r="P476" s="84">
        <v>91.911749999999998</v>
      </c>
      <c r="Q476" s="84">
        <v>0</v>
      </c>
      <c r="R476" s="84">
        <v>6144.0615169499997</v>
      </c>
      <c r="S476" s="85">
        <v>1.5E-3</v>
      </c>
      <c r="T476" s="85">
        <f t="shared" si="14"/>
        <v>2.2864793091147521E-3</v>
      </c>
      <c r="U476" s="85">
        <f>R476/'סכום נכסי הקרן'!$C$42</f>
        <v>3.0774119468848841E-4</v>
      </c>
    </row>
    <row r="477" spans="2:21" s="86" customFormat="1">
      <c r="B477" s="83" t="s">
        <v>1676</v>
      </c>
      <c r="C477" s="83" t="s">
        <v>1677</v>
      </c>
      <c r="D477" s="83" t="s">
        <v>366</v>
      </c>
      <c r="E477" s="83" t="s">
        <v>1653</v>
      </c>
      <c r="F477" s="83" t="s">
        <v>1668</v>
      </c>
      <c r="G477" s="83" t="s">
        <v>1669</v>
      </c>
      <c r="H477" s="83" t="s">
        <v>1664</v>
      </c>
      <c r="I477" s="83" t="s">
        <v>854</v>
      </c>
      <c r="J477" s="83" t="s">
        <v>1678</v>
      </c>
      <c r="K477" s="84">
        <v>12.86</v>
      </c>
      <c r="L477" s="83" t="s">
        <v>104</v>
      </c>
      <c r="M477" s="85">
        <v>4.1000000000000002E-2</v>
      </c>
      <c r="N477" s="85">
        <v>7.1800000000000003E-2</v>
      </c>
      <c r="O477" s="84">
        <v>9050000</v>
      </c>
      <c r="P477" s="84">
        <v>68.342611111111111</v>
      </c>
      <c r="Q477" s="84">
        <v>0</v>
      </c>
      <c r="R477" s="84">
        <v>22358.797794744001</v>
      </c>
      <c r="S477" s="85">
        <v>4.4999999999999997E-3</v>
      </c>
      <c r="T477" s="85">
        <f t="shared" si="14"/>
        <v>8.3207058382027497E-3</v>
      </c>
      <c r="U477" s="85">
        <f>R477/'סכום נכסי הקרן'!$C$42</f>
        <v>1.1198981530654577E-3</v>
      </c>
    </row>
    <row r="478" spans="2:21" s="86" customFormat="1">
      <c r="B478" s="83" t="s">
        <v>1679</v>
      </c>
      <c r="C478" s="83" t="s">
        <v>1680</v>
      </c>
      <c r="D478" s="83" t="s">
        <v>121</v>
      </c>
      <c r="E478" s="83" t="s">
        <v>1653</v>
      </c>
      <c r="F478" s="83" t="s">
        <v>1668</v>
      </c>
      <c r="G478" s="83" t="s">
        <v>1669</v>
      </c>
      <c r="H478" s="83" t="s">
        <v>1664</v>
      </c>
      <c r="I478" s="83" t="s">
        <v>854</v>
      </c>
      <c r="J478" s="83" t="s">
        <v>1675</v>
      </c>
      <c r="K478" s="84">
        <v>5.97</v>
      </c>
      <c r="L478" s="83" t="s">
        <v>108</v>
      </c>
      <c r="M478" s="85">
        <v>4.3799999999999999E-2</v>
      </c>
      <c r="N478" s="85">
        <v>7.3400000000000007E-2</v>
      </c>
      <c r="O478" s="84">
        <v>1600000</v>
      </c>
      <c r="P478" s="84">
        <v>86.129541500000002</v>
      </c>
      <c r="Q478" s="84">
        <v>0</v>
      </c>
      <c r="R478" s="84">
        <v>5418.8573392113003</v>
      </c>
      <c r="S478" s="85">
        <v>1.1000000000000001E-3</v>
      </c>
      <c r="T478" s="85">
        <f t="shared" si="14"/>
        <v>2.0165984912374189E-3</v>
      </c>
      <c r="U478" s="85">
        <f>R478/'סכום נכסי הקרן'!$C$42</f>
        <v>2.7141746983080217E-4</v>
      </c>
    </row>
    <row r="479" spans="2:21" s="86" customFormat="1">
      <c r="B479" s="83" t="s">
        <v>1681</v>
      </c>
      <c r="C479" s="83" t="s">
        <v>1682</v>
      </c>
      <c r="D479" s="83" t="s">
        <v>366</v>
      </c>
      <c r="E479" s="83" t="s">
        <v>1653</v>
      </c>
      <c r="F479" s="83" t="s">
        <v>1668</v>
      </c>
      <c r="G479" s="83" t="s">
        <v>1669</v>
      </c>
      <c r="H479" s="83" t="s">
        <v>1664</v>
      </c>
      <c r="I479" s="83" t="s">
        <v>854</v>
      </c>
      <c r="J479" s="83" t="s">
        <v>1683</v>
      </c>
      <c r="K479" s="84">
        <v>4.25</v>
      </c>
      <c r="L479" s="83" t="s">
        <v>104</v>
      </c>
      <c r="M479" s="85">
        <v>6.7500000000000004E-2</v>
      </c>
      <c r="N479" s="85">
        <v>7.0400000000000004E-2</v>
      </c>
      <c r="O479" s="84">
        <v>3304000</v>
      </c>
      <c r="P479" s="84">
        <v>99.808750000000003</v>
      </c>
      <c r="Q479" s="84">
        <v>0</v>
      </c>
      <c r="R479" s="84">
        <v>11921.1171765</v>
      </c>
      <c r="S479" s="85">
        <v>2.5999999999999999E-3</v>
      </c>
      <c r="T479" s="85">
        <f t="shared" si="14"/>
        <v>4.4363793706171549E-3</v>
      </c>
      <c r="U479" s="85">
        <f>R479/'סכום נכסי הקרן'!$C$42</f>
        <v>5.9709995282383255E-4</v>
      </c>
    </row>
    <row r="480" spans="2:21" s="86" customFormat="1">
      <c r="B480" s="83" t="s">
        <v>1684</v>
      </c>
      <c r="C480" s="83" t="s">
        <v>1685</v>
      </c>
      <c r="D480" s="83" t="s">
        <v>121</v>
      </c>
      <c r="E480" s="83" t="s">
        <v>1653</v>
      </c>
      <c r="F480" s="83" t="s">
        <v>1668</v>
      </c>
      <c r="G480" s="83" t="s">
        <v>1669</v>
      </c>
      <c r="H480" s="83" t="s">
        <v>1664</v>
      </c>
      <c r="I480" s="83" t="s">
        <v>854</v>
      </c>
      <c r="J480" s="83" t="s">
        <v>543</v>
      </c>
      <c r="K480" s="84">
        <v>5.24</v>
      </c>
      <c r="L480" s="83" t="s">
        <v>108</v>
      </c>
      <c r="M480" s="85">
        <v>7.3800000000000004E-2</v>
      </c>
      <c r="N480" s="85">
        <v>7.2499999999999995E-2</v>
      </c>
      <c r="O480" s="84">
        <v>50000</v>
      </c>
      <c r="P480" s="84">
        <v>101.67369333333333</v>
      </c>
      <c r="Q480" s="84">
        <v>0</v>
      </c>
      <c r="R480" s="84">
        <v>199.90065016662001</v>
      </c>
      <c r="S480" s="85">
        <v>1E-4</v>
      </c>
      <c r="T480" s="85">
        <f t="shared" si="14"/>
        <v>7.4391947284970951E-5</v>
      </c>
      <c r="U480" s="85">
        <f>R480/'סכום נכסי הקרן'!$C$42</f>
        <v>1.0012540520886496E-5</v>
      </c>
    </row>
    <row r="481" spans="2:21" s="86" customFormat="1">
      <c r="B481" s="83" t="s">
        <v>1686</v>
      </c>
      <c r="C481" s="83" t="s">
        <v>1687</v>
      </c>
      <c r="D481" s="83" t="s">
        <v>121</v>
      </c>
      <c r="E481" s="83" t="s">
        <v>1653</v>
      </c>
      <c r="F481" s="83" t="s">
        <v>1668</v>
      </c>
      <c r="G481" s="83" t="s">
        <v>1669</v>
      </c>
      <c r="H481" s="83" t="s">
        <v>1664</v>
      </c>
      <c r="I481" s="83" t="s">
        <v>854</v>
      </c>
      <c r="J481" s="83" t="s">
        <v>543</v>
      </c>
      <c r="K481" s="84">
        <v>6.34</v>
      </c>
      <c r="L481" s="83" t="s">
        <v>108</v>
      </c>
      <c r="M481" s="85">
        <v>7.8799999999999995E-2</v>
      </c>
      <c r="N481" s="85">
        <v>7.5200000000000003E-2</v>
      </c>
      <c r="O481" s="84">
        <v>50000</v>
      </c>
      <c r="P481" s="84">
        <v>103.50825</v>
      </c>
      <c r="Q481" s="84">
        <v>0</v>
      </c>
      <c r="R481" s="84">
        <v>203.50757032499999</v>
      </c>
      <c r="S481" s="85">
        <v>1E-4</v>
      </c>
      <c r="T481" s="85">
        <f t="shared" si="14"/>
        <v>7.5734243140735549E-5</v>
      </c>
      <c r="U481" s="85">
        <f>R481/'סכום נכסי הקרן'!$C$42</f>
        <v>1.0193202435749105E-5</v>
      </c>
    </row>
    <row r="482" spans="2:21" s="86" customFormat="1">
      <c r="B482" s="83" t="s">
        <v>1688</v>
      </c>
      <c r="C482" s="83" t="s">
        <v>1689</v>
      </c>
      <c r="D482" s="83" t="s">
        <v>121</v>
      </c>
      <c r="E482" s="83" t="s">
        <v>1653</v>
      </c>
      <c r="F482" s="83" t="s">
        <v>1690</v>
      </c>
      <c r="G482" s="83" t="s">
        <v>1663</v>
      </c>
      <c r="H482" s="83" t="s">
        <v>1691</v>
      </c>
      <c r="I482" s="83" t="s">
        <v>376</v>
      </c>
      <c r="J482" s="83" t="s">
        <v>1692</v>
      </c>
      <c r="K482" s="84">
        <v>0.73</v>
      </c>
      <c r="L482" s="83" t="s">
        <v>104</v>
      </c>
      <c r="M482" s="85">
        <v>7.4899999999999994E-2</v>
      </c>
      <c r="N482" s="85">
        <v>8.6800000000000002E-2</v>
      </c>
      <c r="O482" s="84">
        <v>1162000</v>
      </c>
      <c r="P482" s="84">
        <v>101.1315</v>
      </c>
      <c r="Q482" s="84">
        <v>0</v>
      </c>
      <c r="R482" s="84">
        <v>4248.1601284500002</v>
      </c>
      <c r="S482" s="85">
        <v>6.4999999999999997E-3</v>
      </c>
      <c r="T482" s="85">
        <f t="shared" si="14"/>
        <v>1.5809298472533896E-3</v>
      </c>
      <c r="U482" s="85">
        <f>R482/'סכום נכסי הקרן'!$C$42</f>
        <v>2.1278007545181364E-4</v>
      </c>
    </row>
    <row r="483" spans="2:21" s="86" customFormat="1">
      <c r="B483" s="87" t="s">
        <v>400</v>
      </c>
      <c r="K483" s="89">
        <v>3.73</v>
      </c>
      <c r="N483" s="90">
        <v>0.21809999999999999</v>
      </c>
      <c r="O483" s="89">
        <v>49396000</v>
      </c>
      <c r="Q483" s="89">
        <v>35.246250000000003</v>
      </c>
      <c r="R483" s="89">
        <v>159233.08497844034</v>
      </c>
      <c r="T483" s="90">
        <f t="shared" si="14"/>
        <v>5.9257732547972751E-2</v>
      </c>
      <c r="U483" s="90">
        <f>R483/'סכום נכסי הקרן'!$C$42</f>
        <v>7.9756004509415161E-3</v>
      </c>
    </row>
    <row r="484" spans="2:21" s="86" customFormat="1">
      <c r="B484" s="83" t="s">
        <v>1693</v>
      </c>
      <c r="C484" s="83" t="s">
        <v>1694</v>
      </c>
      <c r="D484" s="83" t="s">
        <v>121</v>
      </c>
      <c r="E484" s="83" t="s">
        <v>1653</v>
      </c>
      <c r="F484" s="83" t="s">
        <v>1695</v>
      </c>
      <c r="G484" s="83" t="s">
        <v>1696</v>
      </c>
      <c r="H484" s="83" t="s">
        <v>1697</v>
      </c>
      <c r="I484" s="83" t="s">
        <v>854</v>
      </c>
      <c r="J484" s="83" t="s">
        <v>1448</v>
      </c>
      <c r="K484" s="84">
        <v>3.88</v>
      </c>
      <c r="L484" s="83" t="s">
        <v>104</v>
      </c>
      <c r="M484" s="85">
        <v>4.3799999999999999E-2</v>
      </c>
      <c r="N484" s="85">
        <v>4.4400000000000002E-2</v>
      </c>
      <c r="O484" s="84">
        <v>200000</v>
      </c>
      <c r="P484" s="84">
        <v>100.75538866666666</v>
      </c>
      <c r="Q484" s="84">
        <v>0</v>
      </c>
      <c r="R484" s="84">
        <v>728.4614613855</v>
      </c>
      <c r="S484" s="85">
        <v>5.0000000000000001E-4</v>
      </c>
      <c r="T484" s="85">
        <f t="shared" si="14"/>
        <v>2.710929983937196E-4</v>
      </c>
      <c r="U484" s="85">
        <f>R484/'סכום נכסי הקרן'!$C$42</f>
        <v>3.648687432455607E-5</v>
      </c>
    </row>
    <row r="485" spans="2:21" s="86" customFormat="1">
      <c r="B485" s="83" t="s">
        <v>1698</v>
      </c>
      <c r="C485" s="83" t="s">
        <v>1699</v>
      </c>
      <c r="D485" s="83" t="s">
        <v>121</v>
      </c>
      <c r="E485" s="83" t="s">
        <v>1653</v>
      </c>
      <c r="F485" s="83" t="s">
        <v>1700</v>
      </c>
      <c r="G485" s="83" t="s">
        <v>1701</v>
      </c>
      <c r="H485" s="83" t="s">
        <v>367</v>
      </c>
      <c r="I485" s="83" t="s">
        <v>368</v>
      </c>
      <c r="J485" s="83" t="s">
        <v>470</v>
      </c>
      <c r="K485" s="84">
        <v>4.21</v>
      </c>
      <c r="L485" s="83" t="s">
        <v>104</v>
      </c>
      <c r="M485" s="85">
        <v>4.5499999999999999E-2</v>
      </c>
      <c r="N485" s="85">
        <v>4.2700000000000002E-2</v>
      </c>
      <c r="O485" s="84">
        <v>600000</v>
      </c>
      <c r="P485" s="84">
        <v>102.86766666666666</v>
      </c>
      <c r="Q485" s="84">
        <v>0</v>
      </c>
      <c r="R485" s="84">
        <v>2231.1996899999999</v>
      </c>
      <c r="S485" s="85">
        <v>2.9999999999999997E-4</v>
      </c>
      <c r="T485" s="85">
        <f t="shared" si="14"/>
        <v>8.3032891379980066E-4</v>
      </c>
      <c r="U485" s="85">
        <f>R485/'סכום נכסי הקרן'!$C$42</f>
        <v>1.1175540093388241E-4</v>
      </c>
    </row>
    <row r="486" spans="2:21" s="86" customFormat="1">
      <c r="B486" s="83" t="s">
        <v>1702</v>
      </c>
      <c r="C486" s="83" t="s">
        <v>1703</v>
      </c>
      <c r="D486" s="83" t="s">
        <v>121</v>
      </c>
      <c r="E486" s="83" t="s">
        <v>1653</v>
      </c>
      <c r="F486" s="83" t="s">
        <v>1704</v>
      </c>
      <c r="G486" s="83" t="s">
        <v>1705</v>
      </c>
      <c r="H486" s="83" t="s">
        <v>1656</v>
      </c>
      <c r="I486" s="83" t="s">
        <v>368</v>
      </c>
      <c r="J486" s="83" t="s">
        <v>1706</v>
      </c>
      <c r="K486" s="84">
        <v>9.91</v>
      </c>
      <c r="L486" s="83" t="s">
        <v>104</v>
      </c>
      <c r="M486" s="85">
        <v>2.9000000000000001E-2</v>
      </c>
      <c r="N486" s="85">
        <v>4.9399999999999999E-2</v>
      </c>
      <c r="O486" s="84">
        <v>100000</v>
      </c>
      <c r="P486" s="84">
        <v>82.453833000000003</v>
      </c>
      <c r="Q486" s="84">
        <v>0</v>
      </c>
      <c r="R486" s="84">
        <v>298.07060737950002</v>
      </c>
      <c r="S486" s="85">
        <v>2.0000000000000001E-4</v>
      </c>
      <c r="T486" s="85">
        <f t="shared" si="14"/>
        <v>1.1092536664034185E-4</v>
      </c>
      <c r="U486" s="85">
        <f>R486/'סכום נכסי הקרן'!$C$42</f>
        <v>1.4929636456834518E-5</v>
      </c>
    </row>
    <row r="487" spans="2:21" s="86" customFormat="1">
      <c r="B487" s="83" t="s">
        <v>1707</v>
      </c>
      <c r="C487" s="83" t="s">
        <v>1708</v>
      </c>
      <c r="D487" s="83" t="s">
        <v>121</v>
      </c>
      <c r="E487" s="83" t="s">
        <v>1653</v>
      </c>
      <c r="F487" s="83" t="s">
        <v>1709</v>
      </c>
      <c r="G487" s="83" t="s">
        <v>1655</v>
      </c>
      <c r="H487" s="83" t="s">
        <v>1710</v>
      </c>
      <c r="I487" s="83" t="s">
        <v>854</v>
      </c>
      <c r="J487" s="83" t="s">
        <v>971</v>
      </c>
      <c r="K487" s="84">
        <v>8.14</v>
      </c>
      <c r="L487" s="83" t="s">
        <v>104</v>
      </c>
      <c r="M487" s="85">
        <v>4.9099999999999998E-2</v>
      </c>
      <c r="N487" s="85">
        <v>5.0700000000000002E-2</v>
      </c>
      <c r="O487" s="84">
        <v>479000</v>
      </c>
      <c r="P487" s="84">
        <v>100.06688889655173</v>
      </c>
      <c r="Q487" s="84">
        <v>0</v>
      </c>
      <c r="R487" s="84">
        <v>1732.743238047</v>
      </c>
      <c r="S487" s="85">
        <v>1E-4</v>
      </c>
      <c r="T487" s="85">
        <f t="shared" si="14"/>
        <v>6.4483103739652946E-4</v>
      </c>
      <c r="U487" s="85">
        <f>R487/'סכום נכסי הקרן'!$C$42</f>
        <v>8.6788921740759182E-5</v>
      </c>
    </row>
    <row r="488" spans="2:21" s="86" customFormat="1">
      <c r="B488" s="83" t="s">
        <v>1711</v>
      </c>
      <c r="C488" s="83" t="s">
        <v>1712</v>
      </c>
      <c r="D488" s="83" t="s">
        <v>121</v>
      </c>
      <c r="E488" s="83" t="s">
        <v>1653</v>
      </c>
      <c r="F488" s="83" t="s">
        <v>1713</v>
      </c>
      <c r="G488" s="83" t="s">
        <v>1655</v>
      </c>
      <c r="H488" s="83" t="s">
        <v>1710</v>
      </c>
      <c r="I488" s="83" t="s">
        <v>854</v>
      </c>
      <c r="J488" s="83" t="s">
        <v>1452</v>
      </c>
      <c r="K488" s="84">
        <v>3.07</v>
      </c>
      <c r="L488" s="83" t="s">
        <v>104</v>
      </c>
      <c r="M488" s="85">
        <v>4.8300000000000003E-2</v>
      </c>
      <c r="N488" s="85">
        <v>5.3600000000000002E-2</v>
      </c>
      <c r="O488" s="84">
        <v>1000000</v>
      </c>
      <c r="P488" s="84">
        <v>99.494766671035393</v>
      </c>
      <c r="Q488" s="84">
        <v>0</v>
      </c>
      <c r="R488" s="84">
        <v>3596.7358151204999</v>
      </c>
      <c r="S488" s="85">
        <v>5.0000000000000001E-4</v>
      </c>
      <c r="T488" s="85">
        <f t="shared" si="14"/>
        <v>1.3385058074267863E-3</v>
      </c>
      <c r="U488" s="85">
        <f>R488/'סכום נכסי הקרן'!$C$42</f>
        <v>1.801518057184948E-4</v>
      </c>
    </row>
    <row r="489" spans="2:21" s="86" customFormat="1">
      <c r="B489" s="83" t="s">
        <v>1714</v>
      </c>
      <c r="C489" s="83" t="s">
        <v>1715</v>
      </c>
      <c r="D489" s="83" t="s">
        <v>121</v>
      </c>
      <c r="E489" s="83" t="s">
        <v>1653</v>
      </c>
      <c r="F489" s="83" t="s">
        <v>1716</v>
      </c>
      <c r="G489" s="83" t="s">
        <v>1701</v>
      </c>
      <c r="H489" s="83" t="s">
        <v>1717</v>
      </c>
      <c r="I489" s="83" t="s">
        <v>854</v>
      </c>
      <c r="J489" s="83" t="s">
        <v>1718</v>
      </c>
      <c r="K489" s="84">
        <v>6.33</v>
      </c>
      <c r="L489" s="83" t="s">
        <v>104</v>
      </c>
      <c r="M489" s="85">
        <v>2.7E-2</v>
      </c>
      <c r="N489" s="85">
        <v>4.9000000000000002E-2</v>
      </c>
      <c r="O489" s="84">
        <v>400000</v>
      </c>
      <c r="P489" s="84">
        <v>87.627499999999998</v>
      </c>
      <c r="Q489" s="84">
        <v>0</v>
      </c>
      <c r="R489" s="84">
        <v>1267.09365</v>
      </c>
      <c r="S489" s="85">
        <v>4.0000000000000002E-4</v>
      </c>
      <c r="T489" s="85">
        <f t="shared" si="14"/>
        <v>4.7154205820417838E-4</v>
      </c>
      <c r="U489" s="85">
        <f>R489/'סכום נכסי הקרן'!$C$42</f>
        <v>6.3465659085192188E-5</v>
      </c>
    </row>
    <row r="490" spans="2:21" s="86" customFormat="1">
      <c r="B490" s="83" t="s">
        <v>1719</v>
      </c>
      <c r="C490" s="83" t="s">
        <v>1720</v>
      </c>
      <c r="D490" s="83" t="s">
        <v>121</v>
      </c>
      <c r="E490" s="83" t="s">
        <v>1653</v>
      </c>
      <c r="F490" s="83" t="s">
        <v>1721</v>
      </c>
      <c r="G490" s="83" t="s">
        <v>1722</v>
      </c>
      <c r="H490" s="83" t="s">
        <v>1717</v>
      </c>
      <c r="I490" s="83" t="s">
        <v>854</v>
      </c>
      <c r="J490" s="83" t="s">
        <v>1723</v>
      </c>
      <c r="K490" s="84">
        <v>6.35</v>
      </c>
      <c r="L490" s="83" t="s">
        <v>104</v>
      </c>
      <c r="M490" s="85">
        <v>3.5999999999999997E-2</v>
      </c>
      <c r="N490" s="85">
        <v>4.5699999999999998E-2</v>
      </c>
      <c r="O490" s="84">
        <v>400000</v>
      </c>
      <c r="P490" s="84">
        <v>95.533000000000001</v>
      </c>
      <c r="Q490" s="84">
        <v>0</v>
      </c>
      <c r="R490" s="84">
        <v>1381.4071799999999</v>
      </c>
      <c r="S490" s="85">
        <v>4.0000000000000002E-4</v>
      </c>
      <c r="T490" s="85">
        <f t="shared" si="14"/>
        <v>5.1408322097994087E-4</v>
      </c>
      <c r="U490" s="85">
        <f>R490/'סכום נכסי הקרן'!$C$42</f>
        <v>6.919134757223092E-5</v>
      </c>
    </row>
    <row r="491" spans="2:21" s="86" customFormat="1">
      <c r="B491" s="83" t="s">
        <v>1724</v>
      </c>
      <c r="C491" s="83" t="s">
        <v>1725</v>
      </c>
      <c r="D491" s="83" t="s">
        <v>1726</v>
      </c>
      <c r="E491" s="83" t="s">
        <v>1653</v>
      </c>
      <c r="F491" s="83" t="s">
        <v>1727</v>
      </c>
      <c r="G491" s="83" t="s">
        <v>1728</v>
      </c>
      <c r="H491" s="83" t="s">
        <v>1717</v>
      </c>
      <c r="I491" s="83" t="s">
        <v>854</v>
      </c>
      <c r="J491" s="83" t="s">
        <v>1729</v>
      </c>
      <c r="K491" s="84">
        <v>5.5</v>
      </c>
      <c r="L491" s="83" t="s">
        <v>108</v>
      </c>
      <c r="M491" s="85">
        <v>1.7500000000000002E-2</v>
      </c>
      <c r="N491" s="85">
        <v>4.1500000000000002E-2</v>
      </c>
      <c r="O491" s="84">
        <v>1660000</v>
      </c>
      <c r="P491" s="84">
        <v>88.102583335714286</v>
      </c>
      <c r="Q491" s="84">
        <v>0</v>
      </c>
      <c r="R491" s="84">
        <v>5750.8538381054796</v>
      </c>
      <c r="S491" s="85">
        <v>2.8E-3</v>
      </c>
      <c r="T491" s="85">
        <f t="shared" si="14"/>
        <v>2.1401491951693204E-3</v>
      </c>
      <c r="U491" s="85">
        <f>R491/'סכום נכסי הקרן'!$C$42</f>
        <v>2.8804637221405962E-4</v>
      </c>
    </row>
    <row r="492" spans="2:21" s="86" customFormat="1">
      <c r="B492" s="83" t="s">
        <v>1730</v>
      </c>
      <c r="C492" s="83" t="s">
        <v>1731</v>
      </c>
      <c r="D492" s="83" t="s">
        <v>121</v>
      </c>
      <c r="E492" s="83" t="s">
        <v>1653</v>
      </c>
      <c r="F492" s="83" t="s">
        <v>1732</v>
      </c>
      <c r="G492" s="83" t="s">
        <v>1733</v>
      </c>
      <c r="H492" s="83" t="s">
        <v>1717</v>
      </c>
      <c r="I492" s="83" t="s">
        <v>854</v>
      </c>
      <c r="J492" s="83" t="s">
        <v>982</v>
      </c>
      <c r="K492" s="84">
        <v>5.83</v>
      </c>
      <c r="L492" s="83" t="s">
        <v>104</v>
      </c>
      <c r="M492" s="85">
        <v>4.02E-2</v>
      </c>
      <c r="N492" s="85">
        <v>4.8300000000000003E-2</v>
      </c>
      <c r="O492" s="84">
        <v>400000</v>
      </c>
      <c r="P492" s="84">
        <v>97.004199999999997</v>
      </c>
      <c r="Q492" s="84">
        <v>0</v>
      </c>
      <c r="R492" s="84">
        <v>1402.680732</v>
      </c>
      <c r="S492" s="85">
        <v>1E-4</v>
      </c>
      <c r="T492" s="85">
        <f t="shared" si="14"/>
        <v>5.2200005845710266E-4</v>
      </c>
      <c r="U492" s="85">
        <f>R492/'סכום נכסי הקרן'!$C$42</f>
        <v>7.0256888385858312E-5</v>
      </c>
    </row>
    <row r="493" spans="2:21" s="86" customFormat="1">
      <c r="B493" s="83" t="s">
        <v>1734</v>
      </c>
      <c r="C493" s="83" t="s">
        <v>1735</v>
      </c>
      <c r="D493" s="83" t="s">
        <v>121</v>
      </c>
      <c r="E493" s="83" t="s">
        <v>1653</v>
      </c>
      <c r="F493" s="83" t="s">
        <v>1736</v>
      </c>
      <c r="G493" s="83" t="s">
        <v>1737</v>
      </c>
      <c r="H493" s="83" t="s">
        <v>1717</v>
      </c>
      <c r="I493" s="83" t="s">
        <v>854</v>
      </c>
      <c r="J493" s="83" t="s">
        <v>939</v>
      </c>
      <c r="K493" s="84">
        <v>4.91</v>
      </c>
      <c r="L493" s="83" t="s">
        <v>104</v>
      </c>
      <c r="M493" s="85">
        <v>4.7500000000000001E-2</v>
      </c>
      <c r="N493" s="85">
        <v>4.9700000000000001E-2</v>
      </c>
      <c r="O493" s="84">
        <v>1000000</v>
      </c>
      <c r="P493" s="84">
        <v>100.97663888743456</v>
      </c>
      <c r="Q493" s="84">
        <v>0</v>
      </c>
      <c r="R493" s="84">
        <v>3650.3054958735001</v>
      </c>
      <c r="S493" s="85">
        <v>8.0000000000000004E-4</v>
      </c>
      <c r="T493" s="85">
        <f t="shared" si="14"/>
        <v>1.3584414747861882E-3</v>
      </c>
      <c r="U493" s="85">
        <f>R493/'סכום נכסי הקרן'!$C$42</f>
        <v>1.8283498158002052E-4</v>
      </c>
    </row>
    <row r="494" spans="2:21" s="86" customFormat="1">
      <c r="B494" s="83" t="s">
        <v>1738</v>
      </c>
      <c r="C494" s="83" t="s">
        <v>1739</v>
      </c>
      <c r="D494" s="83" t="s">
        <v>121</v>
      </c>
      <c r="E494" s="83" t="s">
        <v>1653</v>
      </c>
      <c r="F494" s="83" t="s">
        <v>1740</v>
      </c>
      <c r="G494" s="83" t="s">
        <v>1655</v>
      </c>
      <c r="H494" s="83" t="s">
        <v>1741</v>
      </c>
      <c r="I494" s="83" t="s">
        <v>854</v>
      </c>
      <c r="J494" s="83" t="s">
        <v>1742</v>
      </c>
      <c r="K494" s="84">
        <v>1.1100000000000001</v>
      </c>
      <c r="L494" s="83" t="s">
        <v>104</v>
      </c>
      <c r="M494" s="85">
        <v>3.6999999999999998E-2</v>
      </c>
      <c r="N494" s="85">
        <v>4.2900000000000001E-2</v>
      </c>
      <c r="O494" s="84">
        <v>380000</v>
      </c>
      <c r="P494" s="84">
        <v>99.853313157894732</v>
      </c>
      <c r="Q494" s="84">
        <v>0</v>
      </c>
      <c r="R494" s="84">
        <v>1371.6849628499999</v>
      </c>
      <c r="S494" s="85">
        <v>2.9999999999999997E-4</v>
      </c>
      <c r="T494" s="85">
        <f t="shared" si="14"/>
        <v>5.1046515037780427E-4</v>
      </c>
      <c r="U494" s="85">
        <f>R494/'סכום נכסי הקרן'!$C$42</f>
        <v>6.8704385208246131E-5</v>
      </c>
    </row>
    <row r="495" spans="2:21" s="86" customFormat="1">
      <c r="B495" s="83" t="s">
        <v>1743</v>
      </c>
      <c r="C495" s="83" t="s">
        <v>1744</v>
      </c>
      <c r="D495" s="83" t="s">
        <v>121</v>
      </c>
      <c r="E495" s="83" t="s">
        <v>1653</v>
      </c>
      <c r="F495" s="83" t="s">
        <v>1745</v>
      </c>
      <c r="G495" s="83" t="s">
        <v>1669</v>
      </c>
      <c r="H495" s="83" t="s">
        <v>1741</v>
      </c>
      <c r="I495" s="83" t="s">
        <v>854</v>
      </c>
      <c r="J495" s="83" t="s">
        <v>982</v>
      </c>
      <c r="K495" s="84">
        <v>5.04</v>
      </c>
      <c r="L495" s="83" t="s">
        <v>104</v>
      </c>
      <c r="M495" s="85">
        <v>4.3799999999999999E-2</v>
      </c>
      <c r="N495" s="85">
        <v>5.1499999999999997E-2</v>
      </c>
      <c r="O495" s="84">
        <v>400000</v>
      </c>
      <c r="P495" s="84">
        <v>97.755041599999998</v>
      </c>
      <c r="Q495" s="84">
        <v>0</v>
      </c>
      <c r="R495" s="84">
        <v>1413.5379026205001</v>
      </c>
      <c r="S495" s="85">
        <v>1E-4</v>
      </c>
      <c r="T495" s="85">
        <f t="shared" si="14"/>
        <v>5.2604049586333897E-4</v>
      </c>
      <c r="U495" s="85">
        <f>R495/'סכום נכסי הקרן'!$C$42</f>
        <v>7.0800697826644654E-5</v>
      </c>
    </row>
    <row r="496" spans="2:21" s="86" customFormat="1">
      <c r="B496" s="83" t="s">
        <v>1746</v>
      </c>
      <c r="C496" s="83" t="s">
        <v>1747</v>
      </c>
      <c r="D496" s="83" t="s">
        <v>121</v>
      </c>
      <c r="E496" s="83" t="s">
        <v>1653</v>
      </c>
      <c r="F496" s="83" t="s">
        <v>1748</v>
      </c>
      <c r="G496" s="83" t="s">
        <v>1696</v>
      </c>
      <c r="H496" s="83" t="s">
        <v>1741</v>
      </c>
      <c r="I496" s="83" t="s">
        <v>854</v>
      </c>
      <c r="J496" s="83" t="s">
        <v>1749</v>
      </c>
      <c r="K496" s="84">
        <v>6.52</v>
      </c>
      <c r="L496" s="83" t="s">
        <v>104</v>
      </c>
      <c r="M496" s="85">
        <v>2.5399999999999999E-2</v>
      </c>
      <c r="N496" s="85">
        <v>5.2699999999999997E-2</v>
      </c>
      <c r="O496" s="84">
        <v>100000</v>
      </c>
      <c r="P496" s="84">
        <v>84.842250000000007</v>
      </c>
      <c r="Q496" s="84">
        <v>0</v>
      </c>
      <c r="R496" s="84">
        <v>306.70473375</v>
      </c>
      <c r="S496" s="85">
        <v>2.0000000000000001E-4</v>
      </c>
      <c r="T496" s="85">
        <f t="shared" si="14"/>
        <v>1.1413851013572638E-4</v>
      </c>
      <c r="U496" s="85">
        <f>R496/'סכום נכסי הקרן'!$C$42</f>
        <v>1.5362098982969519E-5</v>
      </c>
    </row>
    <row r="497" spans="2:21" s="86" customFormat="1">
      <c r="B497" s="83" t="s">
        <v>1750</v>
      </c>
      <c r="C497" s="83" t="s">
        <v>1751</v>
      </c>
      <c r="D497" s="83" t="s">
        <v>121</v>
      </c>
      <c r="E497" s="83" t="s">
        <v>1653</v>
      </c>
      <c r="F497" s="83" t="s">
        <v>1752</v>
      </c>
      <c r="G497" s="83" t="s">
        <v>1753</v>
      </c>
      <c r="H497" s="83" t="s">
        <v>1741</v>
      </c>
      <c r="I497" s="83" t="s">
        <v>854</v>
      </c>
      <c r="J497" s="83" t="s">
        <v>982</v>
      </c>
      <c r="K497" s="84">
        <v>6.11</v>
      </c>
      <c r="L497" s="83" t="s">
        <v>104</v>
      </c>
      <c r="M497" s="85">
        <v>4.2500000000000003E-2</v>
      </c>
      <c r="N497" s="85">
        <v>4.7600000000000003E-2</v>
      </c>
      <c r="O497" s="84">
        <v>400000</v>
      </c>
      <c r="P497" s="84">
        <v>98.832750000000004</v>
      </c>
      <c r="Q497" s="84">
        <v>0</v>
      </c>
      <c r="R497" s="84">
        <v>1429.1215649999999</v>
      </c>
      <c r="S497" s="85">
        <v>5.0000000000000001E-4</v>
      </c>
      <c r="T497" s="85">
        <f t="shared" si="14"/>
        <v>5.3183987164964199E-4</v>
      </c>
      <c r="U497" s="85">
        <f>R497/'סכום נכסי הקרן'!$C$42</f>
        <v>7.158124581840207E-5</v>
      </c>
    </row>
    <row r="498" spans="2:21" s="86" customFormat="1">
      <c r="B498" s="83" t="s">
        <v>1754</v>
      </c>
      <c r="C498" s="83" t="s">
        <v>1755</v>
      </c>
      <c r="D498" s="83" t="s">
        <v>121</v>
      </c>
      <c r="E498" s="83" t="s">
        <v>1653</v>
      </c>
      <c r="F498" s="83" t="s">
        <v>1756</v>
      </c>
      <c r="G498" s="83" t="s">
        <v>1722</v>
      </c>
      <c r="H498" s="83" t="s">
        <v>1741</v>
      </c>
      <c r="I498" s="83" t="s">
        <v>854</v>
      </c>
      <c r="J498" s="83" t="s">
        <v>1718</v>
      </c>
      <c r="K498" s="84">
        <v>6.07</v>
      </c>
      <c r="L498" s="83" t="s">
        <v>104</v>
      </c>
      <c r="M498" s="85">
        <v>3.7499999999999999E-2</v>
      </c>
      <c r="N498" s="85">
        <v>5.0700000000000002E-2</v>
      </c>
      <c r="O498" s="84">
        <v>400000</v>
      </c>
      <c r="P498" s="84">
        <v>94.506</v>
      </c>
      <c r="Q498" s="84">
        <v>27.112500000000001</v>
      </c>
      <c r="R498" s="84">
        <v>1393.6692599999999</v>
      </c>
      <c r="S498" s="85">
        <v>5.0000000000000001E-4</v>
      </c>
      <c r="T498" s="85">
        <f t="shared" si="14"/>
        <v>5.1864648782376434E-4</v>
      </c>
      <c r="U498" s="85">
        <f>R498/'סכום נכסי הקרן'!$C$42</f>
        <v>6.9805525528971008E-5</v>
      </c>
    </row>
    <row r="499" spans="2:21" s="86" customFormat="1">
      <c r="B499" s="83" t="s">
        <v>1757</v>
      </c>
      <c r="C499" s="83" t="s">
        <v>1758</v>
      </c>
      <c r="D499" s="83" t="s">
        <v>121</v>
      </c>
      <c r="E499" s="83" t="s">
        <v>1653</v>
      </c>
      <c r="F499" s="83" t="s">
        <v>1759</v>
      </c>
      <c r="G499" s="83" t="s">
        <v>1760</v>
      </c>
      <c r="H499" s="83" t="s">
        <v>1741</v>
      </c>
      <c r="I499" s="83" t="s">
        <v>854</v>
      </c>
      <c r="J499" s="83" t="s">
        <v>1723</v>
      </c>
      <c r="K499" s="84">
        <v>4.2699999999999996</v>
      </c>
      <c r="L499" s="83" t="s">
        <v>104</v>
      </c>
      <c r="M499" s="85">
        <v>3.2500000000000001E-2</v>
      </c>
      <c r="N499" s="85">
        <v>4.7800000000000002E-2</v>
      </c>
      <c r="O499" s="84">
        <v>400000</v>
      </c>
      <c r="P499" s="84">
        <v>95.114750000000001</v>
      </c>
      <c r="Q499" s="84">
        <v>0</v>
      </c>
      <c r="R499" s="84">
        <v>1375.359285</v>
      </c>
      <c r="S499" s="85">
        <v>1E-4</v>
      </c>
      <c r="T499" s="85">
        <f t="shared" si="14"/>
        <v>5.1183252952070836E-4</v>
      </c>
      <c r="U499" s="85">
        <f>R499/'סכום נכסי הקרן'!$C$42</f>
        <v>6.8888423125996787E-5</v>
      </c>
    </row>
    <row r="500" spans="2:21" s="86" customFormat="1">
      <c r="B500" s="83" t="s">
        <v>1761</v>
      </c>
      <c r="C500" s="83" t="s">
        <v>1762</v>
      </c>
      <c r="D500" s="83" t="s">
        <v>121</v>
      </c>
      <c r="E500" s="83" t="s">
        <v>1653</v>
      </c>
      <c r="F500" s="83" t="s">
        <v>1763</v>
      </c>
      <c r="G500" s="83" t="s">
        <v>1728</v>
      </c>
      <c r="H500" s="83" t="s">
        <v>1764</v>
      </c>
      <c r="I500" s="83" t="s">
        <v>376</v>
      </c>
      <c r="J500" s="83" t="s">
        <v>1765</v>
      </c>
      <c r="K500" s="84">
        <v>2.67</v>
      </c>
      <c r="L500" s="83" t="s">
        <v>104</v>
      </c>
      <c r="M500" s="85">
        <v>3.4000000000000002E-2</v>
      </c>
      <c r="N500" s="85">
        <v>7.5399999999999995E-2</v>
      </c>
      <c r="O500" s="84">
        <v>800000</v>
      </c>
      <c r="P500" s="84">
        <v>90.728333337500004</v>
      </c>
      <c r="Q500" s="84">
        <v>0</v>
      </c>
      <c r="R500" s="84">
        <v>2623.8634001205</v>
      </c>
      <c r="S500" s="85">
        <v>8.0000000000000004E-4</v>
      </c>
      <c r="T500" s="85">
        <f t="shared" si="14"/>
        <v>9.7645659272259334E-4</v>
      </c>
      <c r="U500" s="85">
        <f>R500/'סכום נכסי הקרן'!$C$42</f>
        <v>1.3142297732938749E-4</v>
      </c>
    </row>
    <row r="501" spans="2:21" s="86" customFormat="1">
      <c r="B501" s="83" t="s">
        <v>1766</v>
      </c>
      <c r="C501" s="83" t="s">
        <v>1767</v>
      </c>
      <c r="D501" s="83" t="s">
        <v>366</v>
      </c>
      <c r="E501" s="83" t="s">
        <v>1653</v>
      </c>
      <c r="F501" s="83" t="s">
        <v>1763</v>
      </c>
      <c r="G501" s="83" t="s">
        <v>1728</v>
      </c>
      <c r="H501" s="83" t="s">
        <v>1768</v>
      </c>
      <c r="I501" s="83" t="s">
        <v>368</v>
      </c>
      <c r="J501" s="83" t="s">
        <v>1769</v>
      </c>
      <c r="K501" s="84">
        <v>1.26</v>
      </c>
      <c r="L501" s="83" t="s">
        <v>104</v>
      </c>
      <c r="M501" s="85">
        <v>4.6300000000000001E-2</v>
      </c>
      <c r="N501" s="85">
        <v>7.8100000000000003E-2</v>
      </c>
      <c r="O501" s="84">
        <v>2000000</v>
      </c>
      <c r="P501" s="84">
        <v>97.270541665671644</v>
      </c>
      <c r="Q501" s="84">
        <v>0</v>
      </c>
      <c r="R501" s="84">
        <v>7032.6601623795004</v>
      </c>
      <c r="S501" s="85">
        <v>5.0000000000000001E-3</v>
      </c>
      <c r="T501" s="85">
        <f t="shared" si="14"/>
        <v>2.617166495640603E-3</v>
      </c>
      <c r="U501" s="85">
        <f>R501/'סכום נכסי הקרן'!$C$42</f>
        <v>3.522489536014877E-4</v>
      </c>
    </row>
    <row r="502" spans="2:21" s="86" customFormat="1">
      <c r="B502" s="83" t="s">
        <v>1770</v>
      </c>
      <c r="C502" s="83" t="s">
        <v>1771</v>
      </c>
      <c r="D502" s="83" t="s">
        <v>121</v>
      </c>
      <c r="E502" s="83" t="s">
        <v>1653</v>
      </c>
      <c r="F502" s="83" t="s">
        <v>1772</v>
      </c>
      <c r="G502" s="83" t="s">
        <v>1728</v>
      </c>
      <c r="H502" s="83" t="s">
        <v>1768</v>
      </c>
      <c r="I502" s="83" t="s">
        <v>368</v>
      </c>
      <c r="J502" s="83" t="s">
        <v>1773</v>
      </c>
      <c r="K502" s="84">
        <v>1.81</v>
      </c>
      <c r="L502" s="83" t="s">
        <v>104</v>
      </c>
      <c r="M502" s="85">
        <v>3.7499999999999999E-2</v>
      </c>
      <c r="N502" s="85">
        <v>6.7699999999999996E-2</v>
      </c>
      <c r="O502" s="84">
        <v>1550000</v>
      </c>
      <c r="P502" s="84">
        <v>95.451833330798479</v>
      </c>
      <c r="Q502" s="84">
        <v>0</v>
      </c>
      <c r="R502" s="84">
        <v>5348.4048510089997</v>
      </c>
      <c r="S502" s="85">
        <v>4.3E-3</v>
      </c>
      <c r="T502" s="85">
        <f t="shared" si="14"/>
        <v>1.9903799782707426E-3</v>
      </c>
      <c r="U502" s="85">
        <f>R502/'סכום נכסי הקרן'!$C$42</f>
        <v>2.6788867494026609E-4</v>
      </c>
    </row>
    <row r="503" spans="2:21" s="86" customFormat="1">
      <c r="B503" s="83" t="s">
        <v>1774</v>
      </c>
      <c r="C503" s="83" t="s">
        <v>1775</v>
      </c>
      <c r="D503" s="83" t="s">
        <v>1726</v>
      </c>
      <c r="E503" s="83" t="s">
        <v>1653</v>
      </c>
      <c r="F503" s="83" t="s">
        <v>1776</v>
      </c>
      <c r="G503" s="83" t="s">
        <v>1777</v>
      </c>
      <c r="H503" s="83" t="s">
        <v>1764</v>
      </c>
      <c r="I503" s="83" t="s">
        <v>854</v>
      </c>
      <c r="J503" s="83" t="s">
        <v>1778</v>
      </c>
      <c r="K503" s="84">
        <v>0.31</v>
      </c>
      <c r="L503" s="83" t="s">
        <v>104</v>
      </c>
      <c r="M503" s="85">
        <v>5.2499999999999998E-2</v>
      </c>
      <c r="N503" s="85">
        <v>24.139500000000002</v>
      </c>
      <c r="O503" s="84">
        <v>250000</v>
      </c>
      <c r="P503" s="84">
        <v>39.131250000000001</v>
      </c>
      <c r="Q503" s="84">
        <v>0</v>
      </c>
      <c r="R503" s="84">
        <v>353.64867187499999</v>
      </c>
      <c r="S503" s="85">
        <v>4.0000000000000002E-4</v>
      </c>
      <c r="T503" s="85">
        <f t="shared" si="14"/>
        <v>1.3160844316212274E-4</v>
      </c>
      <c r="U503" s="85">
        <f>R503/'סכום נכסי הקרן'!$C$42</f>
        <v>1.7713407406902988E-5</v>
      </c>
    </row>
    <row r="504" spans="2:21" s="86" customFormat="1">
      <c r="B504" s="83" t="s">
        <v>1779</v>
      </c>
      <c r="C504" s="83" t="s">
        <v>1780</v>
      </c>
      <c r="D504" s="83" t="s">
        <v>121</v>
      </c>
      <c r="E504" s="83" t="s">
        <v>1653</v>
      </c>
      <c r="F504" s="83" t="s">
        <v>1781</v>
      </c>
      <c r="G504" s="83" t="s">
        <v>1728</v>
      </c>
      <c r="H504" s="83" t="s">
        <v>1764</v>
      </c>
      <c r="I504" s="83" t="s">
        <v>854</v>
      </c>
      <c r="J504" s="83" t="s">
        <v>372</v>
      </c>
      <c r="K504" s="84">
        <v>2.21</v>
      </c>
      <c r="L504" s="83" t="s">
        <v>104</v>
      </c>
      <c r="M504" s="85">
        <v>3.2500000000000001E-2</v>
      </c>
      <c r="N504" s="85">
        <v>7.3599999999999999E-2</v>
      </c>
      <c r="O504" s="84">
        <v>1585000</v>
      </c>
      <c r="P504" s="84">
        <v>92.386083335999999</v>
      </c>
      <c r="Q504" s="84">
        <v>0</v>
      </c>
      <c r="R504" s="84">
        <v>5293.5147065535002</v>
      </c>
      <c r="S504" s="85">
        <v>1.2999999999999999E-3</v>
      </c>
      <c r="T504" s="85">
        <f t="shared" si="14"/>
        <v>1.9699529074763533E-3</v>
      </c>
      <c r="U504" s="85">
        <f>R504/'סכום נכסי הקרן'!$C$42</f>
        <v>2.6513936024269051E-4</v>
      </c>
    </row>
    <row r="505" spans="2:21" s="86" customFormat="1">
      <c r="B505" s="83" t="s">
        <v>1782</v>
      </c>
      <c r="C505" s="83" t="s">
        <v>1783</v>
      </c>
      <c r="D505" s="83" t="s">
        <v>121</v>
      </c>
      <c r="E505" s="83" t="s">
        <v>1653</v>
      </c>
      <c r="F505" s="83" t="s">
        <v>1784</v>
      </c>
      <c r="G505" s="83" t="s">
        <v>1733</v>
      </c>
      <c r="H505" s="83" t="s">
        <v>1764</v>
      </c>
      <c r="I505" s="83" t="s">
        <v>854</v>
      </c>
      <c r="J505" s="83" t="s">
        <v>1785</v>
      </c>
      <c r="K505" s="84">
        <v>7.1</v>
      </c>
      <c r="L505" s="83" t="s">
        <v>104</v>
      </c>
      <c r="M505" s="85">
        <v>2.4500000000000001E-2</v>
      </c>
      <c r="N505" s="85">
        <v>5.3800000000000001E-2</v>
      </c>
      <c r="O505" s="84">
        <v>150000</v>
      </c>
      <c r="P505" s="84">
        <v>82.042249999999996</v>
      </c>
      <c r="Q505" s="84">
        <v>0</v>
      </c>
      <c r="R505" s="84">
        <v>444.87410062499998</v>
      </c>
      <c r="S505" s="85">
        <v>1E-4</v>
      </c>
      <c r="T505" s="85">
        <f t="shared" si="14"/>
        <v>1.6555749375781755E-4</v>
      </c>
      <c r="U505" s="85">
        <f>R505/'סכום נכסי הקרן'!$C$42</f>
        <v>2.2282668693113354E-5</v>
      </c>
    </row>
    <row r="506" spans="2:21" s="86" customFormat="1">
      <c r="B506" s="83" t="s">
        <v>1786</v>
      </c>
      <c r="C506" s="83" t="s">
        <v>1787</v>
      </c>
      <c r="D506" s="83" t="s">
        <v>1788</v>
      </c>
      <c r="E506" s="83" t="s">
        <v>1653</v>
      </c>
      <c r="F506" s="83" t="s">
        <v>1789</v>
      </c>
      <c r="G506" s="83" t="s">
        <v>1777</v>
      </c>
      <c r="H506" s="83" t="s">
        <v>1764</v>
      </c>
      <c r="I506" s="83" t="s">
        <v>854</v>
      </c>
      <c r="J506" s="83" t="s">
        <v>1790</v>
      </c>
      <c r="K506" s="84">
        <v>4.76</v>
      </c>
      <c r="L506" s="83" t="s">
        <v>108</v>
      </c>
      <c r="M506" s="85">
        <v>1.6299999999999999E-2</v>
      </c>
      <c r="N506" s="85">
        <v>9.1499999999999998E-2</v>
      </c>
      <c r="O506" s="84">
        <v>300000</v>
      </c>
      <c r="P506" s="84">
        <v>71.128249999999994</v>
      </c>
      <c r="Q506" s="84">
        <v>0</v>
      </c>
      <c r="R506" s="84">
        <v>839.07151395000005</v>
      </c>
      <c r="S506" s="85">
        <v>8.9999999999999998E-4</v>
      </c>
      <c r="T506" s="85">
        <f t="shared" si="14"/>
        <v>3.1225593204454858E-4</v>
      </c>
      <c r="U506" s="85">
        <f>R506/'סכום נכסי הקרן'!$C$42</f>
        <v>4.202706457604517E-5</v>
      </c>
    </row>
    <row r="507" spans="2:21" s="86" customFormat="1">
      <c r="B507" s="83" t="s">
        <v>1791</v>
      </c>
      <c r="C507" s="83" t="s">
        <v>1792</v>
      </c>
      <c r="D507" s="83" t="s">
        <v>121</v>
      </c>
      <c r="E507" s="83" t="s">
        <v>1653</v>
      </c>
      <c r="F507" s="83" t="s">
        <v>1793</v>
      </c>
      <c r="G507" s="83" t="s">
        <v>1663</v>
      </c>
      <c r="H507" s="83" t="s">
        <v>1764</v>
      </c>
      <c r="I507" s="83" t="s">
        <v>854</v>
      </c>
      <c r="J507" s="83" t="s">
        <v>1794</v>
      </c>
      <c r="K507" s="84">
        <v>6.23</v>
      </c>
      <c r="L507" s="83" t="s">
        <v>104</v>
      </c>
      <c r="M507" s="85">
        <v>4.4999999999999998E-2</v>
      </c>
      <c r="N507" s="85">
        <v>6.5299999999999997E-2</v>
      </c>
      <c r="O507" s="84">
        <v>100000</v>
      </c>
      <c r="P507" s="84">
        <v>90.646000000000001</v>
      </c>
      <c r="Q507" s="84">
        <v>8.1337499999999991</v>
      </c>
      <c r="R507" s="84">
        <v>335.81903999999997</v>
      </c>
      <c r="S507" s="85">
        <v>2.9999999999999997E-4</v>
      </c>
      <c r="T507" s="85">
        <f t="shared" si="14"/>
        <v>1.2497324195867552E-4</v>
      </c>
      <c r="U507" s="85">
        <f>R507/'סכום נכסי הקרן'!$C$42</f>
        <v>1.682036423034439E-5</v>
      </c>
    </row>
    <row r="508" spans="2:21" s="86" customFormat="1">
      <c r="B508" s="83" t="s">
        <v>1795</v>
      </c>
      <c r="C508" s="83" t="s">
        <v>1796</v>
      </c>
      <c r="D508" s="83" t="s">
        <v>121</v>
      </c>
      <c r="E508" s="83" t="s">
        <v>1653</v>
      </c>
      <c r="F508" s="83" t="s">
        <v>1797</v>
      </c>
      <c r="G508" s="83" t="s">
        <v>1701</v>
      </c>
      <c r="H508" s="83" t="s">
        <v>1768</v>
      </c>
      <c r="I508" s="83" t="s">
        <v>368</v>
      </c>
      <c r="J508" s="83" t="s">
        <v>1452</v>
      </c>
      <c r="K508" s="84">
        <v>7.56</v>
      </c>
      <c r="L508" s="83" t="s">
        <v>104</v>
      </c>
      <c r="M508" s="85">
        <v>3.15E-2</v>
      </c>
      <c r="N508" s="85">
        <v>5.8700000000000002E-2</v>
      </c>
      <c r="O508" s="84">
        <v>400000</v>
      </c>
      <c r="P508" s="84">
        <v>82.652249999999995</v>
      </c>
      <c r="Q508" s="84">
        <v>0</v>
      </c>
      <c r="R508" s="84">
        <v>1195.151535</v>
      </c>
      <c r="S508" s="85">
        <v>5.0000000000000001E-4</v>
      </c>
      <c r="T508" s="85">
        <f t="shared" si="14"/>
        <v>4.4476918867029529E-4</v>
      </c>
      <c r="U508" s="85">
        <f>R508/'סכום נכסי הקרן'!$C$42</f>
        <v>5.986225238793844E-5</v>
      </c>
    </row>
    <row r="509" spans="2:21" s="86" customFormat="1">
      <c r="B509" s="83" t="s">
        <v>1798</v>
      </c>
      <c r="C509" s="83" t="s">
        <v>1799</v>
      </c>
      <c r="D509" s="83" t="s">
        <v>121</v>
      </c>
      <c r="E509" s="83" t="s">
        <v>1653</v>
      </c>
      <c r="F509" s="83" t="s">
        <v>1763</v>
      </c>
      <c r="G509" s="83" t="s">
        <v>1728</v>
      </c>
      <c r="H509" s="83" t="s">
        <v>1764</v>
      </c>
      <c r="I509" s="83" t="s">
        <v>376</v>
      </c>
      <c r="J509" s="83" t="s">
        <v>1800</v>
      </c>
      <c r="K509" s="84">
        <v>4.9800000000000004</v>
      </c>
      <c r="L509" s="83" t="s">
        <v>104</v>
      </c>
      <c r="M509" s="85">
        <v>3.1300000000000001E-2</v>
      </c>
      <c r="N509" s="85">
        <v>7.8700000000000006E-2</v>
      </c>
      <c r="O509" s="84">
        <v>600000</v>
      </c>
      <c r="P509" s="84">
        <v>81.040333250000003</v>
      </c>
      <c r="Q509" s="84">
        <v>0</v>
      </c>
      <c r="R509" s="84">
        <v>1757.7648300000001</v>
      </c>
      <c r="S509" s="85">
        <v>8.0000000000000004E-4</v>
      </c>
      <c r="T509" s="85">
        <f t="shared" si="14"/>
        <v>6.5414268769882771E-4</v>
      </c>
      <c r="U509" s="85">
        <f>R509/'סכום נכסי הקרן'!$C$42</f>
        <v>8.8042192818755586E-5</v>
      </c>
    </row>
    <row r="510" spans="2:21" s="86" customFormat="1">
      <c r="B510" s="83" t="s">
        <v>1801</v>
      </c>
      <c r="C510" s="83" t="s">
        <v>1802</v>
      </c>
      <c r="D510" s="83" t="s">
        <v>121</v>
      </c>
      <c r="E510" s="83" t="s">
        <v>1653</v>
      </c>
      <c r="F510" s="83" t="s">
        <v>1763</v>
      </c>
      <c r="G510" s="83" t="s">
        <v>1728</v>
      </c>
      <c r="H510" s="83" t="s">
        <v>1768</v>
      </c>
      <c r="I510" s="83" t="s">
        <v>368</v>
      </c>
      <c r="J510" s="83" t="s">
        <v>1803</v>
      </c>
      <c r="K510" s="84">
        <v>1.7</v>
      </c>
      <c r="L510" s="83" t="s">
        <v>104</v>
      </c>
      <c r="M510" s="85">
        <v>4.1300000000000003E-2</v>
      </c>
      <c r="N510" s="85">
        <v>7.3499999999999996E-2</v>
      </c>
      <c r="O510" s="84">
        <v>675000</v>
      </c>
      <c r="P510" s="84">
        <v>95.615041674074078</v>
      </c>
      <c r="Q510" s="84">
        <v>0</v>
      </c>
      <c r="R510" s="84">
        <v>2333.1265356495001</v>
      </c>
      <c r="S510" s="85">
        <v>1.4E-3</v>
      </c>
      <c r="T510" s="85">
        <f t="shared" si="14"/>
        <v>8.6826043889569619E-4</v>
      </c>
      <c r="U510" s="85">
        <f>R510/'סכום נכסי הקרן'!$C$42</f>
        <v>1.1686067033336223E-4</v>
      </c>
    </row>
    <row r="511" spans="2:21" s="86" customFormat="1">
      <c r="B511" s="83" t="s">
        <v>1804</v>
      </c>
      <c r="C511" s="83" t="s">
        <v>1805</v>
      </c>
      <c r="D511" s="83" t="s">
        <v>1788</v>
      </c>
      <c r="E511" s="83" t="s">
        <v>1653</v>
      </c>
      <c r="F511" s="83" t="s">
        <v>1806</v>
      </c>
      <c r="G511" s="83" t="s">
        <v>1777</v>
      </c>
      <c r="H511" s="83" t="s">
        <v>1764</v>
      </c>
      <c r="I511" s="83" t="s">
        <v>854</v>
      </c>
      <c r="J511" s="83" t="s">
        <v>1807</v>
      </c>
      <c r="K511" s="84">
        <v>0.56999999999999995</v>
      </c>
      <c r="L511" s="83" t="s">
        <v>108</v>
      </c>
      <c r="M511" s="85">
        <v>2.5000000000000001E-2</v>
      </c>
      <c r="N511" s="85">
        <v>3.8005</v>
      </c>
      <c r="O511" s="84">
        <v>2000000</v>
      </c>
      <c r="P511" s="84">
        <v>42.106493149999999</v>
      </c>
      <c r="Q511" s="84">
        <v>0</v>
      </c>
      <c r="R511" s="84">
        <v>3311.4230472886002</v>
      </c>
      <c r="S511" s="85">
        <v>5.7000000000000002E-3</v>
      </c>
      <c r="T511" s="85">
        <f t="shared" si="14"/>
        <v>1.2323282018682825E-3</v>
      </c>
      <c r="U511" s="85">
        <f>R511/'סכום נכסי הקרן'!$C$42</f>
        <v>1.6586117861617136E-4</v>
      </c>
    </row>
    <row r="512" spans="2:21" s="86" customFormat="1">
      <c r="B512" s="83" t="s">
        <v>1808</v>
      </c>
      <c r="C512" s="83" t="s">
        <v>1809</v>
      </c>
      <c r="D512" s="83" t="s">
        <v>121</v>
      </c>
      <c r="E512" s="83" t="s">
        <v>1653</v>
      </c>
      <c r="F512" s="83" t="s">
        <v>1810</v>
      </c>
      <c r="G512" s="83" t="s">
        <v>1696</v>
      </c>
      <c r="H512" s="83" t="s">
        <v>1764</v>
      </c>
      <c r="I512" s="83" t="s">
        <v>854</v>
      </c>
      <c r="J512" s="83" t="s">
        <v>1718</v>
      </c>
      <c r="K512" s="84">
        <v>5.33</v>
      </c>
      <c r="L512" s="83" t="s">
        <v>104</v>
      </c>
      <c r="M512" s="85">
        <v>4.5999999999999999E-2</v>
      </c>
      <c r="N512" s="85">
        <v>5.1499999999999997E-2</v>
      </c>
      <c r="O512" s="84">
        <v>400000</v>
      </c>
      <c r="P512" s="84">
        <v>99.041777999999994</v>
      </c>
      <c r="Q512" s="84">
        <v>0</v>
      </c>
      <c r="R512" s="84">
        <v>1432.144106988</v>
      </c>
      <c r="S512" s="85">
        <v>5.0000000000000001E-4</v>
      </c>
      <c r="T512" s="85">
        <f t="shared" si="14"/>
        <v>5.3296469432555877E-4</v>
      </c>
      <c r="U512" s="85">
        <f>R512/'סכום נכסי הקרן'!$C$42</f>
        <v>7.1732637642819375E-5</v>
      </c>
    </row>
    <row r="513" spans="2:21" s="86" customFormat="1">
      <c r="B513" s="83" t="s">
        <v>1811</v>
      </c>
      <c r="C513" s="83" t="s">
        <v>1812</v>
      </c>
      <c r="D513" s="83" t="s">
        <v>121</v>
      </c>
      <c r="E513" s="83" t="s">
        <v>1653</v>
      </c>
      <c r="F513" s="83" t="s">
        <v>1813</v>
      </c>
      <c r="G513" s="83" t="s">
        <v>1814</v>
      </c>
      <c r="H513" s="83" t="s">
        <v>1764</v>
      </c>
      <c r="I513" s="83" t="s">
        <v>854</v>
      </c>
      <c r="J513" s="83" t="s">
        <v>691</v>
      </c>
      <c r="K513" s="84">
        <v>5.33</v>
      </c>
      <c r="L513" s="83" t="s">
        <v>104</v>
      </c>
      <c r="M513" s="85">
        <v>6.7500000000000004E-2</v>
      </c>
      <c r="N513" s="85">
        <v>5.67E-2</v>
      </c>
      <c r="O513" s="84">
        <v>3116000</v>
      </c>
      <c r="P513" s="84">
        <v>109.0585</v>
      </c>
      <c r="Q513" s="84">
        <v>0</v>
      </c>
      <c r="R513" s="84">
        <v>12284.720238899999</v>
      </c>
      <c r="S513" s="85">
        <v>2.5000000000000001E-3</v>
      </c>
      <c r="T513" s="85">
        <f t="shared" si="14"/>
        <v>4.5716922864489388E-3</v>
      </c>
      <c r="U513" s="85">
        <f>R513/'סכום נכסי הקרן'!$C$42</f>
        <v>6.1531195159804332E-4</v>
      </c>
    </row>
    <row r="514" spans="2:21" s="86" customFormat="1">
      <c r="B514" s="83" t="s">
        <v>1815</v>
      </c>
      <c r="C514" s="83" t="s">
        <v>1816</v>
      </c>
      <c r="D514" s="83" t="s">
        <v>121</v>
      </c>
      <c r="E514" s="83" t="s">
        <v>1653</v>
      </c>
      <c r="F514" s="83" t="s">
        <v>1817</v>
      </c>
      <c r="G514" s="83" t="s">
        <v>1728</v>
      </c>
      <c r="H514" s="83" t="s">
        <v>1764</v>
      </c>
      <c r="I514" s="83" t="s">
        <v>854</v>
      </c>
      <c r="J514" s="83" t="s">
        <v>1803</v>
      </c>
      <c r="K514" s="84">
        <v>2.2200000000000002</v>
      </c>
      <c r="L514" s="83" t="s">
        <v>104</v>
      </c>
      <c r="M514" s="85">
        <v>3.7499999999999999E-2</v>
      </c>
      <c r="N514" s="85">
        <v>7.9500000000000001E-2</v>
      </c>
      <c r="O514" s="84">
        <v>1900000</v>
      </c>
      <c r="P514" s="84">
        <v>92.273333335294112</v>
      </c>
      <c r="Q514" s="84">
        <v>0</v>
      </c>
      <c r="R514" s="84">
        <v>6337.7939002410003</v>
      </c>
      <c r="S514" s="85">
        <v>3.8E-3</v>
      </c>
      <c r="T514" s="85">
        <f t="shared" si="14"/>
        <v>2.3585757691971139E-3</v>
      </c>
      <c r="U514" s="85">
        <f>R514/'סכום נכסי הקרן'!$C$42</f>
        <v>3.1744478162676126E-4</v>
      </c>
    </row>
    <row r="515" spans="2:21" s="86" customFormat="1">
      <c r="B515" s="83" t="s">
        <v>1818</v>
      </c>
      <c r="C515" s="83" t="s">
        <v>1819</v>
      </c>
      <c r="D515" s="83" t="s">
        <v>121</v>
      </c>
      <c r="E515" s="83" t="s">
        <v>1653</v>
      </c>
      <c r="F515" s="83" t="s">
        <v>1820</v>
      </c>
      <c r="G515" s="83" t="s">
        <v>1728</v>
      </c>
      <c r="H515" s="83" t="s">
        <v>1764</v>
      </c>
      <c r="I515" s="83" t="s">
        <v>854</v>
      </c>
      <c r="J515" s="83" t="s">
        <v>1821</v>
      </c>
      <c r="K515" s="84">
        <v>3.38</v>
      </c>
      <c r="L515" s="83" t="s">
        <v>104</v>
      </c>
      <c r="M515" s="85">
        <v>3.3599999999999998E-2</v>
      </c>
      <c r="N515" s="85">
        <v>9.2100000000000001E-2</v>
      </c>
      <c r="O515" s="84">
        <v>2000000</v>
      </c>
      <c r="P515" s="84">
        <v>84.098500000000001</v>
      </c>
      <c r="Q515" s="84">
        <v>0</v>
      </c>
      <c r="R515" s="84">
        <v>6080.3215499999997</v>
      </c>
      <c r="S515" s="85">
        <v>6.7000000000000002E-3</v>
      </c>
      <c r="T515" s="85">
        <f t="shared" si="14"/>
        <v>2.2627588246774181E-3</v>
      </c>
      <c r="U515" s="85">
        <f>R515/'סכום נכסי הקרן'!$C$42</f>
        <v>3.045486137671413E-4</v>
      </c>
    </row>
    <row r="516" spans="2:21" s="86" customFormat="1">
      <c r="B516" s="83" t="s">
        <v>1822</v>
      </c>
      <c r="C516" s="83" t="s">
        <v>1823</v>
      </c>
      <c r="D516" s="83" t="s">
        <v>121</v>
      </c>
      <c r="E516" s="83" t="s">
        <v>1653</v>
      </c>
      <c r="F516" s="83" t="s">
        <v>1820</v>
      </c>
      <c r="G516" s="83" t="s">
        <v>1728</v>
      </c>
      <c r="H516" s="83" t="s">
        <v>1764</v>
      </c>
      <c r="I516" s="83" t="s">
        <v>854</v>
      </c>
      <c r="J516" s="83" t="s">
        <v>1824</v>
      </c>
      <c r="K516" s="84">
        <v>2.67</v>
      </c>
      <c r="L516" s="83" t="s">
        <v>104</v>
      </c>
      <c r="M516" s="85">
        <v>3.7100000000000001E-2</v>
      </c>
      <c r="N516" s="85">
        <v>8.6999999999999994E-2</v>
      </c>
      <c r="O516" s="84">
        <v>1500000</v>
      </c>
      <c r="P516" s="84">
        <v>88.846022219999995</v>
      </c>
      <c r="Q516" s="84">
        <v>0</v>
      </c>
      <c r="R516" s="84">
        <v>4817.6755548794999</v>
      </c>
      <c r="S516" s="85">
        <v>3.8E-3</v>
      </c>
      <c r="T516" s="85">
        <f t="shared" si="14"/>
        <v>1.7928719372146144E-3</v>
      </c>
      <c r="U516" s="85">
        <f>R516/'סכום נכסי הקרן'!$C$42</f>
        <v>2.4130572696741588E-4</v>
      </c>
    </row>
    <row r="517" spans="2:21" s="86" customFormat="1">
      <c r="B517" s="83" t="s">
        <v>1825</v>
      </c>
      <c r="C517" s="83" t="s">
        <v>1826</v>
      </c>
      <c r="D517" s="83" t="s">
        <v>121</v>
      </c>
      <c r="E517" s="83" t="s">
        <v>1653</v>
      </c>
      <c r="F517" s="83" t="s">
        <v>1827</v>
      </c>
      <c r="G517" s="83" t="s">
        <v>1669</v>
      </c>
      <c r="H517" s="83" t="s">
        <v>1764</v>
      </c>
      <c r="I517" s="83" t="s">
        <v>854</v>
      </c>
      <c r="J517" s="83" t="s">
        <v>1828</v>
      </c>
      <c r="K517" s="84">
        <v>4.01</v>
      </c>
      <c r="L517" s="83" t="s">
        <v>104</v>
      </c>
      <c r="M517" s="85">
        <v>2.3E-2</v>
      </c>
      <c r="N517" s="85">
        <v>5.6399999999999999E-2</v>
      </c>
      <c r="O517" s="84">
        <v>400000</v>
      </c>
      <c r="P517" s="84">
        <v>88.463110999999998</v>
      </c>
      <c r="Q517" s="84">
        <v>0</v>
      </c>
      <c r="R517" s="84">
        <v>1279.1765865059999</v>
      </c>
      <c r="S517" s="85">
        <v>5.0000000000000001E-4</v>
      </c>
      <c r="T517" s="85">
        <f t="shared" si="14"/>
        <v>4.7603865776427374E-4</v>
      </c>
      <c r="U517" s="85">
        <f>R517/'סכום נכסי הקרן'!$C$42</f>
        <v>6.4070864177205559E-5</v>
      </c>
    </row>
    <row r="518" spans="2:21" s="86" customFormat="1">
      <c r="B518" s="83" t="s">
        <v>1829</v>
      </c>
      <c r="C518" s="83" t="s">
        <v>1830</v>
      </c>
      <c r="D518" s="83" t="s">
        <v>121</v>
      </c>
      <c r="E518" s="83" t="s">
        <v>1653</v>
      </c>
      <c r="F518" s="83" t="s">
        <v>1831</v>
      </c>
      <c r="G518" s="83" t="s">
        <v>1663</v>
      </c>
      <c r="H518" s="83" t="s">
        <v>1832</v>
      </c>
      <c r="I518" s="83" t="s">
        <v>368</v>
      </c>
      <c r="J518" s="83" t="s">
        <v>1833</v>
      </c>
      <c r="K518" s="84">
        <v>1.59</v>
      </c>
      <c r="L518" s="83" t="s">
        <v>104</v>
      </c>
      <c r="M518" s="85">
        <v>5.5E-2</v>
      </c>
      <c r="N518" s="85">
        <v>0.37930000000000003</v>
      </c>
      <c r="O518" s="84">
        <v>3325000</v>
      </c>
      <c r="P518" s="84">
        <v>63.120977775999997</v>
      </c>
      <c r="Q518" s="84">
        <v>0</v>
      </c>
      <c r="R518" s="84">
        <v>7587.0626276265002</v>
      </c>
      <c r="S518" s="85">
        <v>1.17E-2</v>
      </c>
      <c r="T518" s="85">
        <f t="shared" si="14"/>
        <v>2.823484378723705E-3</v>
      </c>
      <c r="U518" s="85">
        <f>R518/'סכום נכסי הקרן'!$C$42</f>
        <v>3.8001763341087368E-4</v>
      </c>
    </row>
    <row r="519" spans="2:21" s="86" customFormat="1">
      <c r="B519" s="83" t="s">
        <v>1834</v>
      </c>
      <c r="C519" s="83" t="s">
        <v>1835</v>
      </c>
      <c r="D519" s="83" t="s">
        <v>121</v>
      </c>
      <c r="E519" s="83" t="s">
        <v>1653</v>
      </c>
      <c r="F519" s="83" t="s">
        <v>1836</v>
      </c>
      <c r="G519" s="83" t="s">
        <v>1837</v>
      </c>
      <c r="H519" s="83" t="s">
        <v>1838</v>
      </c>
      <c r="I519" s="83" t="s">
        <v>854</v>
      </c>
      <c r="J519" s="83" t="s">
        <v>1839</v>
      </c>
      <c r="K519" s="84">
        <v>5.34</v>
      </c>
      <c r="L519" s="83" t="s">
        <v>104</v>
      </c>
      <c r="M519" s="85">
        <v>4.1300000000000003E-2</v>
      </c>
      <c r="N519" s="85">
        <v>6.4399999999999999E-2</v>
      </c>
      <c r="O519" s="84">
        <v>2960000</v>
      </c>
      <c r="P519" s="84">
        <v>89.073999999999998</v>
      </c>
      <c r="Q519" s="84">
        <v>0</v>
      </c>
      <c r="R519" s="84">
        <v>9531.2742959999996</v>
      </c>
      <c r="S519" s="85">
        <v>5.8999999999999999E-3</v>
      </c>
      <c r="T519" s="85">
        <f t="shared" si="14"/>
        <v>3.54701225031348E-3</v>
      </c>
      <c r="U519" s="85">
        <f>R519/'סכום נכסי הקרן'!$C$42</f>
        <v>4.7739849782799489E-4</v>
      </c>
    </row>
    <row r="520" spans="2:21" s="86" customFormat="1">
      <c r="B520" s="83" t="s">
        <v>1840</v>
      </c>
      <c r="C520" s="83" t="s">
        <v>1841</v>
      </c>
      <c r="D520" s="83" t="s">
        <v>366</v>
      </c>
      <c r="E520" s="83" t="s">
        <v>1653</v>
      </c>
      <c r="F520" s="83" t="s">
        <v>1745</v>
      </c>
      <c r="G520" s="83" t="s">
        <v>1669</v>
      </c>
      <c r="H520" s="83" t="s">
        <v>1838</v>
      </c>
      <c r="I520" s="83" t="s">
        <v>854</v>
      </c>
      <c r="J520" s="83" t="s">
        <v>1803</v>
      </c>
      <c r="K520" s="84">
        <v>1.22</v>
      </c>
      <c r="L520" s="83" t="s">
        <v>108</v>
      </c>
      <c r="M520" s="85">
        <v>3.7499999999999999E-2</v>
      </c>
      <c r="N520" s="85">
        <v>6.5000000000000002E-2</v>
      </c>
      <c r="O520" s="84">
        <v>2600000</v>
      </c>
      <c r="P520" s="84">
        <v>99.554083331818177</v>
      </c>
      <c r="Q520" s="84">
        <v>0</v>
      </c>
      <c r="R520" s="84">
        <v>10178.130728304501</v>
      </c>
      <c r="S520" s="85">
        <v>1.6999999999999999E-3</v>
      </c>
      <c r="T520" s="85">
        <f t="shared" si="14"/>
        <v>3.7877363778880094E-3</v>
      </c>
      <c r="U520" s="85">
        <f>R520/'סכום נכסי הקרן'!$C$42</f>
        <v>5.0979797343873694E-4</v>
      </c>
    </row>
    <row r="521" spans="2:21" s="86" customFormat="1">
      <c r="B521" s="83" t="s">
        <v>1842</v>
      </c>
      <c r="C521" s="83" t="s">
        <v>1843</v>
      </c>
      <c r="D521" s="83" t="s">
        <v>121</v>
      </c>
      <c r="E521" s="83" t="s">
        <v>1653</v>
      </c>
      <c r="F521" s="83" t="s">
        <v>1844</v>
      </c>
      <c r="G521" s="83" t="s">
        <v>1845</v>
      </c>
      <c r="H521" s="83" t="s">
        <v>1832</v>
      </c>
      <c r="I521" s="83" t="s">
        <v>368</v>
      </c>
      <c r="J521" s="83" t="s">
        <v>1846</v>
      </c>
      <c r="K521" s="84">
        <v>5.62</v>
      </c>
      <c r="L521" s="83" t="s">
        <v>104</v>
      </c>
      <c r="M521" s="85">
        <v>3.9E-2</v>
      </c>
      <c r="N521" s="85">
        <v>7.6899999999999996E-2</v>
      </c>
      <c r="O521" s="84">
        <v>2035000</v>
      </c>
      <c r="P521" s="84">
        <v>83.1875</v>
      </c>
      <c r="Q521" s="84">
        <v>0</v>
      </c>
      <c r="R521" s="84">
        <v>6119.7092343750001</v>
      </c>
      <c r="S521" s="85">
        <v>5.7999999999999996E-3</v>
      </c>
      <c r="T521" s="85">
        <f t="shared" si="14"/>
        <v>2.2774167386824993E-3</v>
      </c>
      <c r="U521" s="85">
        <f>R521/'סכום נכסי הקרן'!$C$42</f>
        <v>3.0652144769989672E-4</v>
      </c>
    </row>
    <row r="522" spans="2:21" s="86" customFormat="1">
      <c r="B522" s="83" t="s">
        <v>1847</v>
      </c>
      <c r="C522" s="83" t="s">
        <v>1848</v>
      </c>
      <c r="D522" s="83" t="s">
        <v>121</v>
      </c>
      <c r="E522" s="83" t="s">
        <v>1653</v>
      </c>
      <c r="F522" s="83" t="s">
        <v>1849</v>
      </c>
      <c r="G522" s="83" t="s">
        <v>1663</v>
      </c>
      <c r="H522" s="83" t="s">
        <v>1664</v>
      </c>
      <c r="I522" s="83" t="s">
        <v>854</v>
      </c>
      <c r="J522" s="83" t="s">
        <v>1850</v>
      </c>
      <c r="K522" s="84">
        <v>0.99</v>
      </c>
      <c r="L522" s="83" t="s">
        <v>104</v>
      </c>
      <c r="M522" s="85">
        <v>4.4999999999999998E-2</v>
      </c>
      <c r="N522" s="85">
        <v>7.46E-2</v>
      </c>
      <c r="O522" s="84">
        <v>100000</v>
      </c>
      <c r="P522" s="84">
        <v>97.320999999999998</v>
      </c>
      <c r="Q522" s="84">
        <v>0</v>
      </c>
      <c r="R522" s="84">
        <v>351.81541499999997</v>
      </c>
      <c r="S522" s="85">
        <v>2.0000000000000001E-4</v>
      </c>
      <c r="T522" s="85">
        <f t="shared" si="14"/>
        <v>1.3092620651761387E-4</v>
      </c>
      <c r="U522" s="85">
        <f>R522/'סכום נכסי הקרן'!$C$42</f>
        <v>1.7621583999971435E-5</v>
      </c>
    </row>
    <row r="523" spans="2:21" s="86" customFormat="1">
      <c r="B523" s="83" t="s">
        <v>1851</v>
      </c>
      <c r="C523" s="83" t="s">
        <v>1852</v>
      </c>
      <c r="D523" s="83" t="s">
        <v>121</v>
      </c>
      <c r="E523" s="83" t="s">
        <v>1653</v>
      </c>
      <c r="F523" s="83" t="s">
        <v>1853</v>
      </c>
      <c r="G523" s="83" t="s">
        <v>1669</v>
      </c>
      <c r="H523" s="83" t="s">
        <v>1664</v>
      </c>
      <c r="I523" s="83" t="s">
        <v>854</v>
      </c>
      <c r="J523" s="83" t="s">
        <v>1854</v>
      </c>
      <c r="K523" s="84">
        <v>6.39</v>
      </c>
      <c r="L523" s="83" t="s">
        <v>104</v>
      </c>
      <c r="M523" s="85">
        <v>3.15E-2</v>
      </c>
      <c r="N523" s="85">
        <v>5.0299999999999997E-2</v>
      </c>
      <c r="O523" s="84">
        <v>50000</v>
      </c>
      <c r="P523" s="84">
        <v>89.98075</v>
      </c>
      <c r="Q523" s="84">
        <v>0</v>
      </c>
      <c r="R523" s="84">
        <v>162.64020562499999</v>
      </c>
      <c r="S523" s="85">
        <v>1E-4</v>
      </c>
      <c r="T523" s="85">
        <f t="shared" si="14"/>
        <v>6.0525674094541702E-5</v>
      </c>
      <c r="U523" s="85">
        <f>R523/'סכום נכסי הקרן'!$C$42</f>
        <v>8.146254891058609E-6</v>
      </c>
    </row>
    <row r="524" spans="2:21" s="86" customFormat="1">
      <c r="B524" s="83" t="s">
        <v>1855</v>
      </c>
      <c r="C524" s="83" t="s">
        <v>1856</v>
      </c>
      <c r="D524" s="83" t="s">
        <v>121</v>
      </c>
      <c r="E524" s="83" t="s">
        <v>1653</v>
      </c>
      <c r="F524" s="83" t="s">
        <v>1853</v>
      </c>
      <c r="G524" s="83" t="s">
        <v>1669</v>
      </c>
      <c r="H524" s="83" t="s">
        <v>1664</v>
      </c>
      <c r="I524" s="83" t="s">
        <v>854</v>
      </c>
      <c r="J524" s="83" t="s">
        <v>950</v>
      </c>
      <c r="K524" s="84">
        <v>2.8</v>
      </c>
      <c r="L524" s="83" t="s">
        <v>104</v>
      </c>
      <c r="M524" s="85">
        <v>4.3799999999999999E-2</v>
      </c>
      <c r="N524" s="85">
        <v>6.3600000000000004E-2</v>
      </c>
      <c r="O524" s="84">
        <v>400000</v>
      </c>
      <c r="P524" s="84">
        <v>95.139291999999998</v>
      </c>
      <c r="Q524" s="84">
        <v>0</v>
      </c>
      <c r="R524" s="84">
        <v>1375.7141576204999</v>
      </c>
      <c r="S524" s="85">
        <v>5.9999999999999995E-4</v>
      </c>
      <c r="T524" s="85">
        <f t="shared" ref="T524:T531" si="15">R524/$R$11</f>
        <v>5.1196459344974069E-4</v>
      </c>
      <c r="U524" s="85">
        <f>R524/'סכום נכסי הקרן'!$C$42</f>
        <v>6.890619783803272E-5</v>
      </c>
    </row>
    <row r="525" spans="2:21" s="86" customFormat="1">
      <c r="B525" s="83" t="s">
        <v>1857</v>
      </c>
      <c r="C525" s="83" t="s">
        <v>1858</v>
      </c>
      <c r="D525" s="83" t="s">
        <v>121</v>
      </c>
      <c r="E525" s="83" t="s">
        <v>1653</v>
      </c>
      <c r="F525" s="83" t="s">
        <v>1859</v>
      </c>
      <c r="G525" s="83" t="s">
        <v>1860</v>
      </c>
      <c r="H525" s="83" t="s">
        <v>1861</v>
      </c>
      <c r="I525" s="83" t="s">
        <v>368</v>
      </c>
      <c r="J525" s="83" t="s">
        <v>1862</v>
      </c>
      <c r="K525" s="84">
        <v>4.13</v>
      </c>
      <c r="L525" s="83" t="s">
        <v>108</v>
      </c>
      <c r="M525" s="85">
        <v>2.63E-2</v>
      </c>
      <c r="N525" s="85">
        <v>0.1053</v>
      </c>
      <c r="O525" s="84">
        <v>500000</v>
      </c>
      <c r="P525" s="84">
        <v>74.517791666666668</v>
      </c>
      <c r="Q525" s="84">
        <v>0</v>
      </c>
      <c r="R525" s="84">
        <v>1465.0943018272601</v>
      </c>
      <c r="S525" s="85">
        <v>1.6999999999999999E-3</v>
      </c>
      <c r="T525" s="85">
        <f t="shared" si="15"/>
        <v>5.4522693136915335E-4</v>
      </c>
      <c r="U525" s="85">
        <f>R525/'סכום נכסי הקרן'!$C$42</f>
        <v>7.3383033280473428E-5</v>
      </c>
    </row>
    <row r="526" spans="2:21" s="86" customFormat="1">
      <c r="B526" s="83" t="s">
        <v>1863</v>
      </c>
      <c r="C526" s="83" t="s">
        <v>1864</v>
      </c>
      <c r="D526" s="83" t="s">
        <v>121</v>
      </c>
      <c r="E526" s="83" t="s">
        <v>1653</v>
      </c>
      <c r="F526" s="83" t="s">
        <v>1865</v>
      </c>
      <c r="G526" s="83" t="s">
        <v>1737</v>
      </c>
      <c r="H526" s="83" t="s">
        <v>1861</v>
      </c>
      <c r="I526" s="83" t="s">
        <v>368</v>
      </c>
      <c r="J526" s="83" t="s">
        <v>1514</v>
      </c>
      <c r="K526" s="84">
        <v>7.17</v>
      </c>
      <c r="L526" s="83" t="s">
        <v>104</v>
      </c>
      <c r="M526" s="85">
        <v>4.4999999999999998E-2</v>
      </c>
      <c r="N526" s="85">
        <v>7.7299999999999994E-2</v>
      </c>
      <c r="O526" s="84">
        <v>500000</v>
      </c>
      <c r="P526" s="84">
        <v>80.820499999999996</v>
      </c>
      <c r="Q526" s="84">
        <v>0</v>
      </c>
      <c r="R526" s="84">
        <v>1460.8305375</v>
      </c>
      <c r="S526" s="85">
        <v>1.4E-3</v>
      </c>
      <c r="T526" s="85">
        <f t="shared" si="15"/>
        <v>5.4364019450359191E-4</v>
      </c>
      <c r="U526" s="85">
        <f>R526/'סכום נכסי הקרן'!$C$42</f>
        <v>7.316947162840967E-5</v>
      </c>
    </row>
    <row r="527" spans="2:21" s="86" customFormat="1">
      <c r="B527" s="83" t="s">
        <v>1866</v>
      </c>
      <c r="C527" s="83" t="s">
        <v>1867</v>
      </c>
      <c r="D527" s="83" t="s">
        <v>121</v>
      </c>
      <c r="E527" s="83" t="s">
        <v>1653</v>
      </c>
      <c r="F527" s="83" t="s">
        <v>1868</v>
      </c>
      <c r="G527" s="83" t="s">
        <v>1663</v>
      </c>
      <c r="H527" s="83" t="s">
        <v>1691</v>
      </c>
      <c r="I527" s="83" t="s">
        <v>854</v>
      </c>
      <c r="J527" s="83" t="s">
        <v>1692</v>
      </c>
      <c r="K527" s="84">
        <v>3.52</v>
      </c>
      <c r="L527" s="83" t="s">
        <v>104</v>
      </c>
      <c r="M527" s="85">
        <v>6.5000000000000002E-2</v>
      </c>
      <c r="N527" s="85">
        <v>9.4E-2</v>
      </c>
      <c r="O527" s="84">
        <v>2500000</v>
      </c>
      <c r="P527" s="84">
        <v>93.691333499999999</v>
      </c>
      <c r="Q527" s="84">
        <v>0</v>
      </c>
      <c r="R527" s="84">
        <v>8467.354250241</v>
      </c>
      <c r="S527" s="85">
        <v>5.5999999999999999E-3</v>
      </c>
      <c r="T527" s="85">
        <f t="shared" si="15"/>
        <v>3.1510801515756462E-3</v>
      </c>
      <c r="U527" s="85">
        <f>R527/'סכום נכסי הקרן'!$C$42</f>
        <v>4.2410931362440996E-4</v>
      </c>
    </row>
    <row r="528" spans="2:21" s="86" customFormat="1">
      <c r="B528" s="83" t="s">
        <v>1869</v>
      </c>
      <c r="C528" s="83" t="s">
        <v>1870</v>
      </c>
      <c r="D528" s="83" t="s">
        <v>121</v>
      </c>
      <c r="E528" s="83" t="s">
        <v>1653</v>
      </c>
      <c r="F528" s="83" t="s">
        <v>1871</v>
      </c>
      <c r="G528" s="83" t="s">
        <v>1663</v>
      </c>
      <c r="H528" s="83" t="s">
        <v>1861</v>
      </c>
      <c r="I528" s="83" t="s">
        <v>368</v>
      </c>
      <c r="J528" s="83" t="s">
        <v>1872</v>
      </c>
      <c r="K528" s="84">
        <v>6.04</v>
      </c>
      <c r="L528" s="83" t="s">
        <v>104</v>
      </c>
      <c r="M528" s="85">
        <v>5.9499999999999997E-2</v>
      </c>
      <c r="N528" s="85">
        <v>0.1077</v>
      </c>
      <c r="O528" s="84">
        <v>832000</v>
      </c>
      <c r="P528" s="84">
        <v>77.094722217317283</v>
      </c>
      <c r="Q528" s="84">
        <v>0</v>
      </c>
      <c r="R528" s="84">
        <v>2318.7625413735</v>
      </c>
      <c r="S528" s="85">
        <v>2.0000000000000001E-4</v>
      </c>
      <c r="T528" s="85">
        <f t="shared" si="15"/>
        <v>8.6291495600661523E-4</v>
      </c>
      <c r="U528" s="85">
        <f>R528/'סכום נכסי הקרן'!$C$42</f>
        <v>1.1614121256966632E-4</v>
      </c>
    </row>
    <row r="529" spans="2:21" s="86" customFormat="1">
      <c r="B529" s="83" t="s">
        <v>1873</v>
      </c>
      <c r="C529" s="83" t="s">
        <v>1874</v>
      </c>
      <c r="D529" s="83" t="s">
        <v>121</v>
      </c>
      <c r="E529" s="83" t="s">
        <v>1653</v>
      </c>
      <c r="F529" s="83" t="s">
        <v>1871</v>
      </c>
      <c r="G529" s="83" t="s">
        <v>1663</v>
      </c>
      <c r="H529" s="83" t="s">
        <v>1861</v>
      </c>
      <c r="I529" s="83" t="s">
        <v>368</v>
      </c>
      <c r="J529" s="83" t="s">
        <v>1872</v>
      </c>
      <c r="K529" s="84">
        <v>5.34</v>
      </c>
      <c r="L529" s="83" t="s">
        <v>104</v>
      </c>
      <c r="M529" s="85">
        <v>6.8400000000000002E-2</v>
      </c>
      <c r="N529" s="85">
        <v>0.1075</v>
      </c>
      <c r="O529" s="84">
        <v>3175000</v>
      </c>
      <c r="P529" s="84">
        <v>83.802999999999997</v>
      </c>
      <c r="Q529" s="84">
        <v>0</v>
      </c>
      <c r="R529" s="84">
        <v>9618.5940787500003</v>
      </c>
      <c r="S529" s="85">
        <v>1.4E-3</v>
      </c>
      <c r="T529" s="85">
        <f t="shared" si="15"/>
        <v>3.5795078358448868E-3</v>
      </c>
      <c r="U529" s="85">
        <f>R529/'סכום נכסי הקרן'!$C$42</f>
        <v>4.8177213474378606E-4</v>
      </c>
    </row>
    <row r="530" spans="2:21" s="86" customFormat="1">
      <c r="B530" s="83" t="s">
        <v>1875</v>
      </c>
      <c r="C530" s="83" t="s">
        <v>1876</v>
      </c>
      <c r="D530" s="83" t="s">
        <v>121</v>
      </c>
      <c r="E530" s="83" t="s">
        <v>1653</v>
      </c>
      <c r="F530" s="83" t="s">
        <v>1871</v>
      </c>
      <c r="G530" s="83" t="s">
        <v>1663</v>
      </c>
      <c r="H530" s="83" t="s">
        <v>1861</v>
      </c>
      <c r="I530" s="83" t="s">
        <v>368</v>
      </c>
      <c r="J530" s="83" t="s">
        <v>1877</v>
      </c>
      <c r="K530" s="84">
        <v>2.65</v>
      </c>
      <c r="L530" s="83" t="s">
        <v>104</v>
      </c>
      <c r="M530" s="85">
        <v>4.4999999999999998E-2</v>
      </c>
      <c r="N530" s="85">
        <v>8.09E-2</v>
      </c>
      <c r="O530" s="84">
        <v>1024000</v>
      </c>
      <c r="P530" s="84">
        <v>92.288499999999999</v>
      </c>
      <c r="Q530" s="84">
        <v>0</v>
      </c>
      <c r="R530" s="84">
        <v>3416.2987776</v>
      </c>
      <c r="S530" s="85">
        <v>8.9999999999999998E-4</v>
      </c>
      <c r="T530" s="85">
        <f t="shared" si="15"/>
        <v>1.2713571384640138E-3</v>
      </c>
      <c r="U530" s="85">
        <f>R530/'סכום נכסי הקרן'!$C$42</f>
        <v>1.7111415052259191E-4</v>
      </c>
    </row>
    <row r="531" spans="2:21" s="86" customFormat="1">
      <c r="B531" s="83" t="s">
        <v>1878</v>
      </c>
      <c r="C531" s="83" t="s">
        <v>1879</v>
      </c>
      <c r="D531" s="83" t="s">
        <v>121</v>
      </c>
      <c r="E531" s="83" t="s">
        <v>1653</v>
      </c>
      <c r="F531" s="83" t="s">
        <v>1880</v>
      </c>
      <c r="G531" s="83" t="s">
        <v>1663</v>
      </c>
      <c r="H531" s="83" t="s">
        <v>1881</v>
      </c>
      <c r="I531" s="83" t="s">
        <v>368</v>
      </c>
      <c r="J531" s="83" t="s">
        <v>1560</v>
      </c>
      <c r="K531" s="84">
        <v>2.86</v>
      </c>
      <c r="L531" s="83" t="s">
        <v>104</v>
      </c>
      <c r="M531" s="85">
        <v>0.09</v>
      </c>
      <c r="N531" s="85">
        <v>0.1095</v>
      </c>
      <c r="O531" s="84">
        <v>1350000</v>
      </c>
      <c r="P531" s="84">
        <v>97.311000000000007</v>
      </c>
      <c r="Q531" s="84">
        <v>0</v>
      </c>
      <c r="R531" s="84">
        <v>4749.0200775000003</v>
      </c>
      <c r="S531" s="85">
        <v>2.2000000000000001E-3</v>
      </c>
      <c r="T531" s="85">
        <f t="shared" si="15"/>
        <v>1.7673221721198878E-3</v>
      </c>
      <c r="U531" s="85">
        <f>R531/'סכום נכסי הקרן'!$C$42</f>
        <v>2.3786694000664274E-4</v>
      </c>
    </row>
    <row r="532" spans="2:21" s="86" customFormat="1">
      <c r="B532" s="83" t="s">
        <v>256</v>
      </c>
    </row>
    <row r="533" spans="2:21" s="86" customFormat="1">
      <c r="B533" s="83" t="s">
        <v>393</v>
      </c>
    </row>
    <row r="534" spans="2:21" s="86" customFormat="1">
      <c r="B534" s="83" t="s">
        <v>394</v>
      </c>
    </row>
    <row r="535" spans="2:21" s="86" customFormat="1">
      <c r="B535" s="83" t="s">
        <v>395</v>
      </c>
    </row>
    <row r="536" spans="2:21" s="86" customFormat="1">
      <c r="B536" s="83" t="s">
        <v>396</v>
      </c>
    </row>
    <row r="537" spans="2:21">
      <c r="C537" s="14"/>
      <c r="D537" s="14"/>
      <c r="E537" s="14"/>
      <c r="F537" s="14"/>
    </row>
    <row r="538" spans="2:21">
      <c r="C538" s="14"/>
      <c r="D538" s="14"/>
      <c r="E538" s="14"/>
      <c r="F538" s="14"/>
    </row>
    <row r="539" spans="2:21">
      <c r="C539" s="14"/>
      <c r="D539" s="14"/>
      <c r="E539" s="14"/>
      <c r="F539" s="14"/>
    </row>
    <row r="540" spans="2:21">
      <c r="C540" s="14"/>
      <c r="D540" s="14"/>
      <c r="E540" s="14"/>
      <c r="F540" s="14"/>
    </row>
    <row r="541" spans="2:21">
      <c r="C541" s="14"/>
      <c r="D541" s="14"/>
      <c r="E541" s="14"/>
      <c r="F541" s="14"/>
    </row>
    <row r="542" spans="2:21">
      <c r="C542" s="14"/>
      <c r="D542" s="14"/>
      <c r="E542" s="14"/>
      <c r="F542" s="14"/>
    </row>
    <row r="543" spans="2:21">
      <c r="C543" s="14"/>
      <c r="D543" s="14"/>
      <c r="E543" s="14"/>
      <c r="F543" s="14"/>
    </row>
    <row r="544" spans="2:21">
      <c r="C544" s="14"/>
      <c r="D544" s="14"/>
      <c r="E544" s="14"/>
      <c r="F544" s="14"/>
    </row>
    <row r="545" spans="3:6">
      <c r="C545" s="14"/>
      <c r="D545" s="14"/>
      <c r="E545" s="14"/>
      <c r="F545" s="14"/>
    </row>
    <row r="546" spans="3:6">
      <c r="C546" s="14"/>
      <c r="D546" s="14"/>
      <c r="E546" s="14"/>
      <c r="F546" s="14"/>
    </row>
    <row r="547" spans="3:6">
      <c r="C547" s="14"/>
      <c r="D547" s="14"/>
      <c r="E547" s="14"/>
      <c r="F547" s="14"/>
    </row>
    <row r="548" spans="3:6">
      <c r="C548" s="14"/>
      <c r="D548" s="14"/>
      <c r="E548" s="14"/>
      <c r="F548" s="14"/>
    </row>
    <row r="549" spans="3:6">
      <c r="C549" s="14"/>
      <c r="D549" s="14"/>
      <c r="E549" s="14"/>
      <c r="F549" s="14"/>
    </row>
    <row r="550" spans="3:6">
      <c r="C550" s="14"/>
      <c r="D550" s="14"/>
      <c r="E550" s="14"/>
      <c r="F550" s="14"/>
    </row>
    <row r="551" spans="3:6">
      <c r="C551" s="14"/>
      <c r="D551" s="14"/>
      <c r="E551" s="14"/>
      <c r="F551" s="14"/>
    </row>
    <row r="552" spans="3:6">
      <c r="C552" s="14"/>
      <c r="D552" s="14"/>
      <c r="E552" s="14"/>
      <c r="F552" s="14"/>
    </row>
    <row r="553" spans="3:6">
      <c r="C553" s="14"/>
      <c r="D553" s="14"/>
      <c r="E553" s="14"/>
      <c r="F553" s="14"/>
    </row>
    <row r="554" spans="3:6">
      <c r="C554" s="14"/>
      <c r="D554" s="14"/>
      <c r="E554" s="14"/>
      <c r="F554" s="14"/>
    </row>
    <row r="555" spans="3:6">
      <c r="C555" s="14"/>
      <c r="D555" s="14"/>
      <c r="E555" s="14"/>
      <c r="F555" s="14"/>
    </row>
    <row r="556" spans="3:6">
      <c r="C556" s="14"/>
      <c r="D556" s="14"/>
      <c r="E556" s="14"/>
      <c r="F556" s="14"/>
    </row>
    <row r="557" spans="3:6">
      <c r="C557" s="14"/>
      <c r="D557" s="14"/>
      <c r="E557" s="14"/>
      <c r="F557" s="14"/>
    </row>
    <row r="558" spans="3:6">
      <c r="C558" s="14"/>
      <c r="D558" s="14"/>
      <c r="E558" s="14"/>
      <c r="F558" s="14"/>
    </row>
    <row r="559" spans="3:6">
      <c r="C559" s="14"/>
      <c r="D559" s="14"/>
      <c r="E559" s="14"/>
      <c r="F559" s="14"/>
    </row>
    <row r="560" spans="3:6">
      <c r="C560" s="14"/>
      <c r="D560" s="14"/>
      <c r="E560" s="14"/>
      <c r="F560" s="14"/>
    </row>
    <row r="561" spans="3:6">
      <c r="C561" s="14"/>
      <c r="D561" s="14"/>
      <c r="E561" s="14"/>
      <c r="F561" s="14"/>
    </row>
    <row r="562" spans="3:6">
      <c r="C562" s="14"/>
      <c r="D562" s="14"/>
      <c r="E562" s="14"/>
      <c r="F562" s="14"/>
    </row>
    <row r="563" spans="3:6">
      <c r="C563" s="14"/>
      <c r="D563" s="14"/>
      <c r="E563" s="14"/>
      <c r="F563" s="14"/>
    </row>
    <row r="564" spans="3:6">
      <c r="C564" s="14"/>
      <c r="D564" s="14"/>
      <c r="E564" s="14"/>
      <c r="F564" s="14"/>
    </row>
    <row r="565" spans="3:6">
      <c r="C565" s="14"/>
      <c r="D565" s="14"/>
      <c r="E565" s="14"/>
      <c r="F565" s="14"/>
    </row>
    <row r="566" spans="3:6">
      <c r="C566" s="14"/>
      <c r="D566" s="14"/>
      <c r="E566" s="14"/>
      <c r="F566" s="14"/>
    </row>
    <row r="567" spans="3:6">
      <c r="C567" s="14"/>
      <c r="D567" s="14"/>
      <c r="E567" s="14"/>
      <c r="F567" s="14"/>
    </row>
    <row r="568" spans="3:6">
      <c r="C568" s="14"/>
      <c r="D568" s="14"/>
      <c r="E568" s="14"/>
      <c r="F568" s="14"/>
    </row>
    <row r="569" spans="3:6">
      <c r="C569" s="14"/>
      <c r="D569" s="14"/>
      <c r="E569" s="14"/>
      <c r="F569" s="14"/>
    </row>
    <row r="570" spans="3:6">
      <c r="C570" s="14"/>
      <c r="D570" s="14"/>
      <c r="E570" s="14"/>
      <c r="F570" s="14"/>
    </row>
    <row r="571" spans="3:6">
      <c r="C571" s="14"/>
      <c r="D571" s="14"/>
      <c r="E571" s="14"/>
      <c r="F571" s="14"/>
    </row>
    <row r="572" spans="3:6">
      <c r="C572" s="14"/>
      <c r="D572" s="14"/>
      <c r="E572" s="14"/>
      <c r="F572" s="14"/>
    </row>
    <row r="573" spans="3:6">
      <c r="C573" s="14"/>
      <c r="D573" s="14"/>
      <c r="E573" s="14"/>
      <c r="F573" s="14"/>
    </row>
    <row r="574" spans="3:6">
      <c r="C574" s="14"/>
      <c r="D574" s="14"/>
      <c r="E574" s="14"/>
      <c r="F574" s="14"/>
    </row>
    <row r="575" spans="3:6">
      <c r="C575" s="14"/>
      <c r="D575" s="14"/>
      <c r="E575" s="14"/>
      <c r="F575" s="14"/>
    </row>
    <row r="576" spans="3:6">
      <c r="C576" s="14"/>
      <c r="D576" s="14"/>
      <c r="E576" s="14"/>
      <c r="F576" s="14"/>
    </row>
    <row r="577" spans="3:6">
      <c r="C577" s="14"/>
      <c r="D577" s="14"/>
      <c r="E577" s="14"/>
      <c r="F577" s="14"/>
    </row>
    <row r="578" spans="3:6">
      <c r="C578" s="14"/>
      <c r="D578" s="14"/>
      <c r="E578" s="14"/>
      <c r="F578" s="14"/>
    </row>
    <row r="579" spans="3:6">
      <c r="C579" s="14"/>
      <c r="D579" s="14"/>
      <c r="E579" s="14"/>
      <c r="F579" s="14"/>
    </row>
    <row r="580" spans="3:6">
      <c r="C580" s="14"/>
      <c r="D580" s="14"/>
      <c r="E580" s="14"/>
      <c r="F580" s="14"/>
    </row>
    <row r="581" spans="3:6">
      <c r="C581" s="14"/>
      <c r="D581" s="14"/>
      <c r="E581" s="14"/>
      <c r="F581" s="14"/>
    </row>
    <row r="582" spans="3:6">
      <c r="C582" s="14"/>
      <c r="D582" s="14"/>
      <c r="E582" s="14"/>
      <c r="F582" s="14"/>
    </row>
    <row r="583" spans="3:6">
      <c r="C583" s="14"/>
      <c r="D583" s="14"/>
      <c r="E583" s="14"/>
      <c r="F583" s="14"/>
    </row>
    <row r="584" spans="3:6">
      <c r="C584" s="14"/>
      <c r="D584" s="14"/>
      <c r="E584" s="14"/>
      <c r="F584" s="14"/>
    </row>
    <row r="585" spans="3:6">
      <c r="C585" s="14"/>
      <c r="D585" s="14"/>
      <c r="E585" s="14"/>
      <c r="F585" s="14"/>
    </row>
    <row r="586" spans="3:6">
      <c r="C586" s="14"/>
      <c r="D586" s="14"/>
      <c r="E586" s="14"/>
      <c r="F586" s="14"/>
    </row>
    <row r="587" spans="3:6">
      <c r="C587" s="14"/>
      <c r="D587" s="14"/>
      <c r="E587" s="14"/>
      <c r="F587" s="14"/>
    </row>
    <row r="588" spans="3:6">
      <c r="C588" s="14"/>
      <c r="D588" s="14"/>
      <c r="E588" s="14"/>
      <c r="F588" s="14"/>
    </row>
    <row r="589" spans="3:6">
      <c r="C589" s="14"/>
      <c r="D589" s="14"/>
      <c r="E589" s="14"/>
      <c r="F589" s="14"/>
    </row>
    <row r="590" spans="3:6">
      <c r="C590" s="14"/>
      <c r="D590" s="14"/>
      <c r="E590" s="14"/>
      <c r="F590" s="14"/>
    </row>
    <row r="591" spans="3:6">
      <c r="C591" s="14"/>
      <c r="D591" s="14"/>
      <c r="E591" s="14"/>
      <c r="F591" s="14"/>
    </row>
    <row r="592" spans="3:6">
      <c r="C592" s="14"/>
      <c r="D592" s="14"/>
      <c r="E592" s="14"/>
      <c r="F592" s="14"/>
    </row>
    <row r="593" spans="3:6">
      <c r="C593" s="14"/>
      <c r="D593" s="14"/>
      <c r="E593" s="14"/>
      <c r="F593" s="14"/>
    </row>
    <row r="594" spans="3:6">
      <c r="C594" s="14"/>
      <c r="D594" s="14"/>
      <c r="E594" s="14"/>
      <c r="F594" s="14"/>
    </row>
    <row r="595" spans="3:6">
      <c r="C595" s="14"/>
      <c r="D595" s="14"/>
      <c r="E595" s="14"/>
      <c r="F595" s="14"/>
    </row>
    <row r="596" spans="3:6">
      <c r="C596" s="14"/>
      <c r="D596" s="14"/>
      <c r="E596" s="14"/>
      <c r="F596" s="14"/>
    </row>
    <row r="597" spans="3:6">
      <c r="C597" s="14"/>
      <c r="D597" s="14"/>
      <c r="E597" s="14"/>
      <c r="F597" s="14"/>
    </row>
    <row r="598" spans="3:6">
      <c r="C598" s="14"/>
      <c r="D598" s="14"/>
      <c r="E598" s="14"/>
      <c r="F598" s="14"/>
    </row>
    <row r="599" spans="3:6">
      <c r="C599" s="14"/>
      <c r="D599" s="14"/>
      <c r="E599" s="14"/>
      <c r="F599" s="14"/>
    </row>
    <row r="600" spans="3:6">
      <c r="C600" s="14"/>
      <c r="D600" s="14"/>
      <c r="E600" s="14"/>
      <c r="F600" s="14"/>
    </row>
    <row r="601" spans="3:6">
      <c r="C601" s="14"/>
      <c r="D601" s="14"/>
      <c r="E601" s="14"/>
      <c r="F601" s="14"/>
    </row>
    <row r="602" spans="3:6">
      <c r="C602" s="14"/>
      <c r="D602" s="14"/>
      <c r="E602" s="14"/>
      <c r="F602" s="14"/>
    </row>
    <row r="603" spans="3:6">
      <c r="C603" s="14"/>
      <c r="D603" s="14"/>
      <c r="E603" s="14"/>
      <c r="F603" s="14"/>
    </row>
    <row r="604" spans="3:6">
      <c r="C604" s="14"/>
      <c r="D604" s="14"/>
      <c r="E604" s="14"/>
      <c r="F604" s="14"/>
    </row>
    <row r="605" spans="3:6">
      <c r="C605" s="14"/>
      <c r="D605" s="14"/>
      <c r="E605" s="14"/>
      <c r="F605" s="14"/>
    </row>
    <row r="606" spans="3:6">
      <c r="C606" s="14"/>
      <c r="D606" s="14"/>
      <c r="E606" s="14"/>
      <c r="F606" s="14"/>
    </row>
    <row r="607" spans="3:6">
      <c r="C607" s="14"/>
      <c r="D607" s="14"/>
      <c r="E607" s="14"/>
      <c r="F607" s="14"/>
    </row>
    <row r="608" spans="3:6">
      <c r="C608" s="14"/>
      <c r="D608" s="14"/>
      <c r="E608" s="14"/>
      <c r="F608" s="14"/>
    </row>
    <row r="609" spans="3:6">
      <c r="C609" s="14"/>
      <c r="D609" s="14"/>
      <c r="E609" s="14"/>
      <c r="F609" s="14"/>
    </row>
    <row r="610" spans="3:6">
      <c r="C610" s="14"/>
      <c r="D610" s="14"/>
      <c r="E610" s="14"/>
      <c r="F610" s="14"/>
    </row>
    <row r="611" spans="3:6">
      <c r="C611" s="14"/>
      <c r="D611" s="14"/>
      <c r="E611" s="14"/>
      <c r="F611" s="14"/>
    </row>
    <row r="612" spans="3:6">
      <c r="C612" s="14"/>
      <c r="D612" s="14"/>
      <c r="E612" s="14"/>
      <c r="F612" s="14"/>
    </row>
    <row r="613" spans="3:6">
      <c r="C613" s="14"/>
      <c r="D613" s="14"/>
      <c r="E613" s="14"/>
      <c r="F613" s="14"/>
    </row>
    <row r="614" spans="3:6">
      <c r="C614" s="14"/>
      <c r="D614" s="14"/>
      <c r="E614" s="14"/>
      <c r="F614" s="14"/>
    </row>
    <row r="615" spans="3:6">
      <c r="C615" s="14"/>
      <c r="D615" s="14"/>
      <c r="E615" s="14"/>
      <c r="F615" s="14"/>
    </row>
    <row r="616" spans="3:6">
      <c r="C616" s="14"/>
      <c r="D616" s="14"/>
      <c r="E616" s="14"/>
      <c r="F616" s="14"/>
    </row>
    <row r="617" spans="3:6">
      <c r="C617" s="14"/>
      <c r="D617" s="14"/>
      <c r="E617" s="14"/>
      <c r="F617" s="14"/>
    </row>
    <row r="618" spans="3:6">
      <c r="C618" s="14"/>
      <c r="D618" s="14"/>
      <c r="E618" s="14"/>
      <c r="F618" s="14"/>
    </row>
    <row r="619" spans="3:6">
      <c r="C619" s="14"/>
      <c r="D619" s="14"/>
      <c r="E619" s="14"/>
      <c r="F619" s="14"/>
    </row>
    <row r="620" spans="3:6">
      <c r="C620" s="14"/>
      <c r="D620" s="14"/>
      <c r="E620" s="14"/>
      <c r="F620" s="14"/>
    </row>
    <row r="621" spans="3:6">
      <c r="C621" s="14"/>
      <c r="D621" s="14"/>
      <c r="E621" s="14"/>
      <c r="F621" s="14"/>
    </row>
    <row r="622" spans="3:6">
      <c r="C622" s="14"/>
      <c r="D622" s="14"/>
      <c r="E622" s="14"/>
      <c r="F622" s="14"/>
    </row>
    <row r="623" spans="3:6">
      <c r="C623" s="14"/>
      <c r="D623" s="14"/>
      <c r="E623" s="14"/>
      <c r="F623" s="14"/>
    </row>
    <row r="624" spans="3:6">
      <c r="C624" s="14"/>
      <c r="D624" s="14"/>
      <c r="E624" s="14"/>
      <c r="F624" s="14"/>
    </row>
    <row r="625" spans="3:6">
      <c r="C625" s="14"/>
      <c r="D625" s="14"/>
      <c r="E625" s="14"/>
      <c r="F625" s="14"/>
    </row>
    <row r="626" spans="3:6">
      <c r="C626" s="14"/>
      <c r="D626" s="14"/>
      <c r="E626" s="14"/>
      <c r="F626" s="14"/>
    </row>
    <row r="627" spans="3:6">
      <c r="C627" s="14"/>
      <c r="D627" s="14"/>
      <c r="E627" s="14"/>
      <c r="F627" s="14"/>
    </row>
    <row r="628" spans="3:6">
      <c r="C628" s="14"/>
      <c r="D628" s="14"/>
      <c r="E628" s="14"/>
      <c r="F628" s="14"/>
    </row>
    <row r="629" spans="3:6">
      <c r="C629" s="14"/>
      <c r="D629" s="14"/>
      <c r="E629" s="14"/>
      <c r="F629" s="14"/>
    </row>
    <row r="630" spans="3:6">
      <c r="C630" s="14"/>
      <c r="D630" s="14"/>
      <c r="E630" s="14"/>
      <c r="F630" s="14"/>
    </row>
    <row r="631" spans="3:6">
      <c r="C631" s="14"/>
      <c r="D631" s="14"/>
      <c r="E631" s="14"/>
      <c r="F631" s="14"/>
    </row>
    <row r="632" spans="3:6">
      <c r="C632" s="14"/>
      <c r="D632" s="14"/>
      <c r="E632" s="14"/>
      <c r="F632" s="14"/>
    </row>
    <row r="633" spans="3:6">
      <c r="C633" s="14"/>
      <c r="D633" s="14"/>
      <c r="E633" s="14"/>
      <c r="F633" s="14"/>
    </row>
    <row r="634" spans="3:6">
      <c r="C634" s="14"/>
      <c r="D634" s="14"/>
      <c r="E634" s="14"/>
      <c r="F634" s="14"/>
    </row>
    <row r="635" spans="3:6">
      <c r="C635" s="14"/>
      <c r="D635" s="14"/>
      <c r="E635" s="14"/>
      <c r="F635" s="14"/>
    </row>
    <row r="636" spans="3:6">
      <c r="C636" s="14"/>
      <c r="D636" s="14"/>
      <c r="E636" s="14"/>
      <c r="F636" s="14"/>
    </row>
    <row r="637" spans="3:6">
      <c r="C637" s="14"/>
      <c r="D637" s="14"/>
      <c r="E637" s="14"/>
      <c r="F637" s="14"/>
    </row>
    <row r="638" spans="3:6">
      <c r="C638" s="14"/>
      <c r="D638" s="14"/>
      <c r="E638" s="14"/>
      <c r="F638" s="14"/>
    </row>
    <row r="639" spans="3:6">
      <c r="C639" s="14"/>
      <c r="D639" s="14"/>
      <c r="E639" s="14"/>
      <c r="F639" s="14"/>
    </row>
    <row r="640" spans="3:6">
      <c r="C640" s="14"/>
      <c r="D640" s="14"/>
      <c r="E640" s="14"/>
      <c r="F640" s="14"/>
    </row>
    <row r="641" spans="3:6">
      <c r="C641" s="14"/>
      <c r="D641" s="14"/>
      <c r="E641" s="14"/>
      <c r="F641" s="14"/>
    </row>
    <row r="642" spans="3:6">
      <c r="C642" s="14"/>
      <c r="D642" s="14"/>
      <c r="E642" s="14"/>
      <c r="F642" s="14"/>
    </row>
    <row r="643" spans="3:6">
      <c r="C643" s="14"/>
      <c r="D643" s="14"/>
      <c r="E643" s="14"/>
      <c r="F643" s="14"/>
    </row>
    <row r="644" spans="3:6">
      <c r="C644" s="14"/>
      <c r="D644" s="14"/>
      <c r="E644" s="14"/>
      <c r="F644" s="14"/>
    </row>
    <row r="645" spans="3:6">
      <c r="C645" s="14"/>
      <c r="D645" s="14"/>
      <c r="E645" s="14"/>
      <c r="F645" s="14"/>
    </row>
    <row r="646" spans="3:6">
      <c r="C646" s="14"/>
      <c r="D646" s="14"/>
      <c r="E646" s="14"/>
      <c r="F646" s="14"/>
    </row>
    <row r="647" spans="3:6">
      <c r="C647" s="14"/>
      <c r="D647" s="14"/>
      <c r="E647" s="14"/>
      <c r="F647" s="14"/>
    </row>
    <row r="648" spans="3:6">
      <c r="C648" s="14"/>
      <c r="D648" s="14"/>
      <c r="E648" s="14"/>
      <c r="F648" s="14"/>
    </row>
    <row r="649" spans="3:6">
      <c r="C649" s="14"/>
      <c r="D649" s="14"/>
      <c r="E649" s="14"/>
      <c r="F649" s="14"/>
    </row>
    <row r="650" spans="3:6">
      <c r="C650" s="14"/>
      <c r="D650" s="14"/>
      <c r="E650" s="14"/>
      <c r="F650" s="14"/>
    </row>
    <row r="651" spans="3:6">
      <c r="C651" s="14"/>
      <c r="D651" s="14"/>
      <c r="E651" s="14"/>
      <c r="F651" s="14"/>
    </row>
    <row r="652" spans="3:6">
      <c r="C652" s="14"/>
      <c r="D652" s="14"/>
      <c r="E652" s="14"/>
      <c r="F652" s="14"/>
    </row>
    <row r="653" spans="3:6">
      <c r="C653" s="14"/>
      <c r="D653" s="14"/>
      <c r="E653" s="14"/>
      <c r="F653" s="14"/>
    </row>
    <row r="654" spans="3:6">
      <c r="C654" s="14"/>
      <c r="D654" s="14"/>
      <c r="E654" s="14"/>
      <c r="F654" s="14"/>
    </row>
    <row r="655" spans="3:6">
      <c r="C655" s="14"/>
      <c r="D655" s="14"/>
      <c r="E655" s="14"/>
      <c r="F655" s="14"/>
    </row>
    <row r="656" spans="3:6">
      <c r="C656" s="14"/>
      <c r="D656" s="14"/>
      <c r="E656" s="14"/>
      <c r="F656" s="14"/>
    </row>
    <row r="657" spans="3:6">
      <c r="C657" s="14"/>
      <c r="D657" s="14"/>
      <c r="E657" s="14"/>
      <c r="F657" s="14"/>
    </row>
    <row r="658" spans="3:6">
      <c r="C658" s="14"/>
      <c r="D658" s="14"/>
      <c r="E658" s="14"/>
      <c r="F658" s="14"/>
    </row>
    <row r="659" spans="3:6">
      <c r="C659" s="14"/>
      <c r="D659" s="14"/>
      <c r="E659" s="14"/>
      <c r="F659" s="14"/>
    </row>
    <row r="660" spans="3:6">
      <c r="C660" s="14"/>
      <c r="D660" s="14"/>
      <c r="E660" s="14"/>
      <c r="F660" s="14"/>
    </row>
    <row r="661" spans="3:6">
      <c r="C661" s="14"/>
      <c r="D661" s="14"/>
      <c r="E661" s="14"/>
      <c r="F661" s="14"/>
    </row>
    <row r="662" spans="3:6">
      <c r="C662" s="14"/>
      <c r="D662" s="14"/>
      <c r="E662" s="14"/>
      <c r="F662" s="14"/>
    </row>
    <row r="663" spans="3:6">
      <c r="C663" s="14"/>
      <c r="D663" s="14"/>
      <c r="E663" s="14"/>
      <c r="F663" s="14"/>
    </row>
    <row r="664" spans="3:6">
      <c r="C664" s="14"/>
      <c r="D664" s="14"/>
      <c r="E664" s="14"/>
      <c r="F664" s="14"/>
    </row>
    <row r="665" spans="3:6">
      <c r="C665" s="14"/>
      <c r="D665" s="14"/>
      <c r="E665" s="14"/>
      <c r="F665" s="14"/>
    </row>
    <row r="666" spans="3:6">
      <c r="C666" s="14"/>
      <c r="D666" s="14"/>
      <c r="E666" s="14"/>
      <c r="F666" s="14"/>
    </row>
    <row r="667" spans="3:6">
      <c r="C667" s="14"/>
      <c r="D667" s="14"/>
      <c r="E667" s="14"/>
      <c r="F667" s="14"/>
    </row>
    <row r="668" spans="3:6">
      <c r="C668" s="14"/>
      <c r="D668" s="14"/>
      <c r="E668" s="14"/>
      <c r="F668" s="14"/>
    </row>
    <row r="669" spans="3:6">
      <c r="C669" s="14"/>
      <c r="D669" s="14"/>
      <c r="E669" s="14"/>
      <c r="F669" s="14"/>
    </row>
    <row r="670" spans="3:6">
      <c r="C670" s="14"/>
      <c r="D670" s="14"/>
      <c r="E670" s="14"/>
      <c r="F670" s="14"/>
    </row>
    <row r="671" spans="3:6">
      <c r="C671" s="14"/>
      <c r="D671" s="14"/>
      <c r="E671" s="14"/>
      <c r="F671" s="14"/>
    </row>
    <row r="672" spans="3:6">
      <c r="C672" s="14"/>
      <c r="D672" s="14"/>
      <c r="E672" s="14"/>
      <c r="F672" s="14"/>
    </row>
    <row r="673" spans="3:6">
      <c r="C673" s="14"/>
      <c r="D673" s="14"/>
      <c r="E673" s="14"/>
      <c r="F673" s="14"/>
    </row>
    <row r="674" spans="3:6">
      <c r="C674" s="14"/>
      <c r="D674" s="14"/>
      <c r="E674" s="14"/>
      <c r="F674" s="14"/>
    </row>
    <row r="675" spans="3:6">
      <c r="C675" s="14"/>
      <c r="D675" s="14"/>
      <c r="E675" s="14"/>
      <c r="F675" s="14"/>
    </row>
    <row r="676" spans="3:6">
      <c r="C676" s="14"/>
      <c r="D676" s="14"/>
      <c r="E676" s="14"/>
      <c r="F676" s="14"/>
    </row>
    <row r="677" spans="3:6">
      <c r="C677" s="14"/>
      <c r="D677" s="14"/>
      <c r="E677" s="14"/>
      <c r="F677" s="14"/>
    </row>
    <row r="678" spans="3:6">
      <c r="C678" s="14"/>
      <c r="D678" s="14"/>
      <c r="E678" s="14"/>
      <c r="F678" s="14"/>
    </row>
    <row r="679" spans="3:6">
      <c r="C679" s="14"/>
      <c r="D679" s="14"/>
      <c r="E679" s="14"/>
      <c r="F679" s="14"/>
    </row>
    <row r="680" spans="3:6">
      <c r="C680" s="14"/>
      <c r="D680" s="14"/>
      <c r="E680" s="14"/>
      <c r="F680" s="14"/>
    </row>
    <row r="681" spans="3:6">
      <c r="C681" s="14"/>
      <c r="D681" s="14"/>
      <c r="E681" s="14"/>
      <c r="F681" s="14"/>
    </row>
    <row r="682" spans="3:6">
      <c r="C682" s="14"/>
      <c r="D682" s="14"/>
      <c r="E682" s="14"/>
      <c r="F682" s="14"/>
    </row>
    <row r="683" spans="3:6">
      <c r="C683" s="14"/>
      <c r="D683" s="14"/>
      <c r="E683" s="14"/>
      <c r="F683" s="14"/>
    </row>
    <row r="684" spans="3:6">
      <c r="C684" s="14"/>
      <c r="D684" s="14"/>
      <c r="E684" s="14"/>
      <c r="F684" s="14"/>
    </row>
    <row r="685" spans="3:6">
      <c r="C685" s="14"/>
      <c r="D685" s="14"/>
      <c r="E685" s="14"/>
      <c r="F685" s="14"/>
    </row>
    <row r="686" spans="3:6">
      <c r="C686" s="14"/>
      <c r="D686" s="14"/>
      <c r="E686" s="14"/>
      <c r="F686" s="14"/>
    </row>
    <row r="687" spans="3:6">
      <c r="C687" s="14"/>
      <c r="D687" s="14"/>
      <c r="E687" s="14"/>
      <c r="F687" s="14"/>
    </row>
    <row r="688" spans="3:6">
      <c r="C688" s="14"/>
      <c r="D688" s="14"/>
      <c r="E688" s="14"/>
      <c r="F688" s="14"/>
    </row>
    <row r="689" spans="3:6">
      <c r="C689" s="14"/>
      <c r="D689" s="14"/>
      <c r="E689" s="14"/>
      <c r="F689" s="14"/>
    </row>
    <row r="690" spans="3:6">
      <c r="C690" s="14"/>
      <c r="D690" s="14"/>
      <c r="E690" s="14"/>
      <c r="F690" s="14"/>
    </row>
    <row r="691" spans="3:6">
      <c r="C691" s="14"/>
      <c r="D691" s="14"/>
      <c r="E691" s="14"/>
      <c r="F691" s="14"/>
    </row>
    <row r="692" spans="3:6">
      <c r="C692" s="14"/>
      <c r="D692" s="14"/>
      <c r="E692" s="14"/>
      <c r="F692" s="14"/>
    </row>
    <row r="693" spans="3:6">
      <c r="C693" s="14"/>
      <c r="D693" s="14"/>
      <c r="E693" s="14"/>
      <c r="F693" s="14"/>
    </row>
    <row r="694" spans="3:6">
      <c r="C694" s="14"/>
      <c r="D694" s="14"/>
      <c r="E694" s="14"/>
      <c r="F694" s="14"/>
    </row>
    <row r="695" spans="3:6">
      <c r="C695" s="14"/>
      <c r="D695" s="14"/>
      <c r="E695" s="14"/>
      <c r="F695" s="14"/>
    </row>
    <row r="696" spans="3:6">
      <c r="C696" s="14"/>
      <c r="D696" s="14"/>
      <c r="E696" s="14"/>
      <c r="F696" s="14"/>
    </row>
    <row r="697" spans="3:6">
      <c r="C697" s="14"/>
      <c r="D697" s="14"/>
      <c r="E697" s="14"/>
      <c r="F697" s="14"/>
    </row>
    <row r="698" spans="3:6">
      <c r="C698" s="14"/>
      <c r="D698" s="14"/>
      <c r="E698" s="14"/>
      <c r="F698" s="14"/>
    </row>
    <row r="699" spans="3:6">
      <c r="C699" s="14"/>
      <c r="D699" s="14"/>
      <c r="E699" s="14"/>
      <c r="F699" s="14"/>
    </row>
    <row r="700" spans="3:6">
      <c r="C700" s="14"/>
      <c r="D700" s="14"/>
      <c r="E700" s="14"/>
      <c r="F700" s="14"/>
    </row>
    <row r="701" spans="3:6">
      <c r="C701" s="14"/>
      <c r="D701" s="14"/>
      <c r="E701" s="14"/>
      <c r="F701" s="14"/>
    </row>
    <row r="702" spans="3:6">
      <c r="C702" s="14"/>
      <c r="D702" s="14"/>
      <c r="E702" s="14"/>
      <c r="F702" s="14"/>
    </row>
    <row r="703" spans="3:6">
      <c r="C703" s="14"/>
      <c r="D703" s="14"/>
      <c r="E703" s="14"/>
      <c r="F703" s="14"/>
    </row>
    <row r="704" spans="3:6">
      <c r="C704" s="14"/>
      <c r="D704" s="14"/>
      <c r="E704" s="14"/>
      <c r="F704" s="14"/>
    </row>
    <row r="705" spans="3:6">
      <c r="C705" s="14"/>
      <c r="D705" s="14"/>
      <c r="E705" s="14"/>
      <c r="F705" s="14"/>
    </row>
    <row r="706" spans="3:6">
      <c r="C706" s="14"/>
      <c r="D706" s="14"/>
      <c r="E706" s="14"/>
      <c r="F706" s="14"/>
    </row>
    <row r="707" spans="3:6">
      <c r="C707" s="14"/>
      <c r="D707" s="14"/>
      <c r="E707" s="14"/>
      <c r="F707" s="14"/>
    </row>
    <row r="708" spans="3:6">
      <c r="C708" s="14"/>
      <c r="D708" s="14"/>
      <c r="E708" s="14"/>
      <c r="F708" s="14"/>
    </row>
    <row r="709" spans="3:6">
      <c r="C709" s="14"/>
      <c r="D709" s="14"/>
      <c r="E709" s="14"/>
      <c r="F709" s="14"/>
    </row>
    <row r="710" spans="3:6">
      <c r="C710" s="14"/>
      <c r="D710" s="14"/>
      <c r="E710" s="14"/>
      <c r="F710" s="14"/>
    </row>
    <row r="711" spans="3:6">
      <c r="C711" s="14"/>
      <c r="D711" s="14"/>
      <c r="E711" s="14"/>
      <c r="F711" s="14"/>
    </row>
    <row r="712" spans="3:6">
      <c r="C712" s="14"/>
      <c r="D712" s="14"/>
      <c r="E712" s="14"/>
      <c r="F712" s="14"/>
    </row>
    <row r="713" spans="3:6">
      <c r="C713" s="14"/>
      <c r="D713" s="14"/>
      <c r="E713" s="14"/>
      <c r="F713" s="14"/>
    </row>
    <row r="714" spans="3:6">
      <c r="C714" s="14"/>
      <c r="D714" s="14"/>
      <c r="E714" s="14"/>
      <c r="F714" s="14"/>
    </row>
    <row r="715" spans="3:6">
      <c r="C715" s="14"/>
      <c r="D715" s="14"/>
      <c r="E715" s="14"/>
      <c r="F715" s="14"/>
    </row>
    <row r="716" spans="3:6">
      <c r="C716" s="14"/>
      <c r="D716" s="14"/>
      <c r="E716" s="14"/>
      <c r="F716" s="14"/>
    </row>
    <row r="717" spans="3:6">
      <c r="C717" s="14"/>
      <c r="D717" s="14"/>
      <c r="E717" s="14"/>
      <c r="F717" s="14"/>
    </row>
    <row r="718" spans="3:6">
      <c r="C718" s="14"/>
      <c r="D718" s="14"/>
      <c r="E718" s="14"/>
      <c r="F718" s="14"/>
    </row>
    <row r="719" spans="3:6">
      <c r="C719" s="14"/>
      <c r="D719" s="14"/>
      <c r="E719" s="14"/>
      <c r="F719" s="14"/>
    </row>
    <row r="720" spans="3:6">
      <c r="C720" s="14"/>
      <c r="D720" s="14"/>
      <c r="E720" s="14"/>
      <c r="F720" s="14"/>
    </row>
    <row r="721" spans="3:6">
      <c r="C721" s="14"/>
      <c r="D721" s="14"/>
      <c r="E721" s="14"/>
      <c r="F721" s="14"/>
    </row>
    <row r="722" spans="3:6">
      <c r="C722" s="14"/>
      <c r="D722" s="14"/>
      <c r="E722" s="14"/>
      <c r="F722" s="14"/>
    </row>
    <row r="723" spans="3:6">
      <c r="C723" s="14"/>
      <c r="D723" s="14"/>
      <c r="E723" s="14"/>
      <c r="F723" s="14"/>
    </row>
    <row r="724" spans="3:6">
      <c r="C724" s="14"/>
      <c r="D724" s="14"/>
      <c r="E724" s="14"/>
      <c r="F724" s="14"/>
    </row>
    <row r="725" spans="3:6">
      <c r="C725" s="14"/>
      <c r="D725" s="14"/>
      <c r="E725" s="14"/>
      <c r="F725" s="14"/>
    </row>
    <row r="726" spans="3:6">
      <c r="C726" s="14"/>
      <c r="D726" s="14"/>
      <c r="E726" s="14"/>
      <c r="F726" s="14"/>
    </row>
    <row r="727" spans="3:6">
      <c r="C727" s="14"/>
      <c r="D727" s="14"/>
      <c r="E727" s="14"/>
      <c r="F727" s="14"/>
    </row>
    <row r="728" spans="3:6">
      <c r="C728" s="14"/>
      <c r="D728" s="14"/>
      <c r="E728" s="14"/>
      <c r="F728" s="14"/>
    </row>
    <row r="729" spans="3:6">
      <c r="C729" s="14"/>
      <c r="D729" s="14"/>
      <c r="E729" s="14"/>
      <c r="F729" s="14"/>
    </row>
    <row r="730" spans="3:6">
      <c r="C730" s="14"/>
      <c r="D730" s="14"/>
      <c r="E730" s="14"/>
      <c r="F730" s="14"/>
    </row>
    <row r="731" spans="3:6">
      <c r="C731" s="14"/>
      <c r="D731" s="14"/>
      <c r="E731" s="14"/>
      <c r="F731" s="14"/>
    </row>
    <row r="732" spans="3:6">
      <c r="C732" s="14"/>
      <c r="D732" s="14"/>
      <c r="E732" s="14"/>
      <c r="F732" s="14"/>
    </row>
    <row r="733" spans="3:6">
      <c r="C733" s="14"/>
      <c r="D733" s="14"/>
      <c r="E733" s="14"/>
      <c r="F733" s="14"/>
    </row>
    <row r="734" spans="3:6">
      <c r="C734" s="14"/>
      <c r="D734" s="14"/>
      <c r="E734" s="14"/>
      <c r="F734" s="14"/>
    </row>
    <row r="735" spans="3:6">
      <c r="C735" s="14"/>
      <c r="D735" s="14"/>
      <c r="E735" s="14"/>
      <c r="F735" s="14"/>
    </row>
    <row r="736" spans="3:6">
      <c r="C736" s="14"/>
      <c r="D736" s="14"/>
      <c r="E736" s="14"/>
      <c r="F736" s="14"/>
    </row>
    <row r="737" spans="3:6">
      <c r="C737" s="14"/>
      <c r="D737" s="14"/>
      <c r="E737" s="14"/>
      <c r="F737" s="14"/>
    </row>
    <row r="738" spans="3:6">
      <c r="C738" s="14"/>
      <c r="D738" s="14"/>
      <c r="E738" s="14"/>
      <c r="F738" s="14"/>
    </row>
    <row r="739" spans="3:6">
      <c r="C739" s="14"/>
      <c r="D739" s="14"/>
      <c r="E739" s="14"/>
      <c r="F739" s="14"/>
    </row>
    <row r="740" spans="3:6">
      <c r="C740" s="14"/>
      <c r="D740" s="14"/>
      <c r="E740" s="14"/>
      <c r="F740" s="14"/>
    </row>
    <row r="741" spans="3:6">
      <c r="C741" s="14"/>
      <c r="D741" s="14"/>
      <c r="E741" s="14"/>
      <c r="F741" s="14"/>
    </row>
    <row r="742" spans="3:6">
      <c r="C742" s="14"/>
      <c r="D742" s="14"/>
      <c r="E742" s="14"/>
      <c r="F742" s="14"/>
    </row>
    <row r="743" spans="3:6">
      <c r="C743" s="14"/>
      <c r="D743" s="14"/>
      <c r="E743" s="14"/>
      <c r="F743" s="14"/>
    </row>
    <row r="744" spans="3:6">
      <c r="C744" s="14"/>
      <c r="D744" s="14"/>
      <c r="E744" s="14"/>
      <c r="F744" s="14"/>
    </row>
    <row r="745" spans="3:6">
      <c r="C745" s="14"/>
      <c r="D745" s="14"/>
      <c r="E745" s="14"/>
      <c r="F745" s="14"/>
    </row>
    <row r="746" spans="3:6">
      <c r="C746" s="14"/>
      <c r="D746" s="14"/>
      <c r="E746" s="14"/>
      <c r="F746" s="14"/>
    </row>
    <row r="747" spans="3:6">
      <c r="C747" s="14"/>
      <c r="D747" s="14"/>
      <c r="E747" s="14"/>
      <c r="F747" s="14"/>
    </row>
    <row r="748" spans="3:6">
      <c r="C748" s="14"/>
      <c r="D748" s="14"/>
      <c r="E748" s="14"/>
      <c r="F748" s="14"/>
    </row>
    <row r="749" spans="3:6">
      <c r="C749" s="14"/>
      <c r="D749" s="14"/>
      <c r="E749" s="14"/>
      <c r="F749" s="14"/>
    </row>
    <row r="750" spans="3:6">
      <c r="C750" s="14"/>
      <c r="D750" s="14"/>
      <c r="E750" s="14"/>
      <c r="F750" s="14"/>
    </row>
    <row r="751" spans="3:6">
      <c r="C751" s="14"/>
      <c r="D751" s="14"/>
      <c r="E751" s="14"/>
      <c r="F751" s="14"/>
    </row>
    <row r="752" spans="3:6">
      <c r="C752" s="14"/>
      <c r="D752" s="14"/>
      <c r="E752" s="14"/>
      <c r="F752" s="14"/>
    </row>
    <row r="753" spans="2:6">
      <c r="C753" s="14"/>
      <c r="D753" s="14"/>
      <c r="E753" s="14"/>
      <c r="F753" s="14"/>
    </row>
    <row r="754" spans="2:6">
      <c r="C754" s="14"/>
      <c r="D754" s="14"/>
      <c r="E754" s="14"/>
      <c r="F754" s="14"/>
    </row>
    <row r="755" spans="2:6">
      <c r="C755" s="14"/>
      <c r="D755" s="14"/>
      <c r="E755" s="14"/>
      <c r="F755" s="14"/>
    </row>
    <row r="756" spans="2:6">
      <c r="C756" s="14"/>
      <c r="D756" s="14"/>
      <c r="E756" s="14"/>
      <c r="F756" s="14"/>
    </row>
    <row r="757" spans="2:6">
      <c r="C757" s="14"/>
      <c r="D757" s="14"/>
      <c r="E757" s="14"/>
      <c r="F757" s="14"/>
    </row>
    <row r="758" spans="2:6">
      <c r="C758" s="14"/>
      <c r="D758" s="14"/>
      <c r="E758" s="14"/>
      <c r="F758" s="14"/>
    </row>
    <row r="759" spans="2:6">
      <c r="C759" s="14"/>
      <c r="D759" s="14"/>
      <c r="E759" s="14"/>
      <c r="F759" s="14"/>
    </row>
    <row r="760" spans="2:6">
      <c r="C760" s="14"/>
      <c r="D760" s="14"/>
      <c r="E760" s="14"/>
      <c r="F760" s="14"/>
    </row>
    <row r="761" spans="2:6">
      <c r="C761" s="14"/>
      <c r="D761" s="14"/>
      <c r="E761" s="14"/>
      <c r="F761" s="14"/>
    </row>
    <row r="762" spans="2:6">
      <c r="C762" s="14"/>
      <c r="D762" s="14"/>
      <c r="E762" s="14"/>
      <c r="F762" s="14"/>
    </row>
    <row r="763" spans="2:6">
      <c r="C763" s="14"/>
      <c r="D763" s="14"/>
      <c r="E763" s="14"/>
      <c r="F763" s="14"/>
    </row>
    <row r="764" spans="2:6">
      <c r="C764" s="14"/>
      <c r="D764" s="14"/>
      <c r="E764" s="14"/>
      <c r="F764" s="14"/>
    </row>
    <row r="765" spans="2:6">
      <c r="C765" s="14"/>
      <c r="D765" s="14"/>
      <c r="E765" s="14"/>
      <c r="F765" s="14"/>
    </row>
    <row r="766" spans="2:6">
      <c r="B766" s="14"/>
      <c r="C766" s="14"/>
      <c r="D766" s="14"/>
      <c r="E766" s="14"/>
      <c r="F766" s="14"/>
    </row>
    <row r="767" spans="2:6">
      <c r="B767" s="14"/>
      <c r="C767" s="14"/>
      <c r="D767" s="14"/>
      <c r="E767" s="14"/>
      <c r="F767" s="14"/>
    </row>
    <row r="768" spans="2:6">
      <c r="B768" s="17"/>
      <c r="C768" s="14"/>
      <c r="D768" s="14"/>
      <c r="E768" s="14"/>
      <c r="F768" s="14"/>
    </row>
    <row r="769" spans="3:6">
      <c r="C769" s="14"/>
      <c r="D769" s="14"/>
      <c r="E769" s="14"/>
      <c r="F769" s="14"/>
    </row>
    <row r="770" spans="3:6">
      <c r="C770" s="14"/>
      <c r="D770" s="14"/>
      <c r="E770" s="14"/>
      <c r="F770" s="14"/>
    </row>
    <row r="771" spans="3:6">
      <c r="C771" s="14"/>
      <c r="D771" s="14"/>
      <c r="E771" s="14"/>
      <c r="F771" s="14"/>
    </row>
    <row r="772" spans="3:6">
      <c r="C772" s="14"/>
      <c r="D772" s="14"/>
      <c r="E772" s="14"/>
      <c r="F772" s="14"/>
    </row>
    <row r="773" spans="3:6">
      <c r="C773" s="14"/>
      <c r="D773" s="14"/>
      <c r="E773" s="14"/>
      <c r="F773" s="14"/>
    </row>
    <row r="774" spans="3:6">
      <c r="C774" s="14"/>
      <c r="D774" s="14"/>
      <c r="E774" s="14"/>
      <c r="F774" s="14"/>
    </row>
    <row r="775" spans="3:6">
      <c r="C775" s="14"/>
      <c r="D775" s="14"/>
      <c r="E775" s="14"/>
      <c r="F775" s="14"/>
    </row>
    <row r="776" spans="3:6">
      <c r="C776" s="14"/>
      <c r="D776" s="14"/>
      <c r="E776" s="14"/>
      <c r="F776" s="14"/>
    </row>
    <row r="777" spans="3:6">
      <c r="C777" s="14"/>
      <c r="D777" s="14"/>
      <c r="E777" s="14"/>
      <c r="F777" s="14"/>
    </row>
    <row r="778" spans="3:6">
      <c r="C778" s="14"/>
      <c r="D778" s="14"/>
      <c r="E778" s="14"/>
      <c r="F778" s="14"/>
    </row>
    <row r="779" spans="3:6">
      <c r="C779" s="14"/>
      <c r="D779" s="14"/>
      <c r="E779" s="14"/>
      <c r="F779" s="14"/>
    </row>
    <row r="780" spans="3:6">
      <c r="C780" s="14"/>
      <c r="D780" s="14"/>
      <c r="E780" s="14"/>
      <c r="F780" s="14"/>
    </row>
    <row r="781" spans="3:6">
      <c r="C781" s="14"/>
      <c r="D781" s="14"/>
      <c r="E781" s="14"/>
      <c r="F781" s="14"/>
    </row>
    <row r="782" spans="3:6">
      <c r="C782" s="14"/>
      <c r="D782" s="14"/>
      <c r="E782" s="14"/>
      <c r="F782" s="14"/>
    </row>
    <row r="783" spans="3:6">
      <c r="C783" s="14"/>
      <c r="D783" s="14"/>
      <c r="E783" s="14"/>
      <c r="F783" s="14"/>
    </row>
    <row r="784" spans="3:6">
      <c r="C784" s="14"/>
      <c r="D784" s="14"/>
      <c r="E784" s="14"/>
      <c r="F784" s="14"/>
    </row>
    <row r="785" spans="3:6">
      <c r="C785" s="14"/>
      <c r="D785" s="14"/>
      <c r="E785" s="14"/>
      <c r="F785" s="14"/>
    </row>
    <row r="786" spans="3:6">
      <c r="C786" s="14"/>
      <c r="D786" s="14"/>
      <c r="E786" s="14"/>
      <c r="F786" s="14"/>
    </row>
    <row r="787" spans="3:6">
      <c r="C787" s="14"/>
      <c r="D787" s="14"/>
      <c r="E787" s="14"/>
      <c r="F787" s="14"/>
    </row>
    <row r="788" spans="3:6">
      <c r="C788" s="14"/>
      <c r="D788" s="14"/>
      <c r="E788" s="14"/>
      <c r="F788" s="14"/>
    </row>
    <row r="789" spans="3:6">
      <c r="C789" s="14"/>
      <c r="D789" s="14"/>
      <c r="E789" s="14"/>
      <c r="F789" s="14"/>
    </row>
    <row r="790" spans="3:6">
      <c r="C790" s="14"/>
      <c r="D790" s="14"/>
      <c r="E790" s="14"/>
      <c r="F790" s="14"/>
    </row>
    <row r="791" spans="3:6">
      <c r="C791" s="14"/>
      <c r="D791" s="14"/>
      <c r="E791" s="14"/>
      <c r="F791" s="14"/>
    </row>
    <row r="792" spans="3:6">
      <c r="C792" s="14"/>
      <c r="D792" s="14"/>
      <c r="E792" s="14"/>
      <c r="F792" s="14"/>
    </row>
    <row r="793" spans="3:6">
      <c r="C793" s="14"/>
      <c r="D793" s="14"/>
      <c r="E793" s="14"/>
      <c r="F793" s="14"/>
    </row>
    <row r="794" spans="3:6">
      <c r="C794" s="14"/>
      <c r="D794" s="14"/>
      <c r="E794" s="14"/>
      <c r="F794" s="14"/>
    </row>
    <row r="795" spans="3:6">
      <c r="C795" s="14"/>
      <c r="D795" s="14"/>
      <c r="E795" s="14"/>
      <c r="F795" s="14"/>
    </row>
    <row r="796" spans="3:6">
      <c r="C796" s="14"/>
      <c r="D796" s="14"/>
      <c r="E796" s="14"/>
      <c r="F796" s="14"/>
    </row>
    <row r="797" spans="3:6">
      <c r="C797" s="14"/>
      <c r="D797" s="14"/>
      <c r="E797" s="14"/>
      <c r="F797" s="14"/>
    </row>
    <row r="798" spans="3:6">
      <c r="C798" s="14"/>
      <c r="D798" s="14"/>
      <c r="E798" s="14"/>
      <c r="F798" s="14"/>
    </row>
    <row r="799" spans="3:6">
      <c r="C799" s="14"/>
      <c r="D799" s="14"/>
      <c r="E799" s="14"/>
      <c r="F799" s="14"/>
    </row>
    <row r="800" spans="3:6">
      <c r="C800" s="14"/>
      <c r="D800" s="14"/>
      <c r="E800" s="14"/>
      <c r="F800" s="14"/>
    </row>
  </sheetData>
  <mergeCells count="2">
    <mergeCell ref="B6:U6"/>
    <mergeCell ref="B7:U7"/>
  </mergeCells>
  <dataValidations disablePrompts="1" count="5">
    <dataValidation allowBlank="1" showInputMessage="1" showErrorMessage="1" sqref="H2 Q9"/>
    <dataValidation type="list" allowBlank="1" showInputMessage="1" showErrorMessage="1" sqref="L12:L798">
      <formula1>$BN$7:$BN$11</formula1>
    </dataValidation>
    <dataValidation type="list" allowBlank="1" showInputMessage="1" showErrorMessage="1" sqref="E12:E792">
      <formula1>$BI$7:$BI$11</formula1>
    </dataValidation>
    <dataValidation type="list" allowBlank="1" showInputMessage="1" showErrorMessage="1" sqref="I12:I798">
      <formula1>$BM$7:$BM$10</formula1>
    </dataValidation>
    <dataValidation type="list" allowBlank="1" showInputMessage="1" showErrorMessage="1" sqref="G12:G798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2" workbookViewId="0">
      <selection activeCell="J17" sqref="J17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7" width="10.7109375" style="13" customWidth="1"/>
    <col min="8" max="8" width="10.7109375" style="14" customWidth="1"/>
    <col min="9" max="9" width="14.7109375" style="14" customWidth="1"/>
    <col min="10" max="11" width="11.7109375" style="14" customWidth="1"/>
    <col min="12" max="12" width="14.7109375" style="14" customWidth="1"/>
    <col min="13" max="15" width="10.7109375" style="14" customWidth="1"/>
    <col min="16" max="16" width="7.7109375" style="14" customWidth="1"/>
    <col min="17" max="17" width="7.140625" style="14" customWidth="1"/>
    <col min="18" max="18" width="6" style="14" customWidth="1"/>
    <col min="19" max="19" width="7.85546875" style="14" customWidth="1"/>
    <col min="20" max="20" width="8.140625" style="14" customWidth="1"/>
    <col min="21" max="21" width="6.28515625" style="14" customWidth="1"/>
    <col min="22" max="22" width="8" style="14" customWidth="1"/>
    <col min="23" max="23" width="8.7109375" style="14" customWidth="1"/>
    <col min="24" max="24" width="10" style="14" customWidth="1"/>
    <col min="25" max="25" width="9.5703125" style="14" customWidth="1"/>
    <col min="26" max="26" width="6.140625" style="14" customWidth="1"/>
    <col min="27" max="28" width="5.7109375" style="14" customWidth="1"/>
    <col min="29" max="29" width="6.85546875" style="14" customWidth="1"/>
    <col min="30" max="30" width="6.42578125" style="14" customWidth="1"/>
    <col min="31" max="31" width="6.7109375" style="14" customWidth="1"/>
    <col min="32" max="32" width="7.28515625" style="14" customWidth="1"/>
    <col min="33" max="44" width="5.7109375" style="14" customWidth="1"/>
    <col min="45" max="16384" width="9.140625" style="14"/>
  </cols>
  <sheetData>
    <row r="1" spans="2:62">
      <c r="B1" s="2" t="s">
        <v>0</v>
      </c>
      <c r="C1" t="s">
        <v>195</v>
      </c>
    </row>
    <row r="2" spans="2:62">
      <c r="B2" s="2" t="s">
        <v>1</v>
      </c>
    </row>
    <row r="3" spans="2:62">
      <c r="B3" s="2" t="s">
        <v>2</v>
      </c>
      <c r="C3" t="s">
        <v>196</v>
      </c>
    </row>
    <row r="4" spans="2:62">
      <c r="B4" s="2" t="s">
        <v>3</v>
      </c>
    </row>
    <row r="6" spans="2:62" ht="26.25" customHeight="1">
      <c r="B6" s="109" t="s">
        <v>66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1"/>
      <c r="BJ6" s="17"/>
    </row>
    <row r="7" spans="2:62" ht="26.25" customHeight="1">
      <c r="B7" s="109" t="s">
        <v>89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1"/>
      <c r="BF7" s="17"/>
      <c r="BJ7" s="17"/>
    </row>
    <row r="8" spans="2:62" s="17" customFormat="1" ht="63">
      <c r="B8" s="4" t="s">
        <v>46</v>
      </c>
      <c r="C8" s="26" t="s">
        <v>47</v>
      </c>
      <c r="D8" s="27" t="s">
        <v>68</v>
      </c>
      <c r="E8" s="27" t="s">
        <v>81</v>
      </c>
      <c r="F8" s="27" t="s">
        <v>48</v>
      </c>
      <c r="G8" s="27" t="s">
        <v>82</v>
      </c>
      <c r="H8" s="27" t="s">
        <v>51</v>
      </c>
      <c r="I8" s="36" t="s">
        <v>185</v>
      </c>
      <c r="J8" s="36" t="s">
        <v>186</v>
      </c>
      <c r="K8" s="36" t="s">
        <v>190</v>
      </c>
      <c r="L8" s="36" t="s">
        <v>54</v>
      </c>
      <c r="M8" s="36" t="s">
        <v>71</v>
      </c>
      <c r="N8" s="36" t="s">
        <v>55</v>
      </c>
      <c r="O8" s="44" t="s">
        <v>181</v>
      </c>
      <c r="BF8" s="14"/>
      <c r="BG8" s="14"/>
      <c r="BH8" s="14"/>
      <c r="BJ8" s="21"/>
    </row>
    <row r="9" spans="2:62" s="17" customFormat="1" ht="24" customHeight="1">
      <c r="B9" s="18"/>
      <c r="C9" s="19"/>
      <c r="D9" s="19"/>
      <c r="E9" s="19"/>
      <c r="F9" s="19"/>
      <c r="G9" s="19"/>
      <c r="H9" s="19"/>
      <c r="I9" s="19" t="s">
        <v>182</v>
      </c>
      <c r="J9" s="19"/>
      <c r="K9" s="19" t="s">
        <v>183</v>
      </c>
      <c r="L9" s="19" t="s">
        <v>6</v>
      </c>
      <c r="M9" s="19" t="s">
        <v>7</v>
      </c>
      <c r="N9" s="19" t="s">
        <v>7</v>
      </c>
      <c r="O9" s="43" t="s">
        <v>7</v>
      </c>
      <c r="BF9" s="14"/>
      <c r="BH9" s="14"/>
      <c r="BJ9" s="21"/>
    </row>
    <row r="10" spans="2:62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32" t="s">
        <v>74</v>
      </c>
      <c r="N10" s="32" t="s">
        <v>75</v>
      </c>
      <c r="O10" s="32" t="s">
        <v>76</v>
      </c>
      <c r="BF10" s="14"/>
      <c r="BG10" s="17"/>
      <c r="BH10" s="14"/>
      <c r="BJ10" s="14"/>
    </row>
    <row r="11" spans="2:62" s="21" customFormat="1" ht="18" customHeight="1">
      <c r="B11" s="22" t="s">
        <v>90</v>
      </c>
      <c r="C11" s="6"/>
      <c r="D11" s="6"/>
      <c r="E11" s="6"/>
      <c r="F11" s="6"/>
      <c r="G11" s="6"/>
      <c r="H11" s="6"/>
      <c r="I11" s="73">
        <f>I12+I224</f>
        <v>163953782.55000001</v>
      </c>
      <c r="J11" s="6"/>
      <c r="K11" s="73">
        <v>8587.5769885000009</v>
      </c>
      <c r="L11" s="73">
        <v>3268223.8112407373</v>
      </c>
      <c r="M11" s="6"/>
      <c r="N11" s="74">
        <f>L11/$L$11</f>
        <v>1</v>
      </c>
      <c r="O11" s="74">
        <f>L11/'סכום נכסי הקרן'!$C$42</f>
        <v>0.16369743327047068</v>
      </c>
      <c r="BF11" s="14"/>
      <c r="BG11" s="17"/>
      <c r="BH11" s="14"/>
      <c r="BJ11" s="14"/>
    </row>
    <row r="12" spans="2:62" s="86" customFormat="1">
      <c r="B12" s="87" t="s">
        <v>203</v>
      </c>
      <c r="C12" s="88"/>
      <c r="D12" s="88"/>
      <c r="I12" s="89">
        <f>I13+I46+I117+I222</f>
        <v>149048595.11000001</v>
      </c>
      <c r="K12" s="89">
        <v>7969.9534285</v>
      </c>
      <c r="L12" s="89">
        <v>2274477.2195820916</v>
      </c>
      <c r="N12" s="90">
        <f t="shared" ref="N12:N75" si="0">L12/$L$11</f>
        <v>0.69593679960327348</v>
      </c>
      <c r="O12" s="90">
        <f>L12/'סכום נכסי הקרן'!$C$42</f>
        <v>0.11392306781352177</v>
      </c>
    </row>
    <row r="13" spans="2:62" s="86" customFormat="1">
      <c r="B13" s="87" t="s">
        <v>1882</v>
      </c>
      <c r="C13" s="88"/>
      <c r="D13" s="88"/>
      <c r="I13" s="89">
        <v>46637609.649999999</v>
      </c>
      <c r="K13" s="89">
        <v>6905.9399185000002</v>
      </c>
      <c r="L13" s="89">
        <v>1454141.8471760999</v>
      </c>
      <c r="N13" s="90">
        <f t="shared" si="0"/>
        <v>0.44493337395521099</v>
      </c>
      <c r="O13" s="90">
        <f>L13/'סכום נכסי הקרן'!$C$42</f>
        <v>7.2834451292838526E-2</v>
      </c>
    </row>
    <row r="14" spans="2:62" s="86" customFormat="1">
      <c r="B14" s="83" t="s">
        <v>1883</v>
      </c>
      <c r="C14" s="83" t="s">
        <v>1884</v>
      </c>
      <c r="D14" s="83" t="s">
        <v>98</v>
      </c>
      <c r="E14" s="83" t="s">
        <v>121</v>
      </c>
      <c r="F14" s="83" t="s">
        <v>872</v>
      </c>
      <c r="G14" s="83" t="s">
        <v>493</v>
      </c>
      <c r="H14" s="83" t="s">
        <v>100</v>
      </c>
      <c r="I14" s="84">
        <v>1077429.1299999999</v>
      </c>
      <c r="J14" s="84">
        <v>2674</v>
      </c>
      <c r="K14" s="84">
        <v>0</v>
      </c>
      <c r="L14" s="84">
        <v>28810.4549362</v>
      </c>
      <c r="M14" s="85">
        <v>4.7999999999999996E-3</v>
      </c>
      <c r="N14" s="85">
        <f t="shared" si="0"/>
        <v>8.815324959419623E-3</v>
      </c>
      <c r="O14" s="85">
        <f>L14/'סכום נכסי הקרן'!$C$42</f>
        <v>1.4430460693021085E-3</v>
      </c>
    </row>
    <row r="15" spans="2:62" s="86" customFormat="1">
      <c r="B15" s="83" t="s">
        <v>1885</v>
      </c>
      <c r="C15" s="83" t="s">
        <v>1886</v>
      </c>
      <c r="D15" s="83" t="s">
        <v>98</v>
      </c>
      <c r="E15" s="83" t="s">
        <v>121</v>
      </c>
      <c r="F15" s="83" t="s">
        <v>1887</v>
      </c>
      <c r="G15" s="83" t="s">
        <v>938</v>
      </c>
      <c r="H15" s="83" t="s">
        <v>100</v>
      </c>
      <c r="I15" s="84">
        <v>96843</v>
      </c>
      <c r="J15" s="84">
        <v>30480</v>
      </c>
      <c r="K15" s="84">
        <v>0</v>
      </c>
      <c r="L15" s="84">
        <v>29517.7464</v>
      </c>
      <c r="M15" s="85">
        <v>1.6999999999999999E-3</v>
      </c>
      <c r="N15" s="85">
        <f t="shared" si="0"/>
        <v>9.0317395946007701E-3</v>
      </c>
      <c r="O15" s="85">
        <f>L15/'סכום נכסי הקרן'!$C$42</f>
        <v>1.4784725896034273E-3</v>
      </c>
    </row>
    <row r="16" spans="2:62" s="86" customFormat="1">
      <c r="B16" s="83" t="s">
        <v>1888</v>
      </c>
      <c r="C16" s="83" t="s">
        <v>1889</v>
      </c>
      <c r="D16" s="83" t="s">
        <v>98</v>
      </c>
      <c r="E16" s="83" t="s">
        <v>121</v>
      </c>
      <c r="F16" s="83" t="s">
        <v>1266</v>
      </c>
      <c r="G16" s="83" t="s">
        <v>938</v>
      </c>
      <c r="H16" s="83" t="s">
        <v>100</v>
      </c>
      <c r="I16" s="84">
        <v>1276560.7</v>
      </c>
      <c r="J16" s="84">
        <v>6001</v>
      </c>
      <c r="K16" s="84">
        <v>0</v>
      </c>
      <c r="L16" s="84">
        <v>76606.407607000001</v>
      </c>
      <c r="M16" s="85">
        <v>1.09E-2</v>
      </c>
      <c r="N16" s="85">
        <f t="shared" si="0"/>
        <v>2.3439767908036081E-2</v>
      </c>
      <c r="O16" s="85">
        <f>L16/'סכום נכסי הקרן'!$C$42</f>
        <v>3.8370298430010562E-3</v>
      </c>
    </row>
    <row r="17" spans="2:15" s="86" customFormat="1">
      <c r="B17" s="83" t="s">
        <v>1890</v>
      </c>
      <c r="C17" s="83" t="s">
        <v>1891</v>
      </c>
      <c r="D17" s="83" t="s">
        <v>98</v>
      </c>
      <c r="E17" s="83" t="s">
        <v>121</v>
      </c>
      <c r="F17" s="83" t="s">
        <v>1274</v>
      </c>
      <c r="G17" s="83" t="s">
        <v>938</v>
      </c>
      <c r="H17" s="83" t="s">
        <v>100</v>
      </c>
      <c r="I17" s="84">
        <v>2306335</v>
      </c>
      <c r="J17" s="84">
        <v>1006</v>
      </c>
      <c r="K17" s="84">
        <v>0</v>
      </c>
      <c r="L17" s="84">
        <v>23201.730100000001</v>
      </c>
      <c r="M17" s="85">
        <v>4.1999999999999997E-3</v>
      </c>
      <c r="N17" s="85">
        <f t="shared" si="0"/>
        <v>7.0991864205260085E-3</v>
      </c>
      <c r="O17" s="85">
        <f>L17/'סכום נכסי הקרן'!$C$42</f>
        <v>1.1621185953486878E-3</v>
      </c>
    </row>
    <row r="18" spans="2:15" s="86" customFormat="1">
      <c r="B18" s="83" t="s">
        <v>1892</v>
      </c>
      <c r="C18" s="83" t="s">
        <v>1893</v>
      </c>
      <c r="D18" s="83" t="s">
        <v>98</v>
      </c>
      <c r="E18" s="83" t="s">
        <v>121</v>
      </c>
      <c r="F18" s="83" t="s">
        <v>682</v>
      </c>
      <c r="G18" s="83" t="s">
        <v>683</v>
      </c>
      <c r="H18" s="83" t="s">
        <v>100</v>
      </c>
      <c r="I18" s="84">
        <v>1227663</v>
      </c>
      <c r="J18" s="84">
        <v>3560</v>
      </c>
      <c r="K18" s="84">
        <v>867.35504000000003</v>
      </c>
      <c r="L18" s="84">
        <v>44572.15784</v>
      </c>
      <c r="M18" s="85">
        <v>4.7999999999999996E-3</v>
      </c>
      <c r="N18" s="85">
        <f t="shared" si="0"/>
        <v>1.3638037176859921E-2</v>
      </c>
      <c r="O18" s="85">
        <f>L18/'סכום נכסי הקרן'!$C$42</f>
        <v>2.2325116806992252E-3</v>
      </c>
    </row>
    <row r="19" spans="2:15" s="86" customFormat="1">
      <c r="B19" s="83" t="s">
        <v>1894</v>
      </c>
      <c r="C19" s="83" t="s">
        <v>1895</v>
      </c>
      <c r="D19" s="83" t="s">
        <v>98</v>
      </c>
      <c r="E19" s="83" t="s">
        <v>121</v>
      </c>
      <c r="F19" s="83" t="s">
        <v>1067</v>
      </c>
      <c r="G19" s="83" t="s">
        <v>683</v>
      </c>
      <c r="H19" s="83" t="s">
        <v>100</v>
      </c>
      <c r="I19" s="84">
        <v>1147591</v>
      </c>
      <c r="J19" s="84">
        <v>3020</v>
      </c>
      <c r="K19" s="84">
        <v>0</v>
      </c>
      <c r="L19" s="84">
        <v>34657.248200000002</v>
      </c>
      <c r="M19" s="85">
        <v>5.1000000000000004E-3</v>
      </c>
      <c r="N19" s="85">
        <f t="shared" si="0"/>
        <v>1.0604306865643587E-2</v>
      </c>
      <c r="O19" s="85">
        <f>L19/'סכום נכסי הקרן'!$C$42</f>
        <v>1.7358978155182852E-3</v>
      </c>
    </row>
    <row r="20" spans="2:15" s="86" customFormat="1">
      <c r="B20" s="83" t="s">
        <v>1896</v>
      </c>
      <c r="C20" s="83" t="s">
        <v>1897</v>
      </c>
      <c r="D20" s="83" t="s">
        <v>98</v>
      </c>
      <c r="E20" s="83" t="s">
        <v>121</v>
      </c>
      <c r="F20" s="83" t="s">
        <v>1055</v>
      </c>
      <c r="G20" s="83" t="s">
        <v>1048</v>
      </c>
      <c r="H20" s="83" t="s">
        <v>100</v>
      </c>
      <c r="I20" s="84">
        <v>70770</v>
      </c>
      <c r="J20" s="84">
        <v>60900</v>
      </c>
      <c r="K20" s="84">
        <v>0</v>
      </c>
      <c r="L20" s="84">
        <v>43098.93</v>
      </c>
      <c r="M20" s="85">
        <v>1.6000000000000001E-3</v>
      </c>
      <c r="N20" s="85">
        <f t="shared" si="0"/>
        <v>1.3187263935770075E-2</v>
      </c>
      <c r="O20" s="85">
        <f>L20/'סכום נכסי הקרן'!$C$42</f>
        <v>2.1587212581458061E-3</v>
      </c>
    </row>
    <row r="21" spans="2:15" s="86" customFormat="1">
      <c r="B21" s="83" t="s">
        <v>1898</v>
      </c>
      <c r="C21" s="83" t="s">
        <v>1899</v>
      </c>
      <c r="D21" s="83" t="s">
        <v>98</v>
      </c>
      <c r="E21" s="83" t="s">
        <v>121</v>
      </c>
      <c r="F21" s="83" t="s">
        <v>861</v>
      </c>
      <c r="G21" s="83" t="s">
        <v>748</v>
      </c>
      <c r="H21" s="83" t="s">
        <v>100</v>
      </c>
      <c r="I21" s="84">
        <v>1358416</v>
      </c>
      <c r="J21" s="84">
        <v>671</v>
      </c>
      <c r="K21" s="84">
        <v>0</v>
      </c>
      <c r="L21" s="84">
        <v>9114.9713599999995</v>
      </c>
      <c r="M21" s="85">
        <v>2.8E-3</v>
      </c>
      <c r="N21" s="85">
        <f t="shared" si="0"/>
        <v>2.7889679184913666E-3</v>
      </c>
      <c r="O21" s="85">
        <f>L21/'סכום נכסי הקרן'!$C$42</f>
        <v>4.5654688973072394E-4</v>
      </c>
    </row>
    <row r="22" spans="2:15" s="86" customFormat="1">
      <c r="B22" s="83" t="s">
        <v>1900</v>
      </c>
      <c r="C22" s="83" t="s">
        <v>1901</v>
      </c>
      <c r="D22" s="83" t="s">
        <v>98</v>
      </c>
      <c r="E22" s="83" t="s">
        <v>121</v>
      </c>
      <c r="F22" s="83" t="s">
        <v>1902</v>
      </c>
      <c r="G22" s="83" t="s">
        <v>409</v>
      </c>
      <c r="H22" s="83" t="s">
        <v>100</v>
      </c>
      <c r="I22" s="84">
        <v>534175</v>
      </c>
      <c r="J22" s="84">
        <v>12650</v>
      </c>
      <c r="K22" s="84">
        <v>1425.8566499999999</v>
      </c>
      <c r="L22" s="84">
        <v>68998.994149999999</v>
      </c>
      <c r="M22" s="85">
        <v>5.3E-3</v>
      </c>
      <c r="N22" s="85">
        <f t="shared" si="0"/>
        <v>2.1112077426486117E-2</v>
      </c>
      <c r="O22" s="85">
        <f>L22/'סכום נכסי הקרן'!$C$42</f>
        <v>3.4559928857232215E-3</v>
      </c>
    </row>
    <row r="23" spans="2:15" s="86" customFormat="1">
      <c r="B23" s="83" t="s">
        <v>1903</v>
      </c>
      <c r="C23" s="83" t="s">
        <v>1904</v>
      </c>
      <c r="D23" s="83" t="s">
        <v>98</v>
      </c>
      <c r="E23" s="83" t="s">
        <v>121</v>
      </c>
      <c r="F23" s="83" t="s">
        <v>1654</v>
      </c>
      <c r="G23" s="83" t="s">
        <v>409</v>
      </c>
      <c r="H23" s="83" t="s">
        <v>100</v>
      </c>
      <c r="I23" s="84">
        <v>6427744</v>
      </c>
      <c r="J23" s="84">
        <v>1755</v>
      </c>
      <c r="K23" s="84">
        <v>0</v>
      </c>
      <c r="L23" s="84">
        <v>112806.9072</v>
      </c>
      <c r="M23" s="85">
        <v>5.1999999999999998E-3</v>
      </c>
      <c r="N23" s="85">
        <f t="shared" si="0"/>
        <v>3.4516273583226349E-2</v>
      </c>
      <c r="O23" s="85">
        <f>L23/'סכום נכסי הקרן'!$C$42</f>
        <v>5.6502253916355053E-3</v>
      </c>
    </row>
    <row r="24" spans="2:15" s="86" customFormat="1">
      <c r="B24" s="83" t="s">
        <v>1905</v>
      </c>
      <c r="C24" s="83" t="s">
        <v>1906</v>
      </c>
      <c r="D24" s="83" t="s">
        <v>98</v>
      </c>
      <c r="E24" s="83" t="s">
        <v>121</v>
      </c>
      <c r="F24" s="83" t="s">
        <v>422</v>
      </c>
      <c r="G24" s="83" t="s">
        <v>409</v>
      </c>
      <c r="H24" s="83" t="s">
        <v>100</v>
      </c>
      <c r="I24" s="84">
        <v>7225029</v>
      </c>
      <c r="J24" s="84">
        <v>2700</v>
      </c>
      <c r="K24" s="84">
        <v>3265.54621</v>
      </c>
      <c r="L24" s="84">
        <v>198341.32921</v>
      </c>
      <c r="M24" s="85">
        <v>4.4999999999999997E-3</v>
      </c>
      <c r="N24" s="85">
        <f t="shared" si="0"/>
        <v>6.0687804956265336E-2</v>
      </c>
      <c r="O24" s="85">
        <f>L24/'סכום נכסי הקרן'!$C$42</f>
        <v>9.934437902159584E-3</v>
      </c>
    </row>
    <row r="25" spans="2:15" s="86" customFormat="1">
      <c r="B25" s="83" t="s">
        <v>1907</v>
      </c>
      <c r="C25" s="83" t="s">
        <v>1908</v>
      </c>
      <c r="D25" s="83" t="s">
        <v>98</v>
      </c>
      <c r="E25" s="83" t="s">
        <v>121</v>
      </c>
      <c r="F25" s="83" t="s">
        <v>1909</v>
      </c>
      <c r="G25" s="83" t="s">
        <v>409</v>
      </c>
      <c r="H25" s="83" t="s">
        <v>100</v>
      </c>
      <c r="I25" s="84">
        <v>459453.22</v>
      </c>
      <c r="J25" s="84">
        <v>11220</v>
      </c>
      <c r="K25" s="84">
        <v>0</v>
      </c>
      <c r="L25" s="84">
        <v>51550.651284</v>
      </c>
      <c r="M25" s="85">
        <v>1.8E-3</v>
      </c>
      <c r="N25" s="85">
        <f t="shared" si="0"/>
        <v>1.5773292853046527E-2</v>
      </c>
      <c r="O25" s="85">
        <f>L25/'סכום נכסי הקרן'!$C$42</f>
        <v>2.5820475542671756E-3</v>
      </c>
    </row>
    <row r="26" spans="2:15" s="86" customFormat="1">
      <c r="B26" s="83" t="s">
        <v>1910</v>
      </c>
      <c r="C26" s="83" t="s">
        <v>1911</v>
      </c>
      <c r="D26" s="83" t="s">
        <v>98</v>
      </c>
      <c r="E26" s="83" t="s">
        <v>121</v>
      </c>
      <c r="F26" s="83" t="s">
        <v>479</v>
      </c>
      <c r="G26" s="83" t="s">
        <v>409</v>
      </c>
      <c r="H26" s="83" t="s">
        <v>100</v>
      </c>
      <c r="I26" s="84">
        <v>5762252</v>
      </c>
      <c r="J26" s="84">
        <v>2975</v>
      </c>
      <c r="K26" s="84">
        <v>0</v>
      </c>
      <c r="L26" s="84">
        <v>171426.997</v>
      </c>
      <c r="M26" s="85">
        <v>4.3E-3</v>
      </c>
      <c r="N26" s="85">
        <f t="shared" si="0"/>
        <v>5.2452649176104017E-2</v>
      </c>
      <c r="O26" s="85">
        <f>L26/'סכום נכסי הקרן'!$C$42</f>
        <v>8.5863640383646959E-3</v>
      </c>
    </row>
    <row r="27" spans="2:15" s="86" customFormat="1">
      <c r="B27" s="83" t="s">
        <v>1912</v>
      </c>
      <c r="C27" s="83" t="s">
        <v>1913</v>
      </c>
      <c r="D27" s="83" t="s">
        <v>98</v>
      </c>
      <c r="E27" s="83" t="s">
        <v>121</v>
      </c>
      <c r="F27" s="83" t="s">
        <v>1199</v>
      </c>
      <c r="G27" s="83" t="s">
        <v>761</v>
      </c>
      <c r="H27" s="83" t="s">
        <v>100</v>
      </c>
      <c r="I27" s="84">
        <v>9575</v>
      </c>
      <c r="J27" s="84">
        <v>152370</v>
      </c>
      <c r="K27" s="84">
        <v>0</v>
      </c>
      <c r="L27" s="84">
        <v>14589.4275</v>
      </c>
      <c r="M27" s="85">
        <v>2.3999999999999998E-3</v>
      </c>
      <c r="N27" s="85">
        <f t="shared" si="0"/>
        <v>4.4640233786379883E-3</v>
      </c>
      <c r="O27" s="85">
        <f>L27/'סכום נכסי הקרן'!$C$42</f>
        <v>7.3074916914241312E-4</v>
      </c>
    </row>
    <row r="28" spans="2:15" s="86" customFormat="1">
      <c r="B28" s="83" t="s">
        <v>1914</v>
      </c>
      <c r="C28" s="83" t="s">
        <v>1915</v>
      </c>
      <c r="D28" s="83" t="s">
        <v>98</v>
      </c>
      <c r="E28" s="83" t="s">
        <v>121</v>
      </c>
      <c r="F28" s="83" t="s">
        <v>1319</v>
      </c>
      <c r="G28" s="83" t="s">
        <v>761</v>
      </c>
      <c r="H28" s="83" t="s">
        <v>100</v>
      </c>
      <c r="I28" s="84">
        <v>27523</v>
      </c>
      <c r="J28" s="84">
        <v>117790</v>
      </c>
      <c r="K28" s="84">
        <v>0</v>
      </c>
      <c r="L28" s="84">
        <v>32419.341700000001</v>
      </c>
      <c r="M28" s="85">
        <v>3.5999999999999999E-3</v>
      </c>
      <c r="N28" s="85">
        <f t="shared" si="0"/>
        <v>9.9195598503679077E-3</v>
      </c>
      <c r="O28" s="85">
        <f>L28/'סכום נכסי הקרן'!$C$42</f>
        <v>1.6238064866780405E-3</v>
      </c>
    </row>
    <row r="29" spans="2:15" s="86" customFormat="1">
      <c r="B29" s="83" t="s">
        <v>1916</v>
      </c>
      <c r="C29" s="83" t="s">
        <v>1917</v>
      </c>
      <c r="D29" s="83" t="s">
        <v>98</v>
      </c>
      <c r="E29" s="83" t="s">
        <v>121</v>
      </c>
      <c r="F29" s="83" t="s">
        <v>1918</v>
      </c>
      <c r="G29" s="83" t="s">
        <v>761</v>
      </c>
      <c r="H29" s="83" t="s">
        <v>100</v>
      </c>
      <c r="I29" s="84">
        <v>145804</v>
      </c>
      <c r="J29" s="84">
        <v>10540</v>
      </c>
      <c r="K29" s="84">
        <v>0</v>
      </c>
      <c r="L29" s="84">
        <v>15367.741599999999</v>
      </c>
      <c r="M29" s="85">
        <v>2.7000000000000001E-3</v>
      </c>
      <c r="N29" s="85">
        <f t="shared" si="0"/>
        <v>4.7021692783536274E-3</v>
      </c>
      <c r="O29" s="85">
        <f>L29/'סכום נכסי הקרן'!$C$42</f>
        <v>7.697330416697501E-4</v>
      </c>
    </row>
    <row r="30" spans="2:15" s="86" customFormat="1">
      <c r="B30" s="83" t="s">
        <v>1919</v>
      </c>
      <c r="C30" s="83" t="s">
        <v>1920</v>
      </c>
      <c r="D30" s="83" t="s">
        <v>98</v>
      </c>
      <c r="E30" s="83" t="s">
        <v>121</v>
      </c>
      <c r="F30" s="83" t="s">
        <v>1849</v>
      </c>
      <c r="G30" s="83" t="s">
        <v>1085</v>
      </c>
      <c r="H30" s="83" t="s">
        <v>100</v>
      </c>
      <c r="I30" s="84">
        <v>0</v>
      </c>
      <c r="J30" s="84">
        <v>0</v>
      </c>
      <c r="K30" s="84">
        <v>0.75155850000000002</v>
      </c>
      <c r="L30" s="84">
        <v>0.75155850000000002</v>
      </c>
      <c r="M30" s="85">
        <v>0</v>
      </c>
      <c r="N30" s="85">
        <f t="shared" si="0"/>
        <v>2.2995931227692786E-7</v>
      </c>
      <c r="O30" s="85">
        <f>L30/'סכום נכסי הקרן'!$C$42</f>
        <v>3.7643749176375724E-8</v>
      </c>
    </row>
    <row r="31" spans="2:15" s="86" customFormat="1">
      <c r="B31" s="83" t="s">
        <v>1921</v>
      </c>
      <c r="C31" s="83" t="s">
        <v>1922</v>
      </c>
      <c r="D31" s="83" t="s">
        <v>98</v>
      </c>
      <c r="E31" s="83" t="s">
        <v>121</v>
      </c>
      <c r="F31" s="83" t="s">
        <v>1425</v>
      </c>
      <c r="G31" s="83" t="s">
        <v>1085</v>
      </c>
      <c r="H31" s="83" t="s">
        <v>100</v>
      </c>
      <c r="I31" s="84">
        <v>55730</v>
      </c>
      <c r="J31" s="84">
        <v>39690</v>
      </c>
      <c r="K31" s="84">
        <v>0</v>
      </c>
      <c r="L31" s="84">
        <v>22119.237000000001</v>
      </c>
      <c r="M31" s="85">
        <v>3.0999999999999999E-3</v>
      </c>
      <c r="N31" s="85">
        <f t="shared" si="0"/>
        <v>6.7679688655113033E-3</v>
      </c>
      <c r="O31" s="85">
        <f>L31/'סכום נכסי הקרן'!$C$42</f>
        <v>1.1078991317386598E-3</v>
      </c>
    </row>
    <row r="32" spans="2:15" s="86" customFormat="1">
      <c r="B32" s="83" t="s">
        <v>1923</v>
      </c>
      <c r="C32" s="83" t="s">
        <v>1924</v>
      </c>
      <c r="D32" s="83" t="s">
        <v>98</v>
      </c>
      <c r="E32" s="83" t="s">
        <v>121</v>
      </c>
      <c r="F32" s="83" t="s">
        <v>1052</v>
      </c>
      <c r="G32" s="83" t="s">
        <v>653</v>
      </c>
      <c r="H32" s="83" t="s">
        <v>100</v>
      </c>
      <c r="I32" s="84">
        <v>2948275</v>
      </c>
      <c r="J32" s="84">
        <v>2413</v>
      </c>
      <c r="K32" s="84">
        <v>0</v>
      </c>
      <c r="L32" s="84">
        <v>71141.875750000007</v>
      </c>
      <c r="M32" s="85">
        <v>2.2000000000000001E-3</v>
      </c>
      <c r="N32" s="85">
        <f t="shared" si="0"/>
        <v>2.1767749046229471E-2</v>
      </c>
      <c r="O32" s="85">
        <f>L32/'סכום נכסי הקרן'!$C$42</f>
        <v>3.5633246469435006E-3</v>
      </c>
    </row>
    <row r="33" spans="2:15" s="86" customFormat="1">
      <c r="B33" s="83" t="s">
        <v>1925</v>
      </c>
      <c r="C33" s="83" t="s">
        <v>1926</v>
      </c>
      <c r="D33" s="83" t="s">
        <v>98</v>
      </c>
      <c r="E33" s="83" t="s">
        <v>121</v>
      </c>
      <c r="F33" s="83" t="s">
        <v>1927</v>
      </c>
      <c r="G33" s="83" t="s">
        <v>1568</v>
      </c>
      <c r="H33" s="83" t="s">
        <v>100</v>
      </c>
      <c r="I33" s="84">
        <v>137194</v>
      </c>
      <c r="J33" s="84">
        <v>15300</v>
      </c>
      <c r="K33" s="84">
        <v>0</v>
      </c>
      <c r="L33" s="84">
        <v>20990.682000000001</v>
      </c>
      <c r="M33" s="85">
        <v>1.1999999999999999E-3</v>
      </c>
      <c r="N33" s="85">
        <f t="shared" si="0"/>
        <v>6.4226574470832125E-3</v>
      </c>
      <c r="O33" s="85">
        <f>L33/'סכום נכסי הקרן'!$C$42</f>
        <v>1.0513725388629957E-3</v>
      </c>
    </row>
    <row r="34" spans="2:15" s="86" customFormat="1">
      <c r="B34" s="83" t="s">
        <v>1928</v>
      </c>
      <c r="C34" s="83" t="s">
        <v>1929</v>
      </c>
      <c r="D34" s="83" t="s">
        <v>98</v>
      </c>
      <c r="E34" s="83" t="s">
        <v>121</v>
      </c>
      <c r="F34" s="83" t="s">
        <v>1930</v>
      </c>
      <c r="G34" s="83" t="s">
        <v>1568</v>
      </c>
      <c r="H34" s="83" t="s">
        <v>100</v>
      </c>
      <c r="I34" s="84">
        <v>73648</v>
      </c>
      <c r="J34" s="84">
        <v>37180</v>
      </c>
      <c r="K34" s="84">
        <v>0</v>
      </c>
      <c r="L34" s="84">
        <v>27382.326400000002</v>
      </c>
      <c r="M34" s="85">
        <v>2.5999999999999999E-3</v>
      </c>
      <c r="N34" s="85">
        <f t="shared" si="0"/>
        <v>8.3783510498335999E-3</v>
      </c>
      <c r="O34" s="85">
        <f>L34/'סכום נכסי הקרן'!$C$42</f>
        <v>1.3715145618967137E-3</v>
      </c>
    </row>
    <row r="35" spans="2:15" s="86" customFormat="1">
      <c r="B35" s="83" t="s">
        <v>1931</v>
      </c>
      <c r="C35" s="83" t="s">
        <v>1932</v>
      </c>
      <c r="D35" s="83" t="s">
        <v>98</v>
      </c>
      <c r="E35" s="83" t="s">
        <v>121</v>
      </c>
      <c r="F35" s="83" t="s">
        <v>1041</v>
      </c>
      <c r="G35" s="83" t="s">
        <v>1042</v>
      </c>
      <c r="H35" s="83" t="s">
        <v>100</v>
      </c>
      <c r="I35" s="84">
        <v>355730</v>
      </c>
      <c r="J35" s="84">
        <v>8105</v>
      </c>
      <c r="K35" s="84">
        <v>0</v>
      </c>
      <c r="L35" s="84">
        <v>28831.916499999999</v>
      </c>
      <c r="M35" s="85">
        <v>3.0000000000000001E-3</v>
      </c>
      <c r="N35" s="85">
        <f t="shared" si="0"/>
        <v>8.8218916956774602E-3</v>
      </c>
      <c r="O35" s="85">
        <f>L35/'סכום נכסי הקרן'!$C$42</f>
        <v>1.4441210271724804E-3</v>
      </c>
    </row>
    <row r="36" spans="2:15" s="86" customFormat="1">
      <c r="B36" s="83" t="s">
        <v>1933</v>
      </c>
      <c r="C36" s="83" t="s">
        <v>1934</v>
      </c>
      <c r="D36" s="83" t="s">
        <v>98</v>
      </c>
      <c r="E36" s="83" t="s">
        <v>121</v>
      </c>
      <c r="F36" s="83" t="s">
        <v>542</v>
      </c>
      <c r="G36" s="83" t="s">
        <v>474</v>
      </c>
      <c r="H36" s="83" t="s">
        <v>100</v>
      </c>
      <c r="I36" s="84">
        <v>912</v>
      </c>
      <c r="J36" s="84">
        <v>4751</v>
      </c>
      <c r="K36" s="84">
        <v>0</v>
      </c>
      <c r="L36" s="84">
        <v>43.329120000000003</v>
      </c>
      <c r="M36" s="85">
        <v>0</v>
      </c>
      <c r="N36" s="85">
        <f t="shared" si="0"/>
        <v>1.325769668863366E-5</v>
      </c>
      <c r="O36" s="85">
        <f>L36/'סכום נכסי הקרן'!$C$42</f>
        <v>2.1702509190077484E-6</v>
      </c>
    </row>
    <row r="37" spans="2:15" s="86" customFormat="1">
      <c r="B37" s="83" t="s">
        <v>1935</v>
      </c>
      <c r="C37" s="83" t="s">
        <v>1936</v>
      </c>
      <c r="D37" s="83" t="s">
        <v>98</v>
      </c>
      <c r="E37" s="83" t="s">
        <v>121</v>
      </c>
      <c r="F37" s="83" t="s">
        <v>657</v>
      </c>
      <c r="G37" s="83" t="s">
        <v>474</v>
      </c>
      <c r="H37" s="83" t="s">
        <v>100</v>
      </c>
      <c r="I37" s="84">
        <v>1220497</v>
      </c>
      <c r="J37" s="84">
        <v>2805</v>
      </c>
      <c r="K37" s="84">
        <v>0</v>
      </c>
      <c r="L37" s="84">
        <v>34234.940849999999</v>
      </c>
      <c r="M37" s="85">
        <v>6.7999999999999996E-3</v>
      </c>
      <c r="N37" s="85">
        <f t="shared" si="0"/>
        <v>1.0475090699802216E-2</v>
      </c>
      <c r="O37" s="85">
        <f>L37/'סכום נכסי הקרן'!$C$42</f>
        <v>1.714745460833001E-3</v>
      </c>
    </row>
    <row r="38" spans="2:15" s="86" customFormat="1">
      <c r="B38" s="83" t="s">
        <v>1937</v>
      </c>
      <c r="C38" s="83" t="s">
        <v>1938</v>
      </c>
      <c r="D38" s="83" t="s">
        <v>98</v>
      </c>
      <c r="E38" s="83" t="s">
        <v>121</v>
      </c>
      <c r="F38" s="83" t="s">
        <v>535</v>
      </c>
      <c r="G38" s="83" t="s">
        <v>474</v>
      </c>
      <c r="H38" s="83" t="s">
        <v>100</v>
      </c>
      <c r="I38" s="84">
        <v>1755718</v>
      </c>
      <c r="J38" s="84">
        <v>1823</v>
      </c>
      <c r="K38" s="84">
        <v>0</v>
      </c>
      <c r="L38" s="84">
        <v>32006.739140000001</v>
      </c>
      <c r="M38" s="85">
        <v>3.7000000000000002E-3</v>
      </c>
      <c r="N38" s="85">
        <f t="shared" si="0"/>
        <v>9.7933131231453426E-3</v>
      </c>
      <c r="O38" s="85">
        <f>L38/'סכום נכסי הקרן'!$C$42</f>
        <v>1.6031402214729095E-3</v>
      </c>
    </row>
    <row r="39" spans="2:15" s="86" customFormat="1">
      <c r="B39" s="83" t="s">
        <v>1939</v>
      </c>
      <c r="C39" s="83" t="s">
        <v>1940</v>
      </c>
      <c r="D39" s="83" t="s">
        <v>98</v>
      </c>
      <c r="E39" s="83" t="s">
        <v>121</v>
      </c>
      <c r="F39" s="83" t="s">
        <v>546</v>
      </c>
      <c r="G39" s="83" t="s">
        <v>474</v>
      </c>
      <c r="H39" s="83" t="s">
        <v>100</v>
      </c>
      <c r="I39" s="84">
        <v>137512.13</v>
      </c>
      <c r="J39" s="84">
        <v>29700</v>
      </c>
      <c r="K39" s="84">
        <v>0</v>
      </c>
      <c r="L39" s="84">
        <v>40841.102610000002</v>
      </c>
      <c r="M39" s="85">
        <v>5.7000000000000002E-3</v>
      </c>
      <c r="N39" s="85">
        <f t="shared" si="0"/>
        <v>1.2496421594362971E-2</v>
      </c>
      <c r="O39" s="85">
        <f>L39/'סכום נכסי הקרן'!$C$42</f>
        <v>2.0456321400629013E-3</v>
      </c>
    </row>
    <row r="40" spans="2:15" s="86" customFormat="1">
      <c r="B40" s="83" t="s">
        <v>1941</v>
      </c>
      <c r="C40" s="83" t="s">
        <v>1942</v>
      </c>
      <c r="D40" s="83" t="s">
        <v>98</v>
      </c>
      <c r="E40" s="83" t="s">
        <v>121</v>
      </c>
      <c r="F40" s="83" t="s">
        <v>576</v>
      </c>
      <c r="G40" s="83" t="s">
        <v>474</v>
      </c>
      <c r="H40" s="83" t="s">
        <v>100</v>
      </c>
      <c r="I40" s="84">
        <v>1873369.47</v>
      </c>
      <c r="J40" s="84">
        <v>992</v>
      </c>
      <c r="K40" s="84">
        <v>231.60122999999999</v>
      </c>
      <c r="L40" s="84">
        <v>18815.426372400001</v>
      </c>
      <c r="M40" s="85">
        <v>2.5000000000000001E-3</v>
      </c>
      <c r="N40" s="85">
        <f t="shared" si="0"/>
        <v>5.7570801325436084E-3</v>
      </c>
      <c r="O40" s="85">
        <f>L40/'סכום נכסי הקרן'!$C$42</f>
        <v>9.4241924082980977E-4</v>
      </c>
    </row>
    <row r="41" spans="2:15" s="86" customFormat="1">
      <c r="B41" s="83" t="s">
        <v>1943</v>
      </c>
      <c r="C41" s="83" t="s">
        <v>1944</v>
      </c>
      <c r="D41" s="83" t="s">
        <v>98</v>
      </c>
      <c r="E41" s="83" t="s">
        <v>121</v>
      </c>
      <c r="F41" s="83" t="s">
        <v>590</v>
      </c>
      <c r="G41" s="83" t="s">
        <v>474</v>
      </c>
      <c r="H41" s="83" t="s">
        <v>100</v>
      </c>
      <c r="I41" s="84">
        <v>202302</v>
      </c>
      <c r="J41" s="84">
        <v>22500</v>
      </c>
      <c r="K41" s="84">
        <v>1114.8292300000001</v>
      </c>
      <c r="L41" s="84">
        <v>46632.77923</v>
      </c>
      <c r="M41" s="85">
        <v>4.3E-3</v>
      </c>
      <c r="N41" s="85">
        <f t="shared" si="0"/>
        <v>1.4268539097478912E-2</v>
      </c>
      <c r="O41" s="85">
        <f>L41/'סכום נכסי הקרן'!$C$42</f>
        <v>2.3357232267766561E-3</v>
      </c>
    </row>
    <row r="42" spans="2:15" s="86" customFormat="1">
      <c r="B42" s="83" t="s">
        <v>1945</v>
      </c>
      <c r="C42" s="83" t="s">
        <v>1946</v>
      </c>
      <c r="D42" s="83" t="s">
        <v>98</v>
      </c>
      <c r="E42" s="83" t="s">
        <v>121</v>
      </c>
      <c r="F42" s="83" t="s">
        <v>509</v>
      </c>
      <c r="G42" s="83" t="s">
        <v>474</v>
      </c>
      <c r="H42" s="83" t="s">
        <v>100</v>
      </c>
      <c r="I42" s="84">
        <v>211231</v>
      </c>
      <c r="J42" s="84">
        <v>20580</v>
      </c>
      <c r="K42" s="84">
        <v>0</v>
      </c>
      <c r="L42" s="84">
        <v>43471.339800000002</v>
      </c>
      <c r="M42" s="85">
        <v>1.6999999999999999E-3</v>
      </c>
      <c r="N42" s="85">
        <f t="shared" si="0"/>
        <v>1.3301212619063776E-2</v>
      </c>
      <c r="O42" s="85">
        <f>L42/'סכום נכסי הקרן'!$C$42</f>
        <v>2.177374365125535E-3</v>
      </c>
    </row>
    <row r="43" spans="2:15" s="86" customFormat="1">
      <c r="B43" s="83" t="s">
        <v>1947</v>
      </c>
      <c r="C43" s="83" t="s">
        <v>1948</v>
      </c>
      <c r="D43" s="83" t="s">
        <v>98</v>
      </c>
      <c r="E43" s="83" t="s">
        <v>121</v>
      </c>
      <c r="F43" s="83" t="s">
        <v>1668</v>
      </c>
      <c r="G43" s="83" t="s">
        <v>1949</v>
      </c>
      <c r="H43" s="83" t="s">
        <v>100</v>
      </c>
      <c r="I43" s="84">
        <v>1121947</v>
      </c>
      <c r="J43" s="84">
        <v>3197</v>
      </c>
      <c r="K43" s="84">
        <v>0</v>
      </c>
      <c r="L43" s="84">
        <v>35868.64559</v>
      </c>
      <c r="M43" s="85">
        <v>8.9999999999999998E-4</v>
      </c>
      <c r="N43" s="85">
        <f t="shared" si="0"/>
        <v>1.097496611665128E-2</v>
      </c>
      <c r="O43" s="85">
        <f>L43/'סכום נכסי הקרן'!$C$42</f>
        <v>1.7965737835261995E-3</v>
      </c>
    </row>
    <row r="44" spans="2:15" s="86" customFormat="1">
      <c r="B44" s="83" t="s">
        <v>1950</v>
      </c>
      <c r="C44" s="83" t="s">
        <v>1951</v>
      </c>
      <c r="D44" s="83" t="s">
        <v>98</v>
      </c>
      <c r="E44" s="83" t="s">
        <v>121</v>
      </c>
      <c r="F44" s="83" t="s">
        <v>1952</v>
      </c>
      <c r="G44" s="83" t="s">
        <v>127</v>
      </c>
      <c r="H44" s="83" t="s">
        <v>100</v>
      </c>
      <c r="I44" s="84">
        <v>50693</v>
      </c>
      <c r="J44" s="84">
        <v>80520</v>
      </c>
      <c r="K44" s="84">
        <v>0</v>
      </c>
      <c r="L44" s="84">
        <v>40818.003599999996</v>
      </c>
      <c r="M44" s="85">
        <v>6.9999999999999999E-4</v>
      </c>
      <c r="N44" s="85">
        <f t="shared" si="0"/>
        <v>1.2489353837889086E-2</v>
      </c>
      <c r="O44" s="85">
        <f>L44/'סכום נכסי הקרן'!$C$42</f>
        <v>2.0444751664691454E-3</v>
      </c>
    </row>
    <row r="45" spans="2:15" s="86" customFormat="1">
      <c r="B45" s="83" t="s">
        <v>1953</v>
      </c>
      <c r="C45" s="83" t="s">
        <v>1954</v>
      </c>
      <c r="D45" s="83" t="s">
        <v>98</v>
      </c>
      <c r="E45" s="83" t="s">
        <v>121</v>
      </c>
      <c r="F45" s="83" t="s">
        <v>660</v>
      </c>
      <c r="G45" s="83" t="s">
        <v>130</v>
      </c>
      <c r="H45" s="83" t="s">
        <v>100</v>
      </c>
      <c r="I45" s="84">
        <v>7339688</v>
      </c>
      <c r="J45" s="84">
        <v>488.6</v>
      </c>
      <c r="K45" s="84">
        <v>0</v>
      </c>
      <c r="L45" s="84">
        <v>35861.715568</v>
      </c>
      <c r="M45" s="85">
        <v>2.7000000000000001E-3</v>
      </c>
      <c r="N45" s="85">
        <f t="shared" si="0"/>
        <v>1.097284569210258E-2</v>
      </c>
      <c r="O45" s="85">
        <f>L45/'סכום נכסי הקרן'!$C$42</f>
        <v>1.7962266754701335E-3</v>
      </c>
    </row>
    <row r="46" spans="2:15" s="86" customFormat="1">
      <c r="B46" s="87" t="s">
        <v>1955</v>
      </c>
      <c r="C46" s="88"/>
      <c r="D46" s="88"/>
      <c r="I46" s="89">
        <f>SUM(I47:I116)</f>
        <v>47031341.780000009</v>
      </c>
      <c r="K46" s="89">
        <v>706.31636000000003</v>
      </c>
      <c r="L46" s="89">
        <v>558872.2276763618</v>
      </c>
      <c r="N46" s="90">
        <f t="shared" si="0"/>
        <v>0.1710018223825967</v>
      </c>
      <c r="O46" s="90">
        <f>L46/'סכום נכסי הקרן'!$C$42</f>
        <v>2.7992559408604002E-2</v>
      </c>
    </row>
    <row r="47" spans="2:15" s="86" customFormat="1">
      <c r="B47" s="83" t="s">
        <v>1956</v>
      </c>
      <c r="C47" s="83" t="s">
        <v>1957</v>
      </c>
      <c r="D47" s="83" t="s">
        <v>98</v>
      </c>
      <c r="E47" s="83" t="s">
        <v>121</v>
      </c>
      <c r="F47" s="83" t="s">
        <v>1602</v>
      </c>
      <c r="G47" s="83" t="s">
        <v>99</v>
      </c>
      <c r="H47" s="83" t="s">
        <v>100</v>
      </c>
      <c r="I47" s="84">
        <v>198</v>
      </c>
      <c r="J47" s="84">
        <v>14230</v>
      </c>
      <c r="K47" s="84">
        <v>0</v>
      </c>
      <c r="L47" s="84">
        <v>28.1754</v>
      </c>
      <c r="M47" s="85">
        <v>0</v>
      </c>
      <c r="N47" s="85">
        <f t="shared" si="0"/>
        <v>8.6210130111326708E-6</v>
      </c>
      <c r="O47" s="85">
        <f>L47/'סכום נכסי הקרן'!$C$42</f>
        <v>1.4112377021137496E-6</v>
      </c>
    </row>
    <row r="48" spans="2:15" s="86" customFormat="1">
      <c r="B48" s="83" t="s">
        <v>1958</v>
      </c>
      <c r="C48" s="83" t="s">
        <v>1959</v>
      </c>
      <c r="D48" s="83" t="s">
        <v>98</v>
      </c>
      <c r="E48" s="83" t="s">
        <v>121</v>
      </c>
      <c r="F48" s="83" t="s">
        <v>1207</v>
      </c>
      <c r="G48" s="83" t="s">
        <v>493</v>
      </c>
      <c r="H48" s="83" t="s">
        <v>100</v>
      </c>
      <c r="I48" s="84">
        <v>15126730</v>
      </c>
      <c r="J48" s="84">
        <v>98.1</v>
      </c>
      <c r="K48" s="84">
        <v>0</v>
      </c>
      <c r="L48" s="84">
        <v>14839.32213</v>
      </c>
      <c r="M48" s="85">
        <v>4.7000000000000002E-3</v>
      </c>
      <c r="N48" s="85">
        <f t="shared" si="0"/>
        <v>4.5404852871341302E-3</v>
      </c>
      <c r="O48" s="85">
        <f>L48/'סכום נכסי הקרן'!$C$42</f>
        <v>7.4326578730619312E-4</v>
      </c>
    </row>
    <row r="49" spans="2:15" s="86" customFormat="1">
      <c r="B49" s="83" t="s">
        <v>1960</v>
      </c>
      <c r="C49" s="83" t="s">
        <v>1961</v>
      </c>
      <c r="D49" s="83" t="s">
        <v>98</v>
      </c>
      <c r="E49" s="83" t="s">
        <v>121</v>
      </c>
      <c r="F49" s="83" t="s">
        <v>778</v>
      </c>
      <c r="G49" s="83" t="s">
        <v>493</v>
      </c>
      <c r="H49" s="83" t="s">
        <v>100</v>
      </c>
      <c r="I49" s="84">
        <v>1332688</v>
      </c>
      <c r="J49" s="84">
        <v>60.9</v>
      </c>
      <c r="K49" s="84">
        <v>0</v>
      </c>
      <c r="L49" s="84">
        <v>811.60699199999999</v>
      </c>
      <c r="M49" s="85">
        <v>1.1000000000000001E-3</v>
      </c>
      <c r="N49" s="85">
        <f t="shared" si="0"/>
        <v>2.4833274551410979E-4</v>
      </c>
      <c r="O49" s="85">
        <f>L49/'סכום נכסי הקרן'!$C$42</f>
        <v>4.065143303766876E-5</v>
      </c>
    </row>
    <row r="50" spans="2:15" s="86" customFormat="1">
      <c r="B50" s="83" t="s">
        <v>1962</v>
      </c>
      <c r="C50" s="83">
        <v>11669740</v>
      </c>
      <c r="D50" s="83" t="s">
        <v>98</v>
      </c>
      <c r="E50" s="83" t="s">
        <v>121</v>
      </c>
      <c r="F50" s="83" t="s">
        <v>970</v>
      </c>
      <c r="G50" s="83" t="s">
        <v>493</v>
      </c>
      <c r="H50" s="83" t="s">
        <v>100</v>
      </c>
      <c r="I50" s="84">
        <v>731670</v>
      </c>
      <c r="J50" s="84">
        <f>L50*1000/I50*100</f>
        <v>395.49238850325287</v>
      </c>
      <c r="K50" s="84">
        <v>0</v>
      </c>
      <c r="L50" s="84">
        <f>2893699.15896175/1000</f>
        <v>2893.6991589617501</v>
      </c>
      <c r="M50" s="85">
        <v>1.6000000000000001E-3</v>
      </c>
      <c r="N50" s="85">
        <f t="shared" si="0"/>
        <v>8.8540422140281634E-4</v>
      </c>
      <c r="O50" s="85">
        <f>L50/'סכום נכסי הקרן'!$C$42</f>
        <v>1.4493839845048056E-4</v>
      </c>
    </row>
    <row r="51" spans="2:15" s="86" customFormat="1">
      <c r="B51" s="83" t="s">
        <v>1962</v>
      </c>
      <c r="C51" s="83">
        <v>1166974</v>
      </c>
      <c r="D51" s="83" t="s">
        <v>98</v>
      </c>
      <c r="E51" s="83" t="s">
        <v>121</v>
      </c>
      <c r="F51" s="83" t="s">
        <v>970</v>
      </c>
      <c r="G51" s="83" t="s">
        <v>493</v>
      </c>
      <c r="H51" s="83" t="s">
        <v>100</v>
      </c>
      <c r="I51" s="84">
        <v>196982</v>
      </c>
      <c r="J51" s="84">
        <f>L51*1000/I51*100</f>
        <v>416.9</v>
      </c>
      <c r="K51" s="84">
        <v>0</v>
      </c>
      <c r="L51" s="84">
        <f>821217.958/1000</f>
        <v>821.21795799999995</v>
      </c>
      <c r="M51" s="85">
        <v>0</v>
      </c>
      <c r="N51" s="85">
        <f t="shared" si="0"/>
        <v>2.5127347618467892E-4</v>
      </c>
      <c r="O51" s="85">
        <f>L51/'סכום נכסי הקרן'!$C$42</f>
        <v>4.1132823100380678E-5</v>
      </c>
    </row>
    <row r="52" spans="2:15" s="86" customFormat="1">
      <c r="B52" s="83" t="s">
        <v>1963</v>
      </c>
      <c r="C52" s="83" t="s">
        <v>1964</v>
      </c>
      <c r="D52" s="83" t="s">
        <v>98</v>
      </c>
      <c r="E52" s="83" t="s">
        <v>121</v>
      </c>
      <c r="F52" s="83" t="s">
        <v>805</v>
      </c>
      <c r="G52" s="83" t="s">
        <v>493</v>
      </c>
      <c r="H52" s="83" t="s">
        <v>100</v>
      </c>
      <c r="I52" s="84">
        <v>38927</v>
      </c>
      <c r="J52" s="84">
        <v>35160</v>
      </c>
      <c r="K52" s="84">
        <v>0</v>
      </c>
      <c r="L52" s="84">
        <v>13686.733200000001</v>
      </c>
      <c r="M52" s="85">
        <v>2.8E-3</v>
      </c>
      <c r="N52" s="85">
        <f t="shared" si="0"/>
        <v>4.187820048592087E-3</v>
      </c>
      <c r="O52" s="85">
        <f>L52/'סכום נכסי הקרן'!$C$42</f>
        <v>6.8553539295314238E-4</v>
      </c>
    </row>
    <row r="53" spans="2:15" s="86" customFormat="1">
      <c r="B53" s="83" t="s">
        <v>1965</v>
      </c>
      <c r="C53" s="83" t="s">
        <v>1966</v>
      </c>
      <c r="D53" s="83" t="s">
        <v>98</v>
      </c>
      <c r="E53" s="83" t="s">
        <v>121</v>
      </c>
      <c r="F53" s="83" t="s">
        <v>937</v>
      </c>
      <c r="G53" s="83" t="s">
        <v>938</v>
      </c>
      <c r="H53" s="83" t="s">
        <v>100</v>
      </c>
      <c r="I53" s="84">
        <v>89855</v>
      </c>
      <c r="J53" s="84">
        <v>762</v>
      </c>
      <c r="K53" s="84">
        <v>0</v>
      </c>
      <c r="L53" s="84">
        <v>684.69510000000002</v>
      </c>
      <c r="M53" s="85">
        <v>5.0000000000000001E-4</v>
      </c>
      <c r="N53" s="85">
        <f t="shared" si="0"/>
        <v>2.0950067668103328E-4</v>
      </c>
      <c r="O53" s="85">
        <f>L53/'סכום נכסי הקרן'!$C$42</f>
        <v>3.4294723041111894E-5</v>
      </c>
    </row>
    <row r="54" spans="2:15" s="86" customFormat="1">
      <c r="B54" s="83" t="s">
        <v>1967</v>
      </c>
      <c r="C54" s="83" t="s">
        <v>1968</v>
      </c>
      <c r="D54" s="83" t="s">
        <v>98</v>
      </c>
      <c r="E54" s="83" t="s">
        <v>121</v>
      </c>
      <c r="F54" s="83" t="s">
        <v>974</v>
      </c>
      <c r="G54" s="83" t="s">
        <v>938</v>
      </c>
      <c r="H54" s="83" t="s">
        <v>100</v>
      </c>
      <c r="I54" s="84">
        <v>124635</v>
      </c>
      <c r="J54" s="84">
        <v>8390</v>
      </c>
      <c r="K54" s="84">
        <v>0</v>
      </c>
      <c r="L54" s="84">
        <v>10456.8765</v>
      </c>
      <c r="M54" s="85">
        <v>3.7000000000000002E-3</v>
      </c>
      <c r="N54" s="85">
        <f t="shared" si="0"/>
        <v>3.1995594867262741E-3</v>
      </c>
      <c r="O54" s="85">
        <f>L54/'סכום נכסי הקרן'!$C$42</f>
        <v>5.2375967557327565E-4</v>
      </c>
    </row>
    <row r="55" spans="2:15" s="86" customFormat="1">
      <c r="B55" s="83" t="s">
        <v>1969</v>
      </c>
      <c r="C55" s="83" t="s">
        <v>1970</v>
      </c>
      <c r="D55" s="83" t="s">
        <v>98</v>
      </c>
      <c r="E55" s="83" t="s">
        <v>121</v>
      </c>
      <c r="F55" s="83" t="s">
        <v>792</v>
      </c>
      <c r="G55" s="83" t="s">
        <v>793</v>
      </c>
      <c r="H55" s="83" t="s">
        <v>100</v>
      </c>
      <c r="I55" s="84">
        <v>5102</v>
      </c>
      <c r="J55" s="84">
        <v>45570</v>
      </c>
      <c r="K55" s="84">
        <v>36.360349999999997</v>
      </c>
      <c r="L55" s="84">
        <v>2361.34175</v>
      </c>
      <c r="M55" s="85">
        <v>1.6999999999999999E-3</v>
      </c>
      <c r="N55" s="85">
        <f t="shared" si="0"/>
        <v>7.2251531302060625E-4</v>
      </c>
      <c r="O55" s="85">
        <f>L55/'סכום נכסי הקרן'!$C$42</f>
        <v>1.1827390224008392E-4</v>
      </c>
    </row>
    <row r="56" spans="2:15" s="86" customFormat="1">
      <c r="B56" s="83" t="s">
        <v>1971</v>
      </c>
      <c r="C56" s="83" t="s">
        <v>1972</v>
      </c>
      <c r="D56" s="83" t="s">
        <v>98</v>
      </c>
      <c r="E56" s="83" t="s">
        <v>121</v>
      </c>
      <c r="F56" s="83" t="s">
        <v>1973</v>
      </c>
      <c r="G56" s="83" t="s">
        <v>683</v>
      </c>
      <c r="H56" s="83" t="s">
        <v>100</v>
      </c>
      <c r="I56" s="84">
        <v>19693</v>
      </c>
      <c r="J56" s="84">
        <v>8831</v>
      </c>
      <c r="K56" s="84">
        <v>0</v>
      </c>
      <c r="L56" s="84">
        <v>1739.0888299999999</v>
      </c>
      <c r="M56" s="85">
        <v>1.2999999999999999E-3</v>
      </c>
      <c r="N56" s="85">
        <f t="shared" si="0"/>
        <v>5.3212048208527618E-4</v>
      </c>
      <c r="O56" s="85">
        <f>L56/'סכום נכסי הקרן'!$C$42</f>
        <v>8.7106757108005185E-5</v>
      </c>
    </row>
    <row r="57" spans="2:15" s="86" customFormat="1">
      <c r="B57" s="83" t="s">
        <v>1974</v>
      </c>
      <c r="C57" s="83" t="s">
        <v>1975</v>
      </c>
      <c r="D57" s="83" t="s">
        <v>98</v>
      </c>
      <c r="E57" s="83" t="s">
        <v>121</v>
      </c>
      <c r="F57" s="83" t="s">
        <v>1149</v>
      </c>
      <c r="G57" s="83" t="s">
        <v>683</v>
      </c>
      <c r="H57" s="83" t="s">
        <v>100</v>
      </c>
      <c r="I57" s="84">
        <v>576523</v>
      </c>
      <c r="J57" s="84">
        <v>4874</v>
      </c>
      <c r="K57" s="84">
        <v>0</v>
      </c>
      <c r="L57" s="84">
        <v>28099.731019999999</v>
      </c>
      <c r="M57" s="85">
        <v>7.3000000000000001E-3</v>
      </c>
      <c r="N57" s="85">
        <f t="shared" si="0"/>
        <v>8.5978600741337587E-3</v>
      </c>
      <c r="O57" s="85">
        <f>L57/'סכום נכסי הקרן'!$C$42</f>
        <v>1.4074476257543548E-3</v>
      </c>
    </row>
    <row r="58" spans="2:15" s="86" customFormat="1">
      <c r="B58" s="83" t="s">
        <v>1976</v>
      </c>
      <c r="C58" s="83" t="s">
        <v>1977</v>
      </c>
      <c r="D58" s="83" t="s">
        <v>98</v>
      </c>
      <c r="E58" s="83" t="s">
        <v>121</v>
      </c>
      <c r="F58" s="83" t="s">
        <v>1978</v>
      </c>
      <c r="G58" s="83" t="s">
        <v>683</v>
      </c>
      <c r="H58" s="83" t="s">
        <v>100</v>
      </c>
      <c r="I58" s="84">
        <v>1100802</v>
      </c>
      <c r="J58" s="84">
        <v>383</v>
      </c>
      <c r="K58" s="84">
        <v>0</v>
      </c>
      <c r="L58" s="84">
        <v>4216.0716599999996</v>
      </c>
      <c r="M58" s="85">
        <v>1E-3</v>
      </c>
      <c r="N58" s="85">
        <f t="shared" si="0"/>
        <v>1.2900192592377646E-3</v>
      </c>
      <c r="O58" s="85">
        <f>L58/'סכום נכסי הקרן'!$C$42</f>
        <v>2.1117284160669596E-4</v>
      </c>
    </row>
    <row r="59" spans="2:15" s="86" customFormat="1">
      <c r="B59" s="83" t="s">
        <v>1979</v>
      </c>
      <c r="C59" s="83" t="s">
        <v>1980</v>
      </c>
      <c r="D59" s="83" t="s">
        <v>98</v>
      </c>
      <c r="E59" s="83" t="s">
        <v>121</v>
      </c>
      <c r="F59" s="83" t="s">
        <v>1981</v>
      </c>
      <c r="G59" s="83" t="s">
        <v>683</v>
      </c>
      <c r="H59" s="83" t="s">
        <v>100</v>
      </c>
      <c r="I59" s="84">
        <v>108866</v>
      </c>
      <c r="J59" s="84">
        <v>7300</v>
      </c>
      <c r="K59" s="84">
        <v>0</v>
      </c>
      <c r="L59" s="84">
        <v>7947.2179999999998</v>
      </c>
      <c r="M59" s="85">
        <v>1.6999999999999999E-3</v>
      </c>
      <c r="N59" s="85">
        <f t="shared" si="0"/>
        <v>2.4316627192624684E-3</v>
      </c>
      <c r="O59" s="85">
        <f>L59/'סכום נכסי הקרן'!$C$42</f>
        <v>3.980569457227592E-4</v>
      </c>
    </row>
    <row r="60" spans="2:15" s="86" customFormat="1">
      <c r="B60" s="83" t="s">
        <v>1982</v>
      </c>
      <c r="C60" s="83" t="s">
        <v>1983</v>
      </c>
      <c r="D60" s="83" t="s">
        <v>98</v>
      </c>
      <c r="E60" s="83" t="s">
        <v>121</v>
      </c>
      <c r="F60" s="83" t="s">
        <v>868</v>
      </c>
      <c r="G60" s="83" t="s">
        <v>748</v>
      </c>
      <c r="H60" s="83" t="s">
        <v>100</v>
      </c>
      <c r="I60" s="84">
        <v>229773</v>
      </c>
      <c r="J60" s="84">
        <v>482.4</v>
      </c>
      <c r="K60" s="84">
        <v>7.1668500000000002</v>
      </c>
      <c r="L60" s="84">
        <v>1115.5918019999999</v>
      </c>
      <c r="M60" s="85">
        <v>8.9999999999999998E-4</v>
      </c>
      <c r="N60" s="85">
        <f t="shared" si="0"/>
        <v>3.4134498321780491E-4</v>
      </c>
      <c r="O60" s="85">
        <f>L60/'סכום נכסי הקרן'!$C$42</f>
        <v>5.5877297612506553E-5</v>
      </c>
    </row>
    <row r="61" spans="2:15" s="86" customFormat="1">
      <c r="B61" s="83" t="s">
        <v>1984</v>
      </c>
      <c r="C61" s="83" t="s">
        <v>1985</v>
      </c>
      <c r="D61" s="83" t="s">
        <v>98</v>
      </c>
      <c r="E61" s="83" t="s">
        <v>121</v>
      </c>
      <c r="F61" s="83" t="s">
        <v>747</v>
      </c>
      <c r="G61" s="83" t="s">
        <v>748</v>
      </c>
      <c r="H61" s="83" t="s">
        <v>100</v>
      </c>
      <c r="I61" s="84">
        <v>250185</v>
      </c>
      <c r="J61" s="84">
        <v>895.2</v>
      </c>
      <c r="K61" s="84">
        <v>0</v>
      </c>
      <c r="L61" s="84">
        <v>2239.6561200000001</v>
      </c>
      <c r="M61" s="85">
        <v>1.1999999999999999E-3</v>
      </c>
      <c r="N61" s="85">
        <f t="shared" si="0"/>
        <v>6.8528235804932365E-4</v>
      </c>
      <c r="O61" s="85">
        <f>L61/'סכום נכסי הקרן'!$C$42</f>
        <v>1.1217896307820995E-4</v>
      </c>
    </row>
    <row r="62" spans="2:15" s="86" customFormat="1">
      <c r="B62" s="83" t="s">
        <v>1986</v>
      </c>
      <c r="C62" s="83" t="s">
        <v>1987</v>
      </c>
      <c r="D62" s="83" t="s">
        <v>98</v>
      </c>
      <c r="E62" s="83" t="s">
        <v>121</v>
      </c>
      <c r="F62" s="83" t="s">
        <v>1284</v>
      </c>
      <c r="G62" s="83" t="s">
        <v>748</v>
      </c>
      <c r="H62" s="83" t="s">
        <v>100</v>
      </c>
      <c r="I62" s="84">
        <v>71718</v>
      </c>
      <c r="J62" s="84">
        <v>14130</v>
      </c>
      <c r="K62" s="84">
        <v>0</v>
      </c>
      <c r="L62" s="84">
        <v>10133.7534</v>
      </c>
      <c r="M62" s="85">
        <v>5.7000000000000002E-3</v>
      </c>
      <c r="N62" s="85">
        <f t="shared" si="0"/>
        <v>3.1006913801759667E-3</v>
      </c>
      <c r="O62" s="85">
        <f>L62/'סכום נכסי הקרן'!$C$42</f>
        <v>5.0757522029867895E-4</v>
      </c>
    </row>
    <row r="63" spans="2:15" s="86" customFormat="1">
      <c r="B63" s="83" t="s">
        <v>1988</v>
      </c>
      <c r="C63" s="83" t="s">
        <v>1989</v>
      </c>
      <c r="D63" s="83" t="s">
        <v>98</v>
      </c>
      <c r="E63" s="83" t="s">
        <v>121</v>
      </c>
      <c r="F63" s="83" t="s">
        <v>1214</v>
      </c>
      <c r="G63" s="83" t="s">
        <v>748</v>
      </c>
      <c r="H63" s="83" t="s">
        <v>100</v>
      </c>
      <c r="I63" s="84">
        <v>68194</v>
      </c>
      <c r="J63" s="84">
        <v>20430</v>
      </c>
      <c r="K63" s="84">
        <v>0</v>
      </c>
      <c r="L63" s="84">
        <v>13932.0342</v>
      </c>
      <c r="M63" s="85">
        <v>3.5999999999999999E-3</v>
      </c>
      <c r="N63" s="85">
        <f t="shared" si="0"/>
        <v>4.262876413812948E-3</v>
      </c>
      <c r="O63" s="85">
        <f>L63/'סכום נכסי הקרן'!$C$42</f>
        <v>6.9782192729040836E-4</v>
      </c>
    </row>
    <row r="64" spans="2:15" s="86" customFormat="1">
      <c r="B64" s="83" t="s">
        <v>1990</v>
      </c>
      <c r="C64" s="83" t="s">
        <v>1991</v>
      </c>
      <c r="D64" s="83" t="s">
        <v>98</v>
      </c>
      <c r="E64" s="83" t="s">
        <v>121</v>
      </c>
      <c r="F64" s="83" t="s">
        <v>1992</v>
      </c>
      <c r="G64" s="83" t="s">
        <v>748</v>
      </c>
      <c r="H64" s="83" t="s">
        <v>100</v>
      </c>
      <c r="I64" s="84">
        <v>42657</v>
      </c>
      <c r="J64" s="84">
        <v>7144</v>
      </c>
      <c r="K64" s="84">
        <v>54.667619999999999</v>
      </c>
      <c r="L64" s="84">
        <v>3102.0837000000001</v>
      </c>
      <c r="M64" s="85">
        <v>1.4E-3</v>
      </c>
      <c r="N64" s="85">
        <f t="shared" si="0"/>
        <v>9.4916501413724646E-4</v>
      </c>
      <c r="O64" s="85">
        <f>L64/'סכום נכסי הקרן'!$C$42</f>
        <v>1.5537587656439726E-4</v>
      </c>
    </row>
    <row r="65" spans="2:15" s="86" customFormat="1">
      <c r="B65" s="83" t="s">
        <v>1993</v>
      </c>
      <c r="C65" s="83" t="s">
        <v>1994</v>
      </c>
      <c r="D65" s="83" t="s">
        <v>98</v>
      </c>
      <c r="E65" s="83" t="s">
        <v>121</v>
      </c>
      <c r="F65" s="83" t="s">
        <v>942</v>
      </c>
      <c r="G65" s="83" t="s">
        <v>748</v>
      </c>
      <c r="H65" s="83" t="s">
        <v>100</v>
      </c>
      <c r="I65" s="84">
        <v>919355.2</v>
      </c>
      <c r="J65" s="84">
        <v>1324</v>
      </c>
      <c r="K65" s="84">
        <v>0</v>
      </c>
      <c r="L65" s="84">
        <v>12172.262848</v>
      </c>
      <c r="M65" s="85">
        <v>1.4800000000000001E-2</v>
      </c>
      <c r="N65" s="85">
        <f t="shared" si="0"/>
        <v>3.7244275640287206E-3</v>
      </c>
      <c r="O65" s="85">
        <f>L65/'סכום נכסי הקרן'!$C$42</f>
        <v>6.0967923263329307E-4</v>
      </c>
    </row>
    <row r="66" spans="2:15" s="86" customFormat="1">
      <c r="B66" s="83" t="s">
        <v>1995</v>
      </c>
      <c r="C66" s="83" t="s">
        <v>1996</v>
      </c>
      <c r="D66" s="83" t="s">
        <v>98</v>
      </c>
      <c r="E66" s="83" t="s">
        <v>121</v>
      </c>
      <c r="F66" s="83" t="s">
        <v>1997</v>
      </c>
      <c r="G66" s="83" t="s">
        <v>748</v>
      </c>
      <c r="H66" s="83" t="s">
        <v>100</v>
      </c>
      <c r="I66" s="84">
        <v>10573</v>
      </c>
      <c r="J66" s="84">
        <v>7752</v>
      </c>
      <c r="K66" s="84">
        <v>0</v>
      </c>
      <c r="L66" s="84">
        <v>819.61896000000002</v>
      </c>
      <c r="M66" s="85">
        <v>5.0000000000000001E-4</v>
      </c>
      <c r="N66" s="85">
        <f t="shared" si="0"/>
        <v>2.5078422021802805E-4</v>
      </c>
      <c r="O66" s="85">
        <f>L66/'סכום נכסי הקרן'!$C$42</f>
        <v>4.105273315442767E-5</v>
      </c>
    </row>
    <row r="67" spans="2:15" s="86" customFormat="1">
      <c r="B67" s="83" t="s">
        <v>1998</v>
      </c>
      <c r="C67" s="83" t="s">
        <v>1999</v>
      </c>
      <c r="D67" s="83" t="s">
        <v>98</v>
      </c>
      <c r="E67" s="83" t="s">
        <v>121</v>
      </c>
      <c r="F67" s="83" t="s">
        <v>2000</v>
      </c>
      <c r="G67" s="83" t="s">
        <v>409</v>
      </c>
      <c r="H67" s="83" t="s">
        <v>100</v>
      </c>
      <c r="I67" s="84">
        <v>133056</v>
      </c>
      <c r="J67" s="84">
        <v>13450</v>
      </c>
      <c r="K67" s="84">
        <v>0</v>
      </c>
      <c r="L67" s="84">
        <v>17896.031999999999</v>
      </c>
      <c r="M67" s="85">
        <v>3.8E-3</v>
      </c>
      <c r="N67" s="85">
        <f t="shared" si="0"/>
        <v>5.4757669711750891E-3</v>
      </c>
      <c r="O67" s="85">
        <f>L67/'סכום נכסי הקרן'!$C$42</f>
        <v>8.9636899836858153E-4</v>
      </c>
    </row>
    <row r="68" spans="2:15" s="86" customFormat="1">
      <c r="B68" s="83" t="s">
        <v>2001</v>
      </c>
      <c r="C68" s="83" t="s">
        <v>2002</v>
      </c>
      <c r="D68" s="83" t="s">
        <v>98</v>
      </c>
      <c r="E68" s="83" t="s">
        <v>121</v>
      </c>
      <c r="F68" s="83" t="s">
        <v>2003</v>
      </c>
      <c r="G68" s="83" t="s">
        <v>761</v>
      </c>
      <c r="H68" s="83" t="s">
        <v>100</v>
      </c>
      <c r="I68" s="84">
        <v>96678</v>
      </c>
      <c r="J68" s="84">
        <v>13000</v>
      </c>
      <c r="K68" s="84">
        <v>0</v>
      </c>
      <c r="L68" s="84">
        <v>12568.14</v>
      </c>
      <c r="M68" s="85">
        <v>2.8E-3</v>
      </c>
      <c r="N68" s="85">
        <f t="shared" si="0"/>
        <v>3.8455567078279971E-3</v>
      </c>
      <c r="O68" s="85">
        <f>L68/'סכום נכסי הקרן'!$C$42</f>
        <v>6.2950776256748449E-4</v>
      </c>
    </row>
    <row r="69" spans="2:15" s="86" customFormat="1">
      <c r="B69" s="83" t="s">
        <v>2004</v>
      </c>
      <c r="C69" s="83" t="s">
        <v>2005</v>
      </c>
      <c r="D69" s="83" t="s">
        <v>98</v>
      </c>
      <c r="E69" s="83" t="s">
        <v>121</v>
      </c>
      <c r="F69" s="83" t="s">
        <v>2006</v>
      </c>
      <c r="G69" s="83" t="s">
        <v>761</v>
      </c>
      <c r="H69" s="83" t="s">
        <v>100</v>
      </c>
      <c r="I69" s="84">
        <v>12854</v>
      </c>
      <c r="J69" s="84">
        <v>40150</v>
      </c>
      <c r="K69" s="84">
        <v>0</v>
      </c>
      <c r="L69" s="84">
        <v>5160.8810000000003</v>
      </c>
      <c r="M69" s="85">
        <v>1.6999999999999999E-3</v>
      </c>
      <c r="N69" s="85">
        <f t="shared" si="0"/>
        <v>1.5791088059054134E-3</v>
      </c>
      <c r="O69" s="85">
        <f>L69/'סכום נכסי הקרן'!$C$42</f>
        <v>2.5849605838151407E-4</v>
      </c>
    </row>
    <row r="70" spans="2:15" s="86" customFormat="1">
      <c r="B70" s="83" t="s">
        <v>2007</v>
      </c>
      <c r="C70" s="83" t="s">
        <v>2008</v>
      </c>
      <c r="D70" s="83" t="s">
        <v>98</v>
      </c>
      <c r="E70" s="83" t="s">
        <v>121</v>
      </c>
      <c r="F70" s="83" t="s">
        <v>1594</v>
      </c>
      <c r="G70" s="83" t="s">
        <v>1085</v>
      </c>
      <c r="H70" s="83" t="s">
        <v>100</v>
      </c>
      <c r="I70" s="84">
        <v>10086623.300000001</v>
      </c>
      <c r="J70" s="84">
        <v>126</v>
      </c>
      <c r="K70" s="84">
        <v>0</v>
      </c>
      <c r="L70" s="84">
        <v>12709.145358</v>
      </c>
      <c r="M70" s="85">
        <v>3.8999999999999998E-3</v>
      </c>
      <c r="N70" s="85">
        <f t="shared" si="0"/>
        <v>3.8887010474276985E-3</v>
      </c>
      <c r="O70" s="85">
        <f>L70/'סכום נכסי הקרן'!$C$42</f>
        <v>6.3657038022010511E-4</v>
      </c>
    </row>
    <row r="71" spans="2:15" s="86" customFormat="1">
      <c r="B71" s="83" t="s">
        <v>2009</v>
      </c>
      <c r="C71" s="83" t="s">
        <v>2010</v>
      </c>
      <c r="D71" s="83" t="s">
        <v>98</v>
      </c>
      <c r="E71" s="83" t="s">
        <v>121</v>
      </c>
      <c r="F71" s="83" t="s">
        <v>1403</v>
      </c>
      <c r="G71" s="83" t="s">
        <v>1085</v>
      </c>
      <c r="H71" s="83" t="s">
        <v>100</v>
      </c>
      <c r="I71" s="84">
        <v>304498</v>
      </c>
      <c r="J71" s="84">
        <v>1796</v>
      </c>
      <c r="K71" s="84">
        <v>0</v>
      </c>
      <c r="L71" s="84">
        <v>5468.7840800000004</v>
      </c>
      <c r="M71" s="85">
        <v>3.2000000000000002E-3</v>
      </c>
      <c r="N71" s="85">
        <f t="shared" si="0"/>
        <v>1.6733199425298384E-3</v>
      </c>
      <c r="O71" s="85">
        <f>L71/'סכום נכסי הקרן'!$C$42</f>
        <v>2.7391817963242607E-4</v>
      </c>
    </row>
    <row r="72" spans="2:15" s="86" customFormat="1">
      <c r="B72" s="83" t="s">
        <v>2011</v>
      </c>
      <c r="C72" s="83" t="s">
        <v>2012</v>
      </c>
      <c r="D72" s="83" t="s">
        <v>98</v>
      </c>
      <c r="E72" s="83" t="s">
        <v>121</v>
      </c>
      <c r="F72" s="83" t="s">
        <v>2013</v>
      </c>
      <c r="G72" s="83" t="s">
        <v>1085</v>
      </c>
      <c r="H72" s="83" t="s">
        <v>100</v>
      </c>
      <c r="I72" s="84">
        <v>29647</v>
      </c>
      <c r="J72" s="84">
        <v>263.10000000000002</v>
      </c>
      <c r="K72" s="84">
        <v>0</v>
      </c>
      <c r="L72" s="84">
        <v>78.001256999999995</v>
      </c>
      <c r="M72" s="85">
        <v>0</v>
      </c>
      <c r="N72" s="85">
        <f t="shared" si="0"/>
        <v>2.3866559178634668E-5</v>
      </c>
      <c r="O72" s="85">
        <f>L72/'סכום נכסי הקרן'!$C$42</f>
        <v>3.9068944785402879E-6</v>
      </c>
    </row>
    <row r="73" spans="2:15" s="86" customFormat="1">
      <c r="B73" s="83" t="s">
        <v>2014</v>
      </c>
      <c r="C73" s="83" t="s">
        <v>2015</v>
      </c>
      <c r="D73" s="83" t="s">
        <v>98</v>
      </c>
      <c r="E73" s="83" t="s">
        <v>121</v>
      </c>
      <c r="F73" s="83" t="s">
        <v>2016</v>
      </c>
      <c r="G73" s="83" t="s">
        <v>1568</v>
      </c>
      <c r="H73" s="83" t="s">
        <v>100</v>
      </c>
      <c r="I73" s="84">
        <v>109069</v>
      </c>
      <c r="J73" s="84">
        <v>9869</v>
      </c>
      <c r="K73" s="84">
        <v>0</v>
      </c>
      <c r="L73" s="84">
        <v>10764.019609999999</v>
      </c>
      <c r="M73" s="85">
        <v>2.3999999999999998E-3</v>
      </c>
      <c r="N73" s="85">
        <f t="shared" si="0"/>
        <v>3.2935380903162761E-3</v>
      </c>
      <c r="O73" s="85">
        <f>L73/'סכום נכסי הקרן'!$C$42</f>
        <v>5.3914373176330204E-4</v>
      </c>
    </row>
    <row r="74" spans="2:15" s="86" customFormat="1">
      <c r="B74" s="83" t="s">
        <v>2017</v>
      </c>
      <c r="C74" s="83" t="s">
        <v>2018</v>
      </c>
      <c r="D74" s="83" t="s">
        <v>98</v>
      </c>
      <c r="E74" s="83" t="s">
        <v>121</v>
      </c>
      <c r="F74" s="83" t="s">
        <v>2019</v>
      </c>
      <c r="G74" s="83" t="s">
        <v>1042</v>
      </c>
      <c r="H74" s="83" t="s">
        <v>100</v>
      </c>
      <c r="I74" s="84">
        <v>45543</v>
      </c>
      <c r="J74" s="84">
        <v>1221</v>
      </c>
      <c r="K74" s="84">
        <v>0</v>
      </c>
      <c r="L74" s="84">
        <v>556.08002999999997</v>
      </c>
      <c r="M74" s="85">
        <v>5.0000000000000001E-4</v>
      </c>
      <c r="N74" s="85">
        <f t="shared" si="0"/>
        <v>1.7014747523943032E-4</v>
      </c>
      <c r="O74" s="85">
        <f>L74/'סכום נכסי הקרן'!$C$42</f>
        <v>2.7852704974145707E-5</v>
      </c>
    </row>
    <row r="75" spans="2:15" s="86" customFormat="1">
      <c r="B75" s="83" t="s">
        <v>2020</v>
      </c>
      <c r="C75" s="83" t="s">
        <v>2021</v>
      </c>
      <c r="D75" s="83" t="s">
        <v>98</v>
      </c>
      <c r="E75" s="83" t="s">
        <v>121</v>
      </c>
      <c r="F75" s="83" t="s">
        <v>2022</v>
      </c>
      <c r="G75" s="83" t="s">
        <v>1408</v>
      </c>
      <c r="H75" s="83" t="s">
        <v>100</v>
      </c>
      <c r="I75" s="84">
        <v>23827</v>
      </c>
      <c r="J75" s="84">
        <v>7299</v>
      </c>
      <c r="K75" s="84">
        <v>0</v>
      </c>
      <c r="L75" s="84">
        <v>1739.13273</v>
      </c>
      <c r="M75" s="85">
        <v>1.4E-3</v>
      </c>
      <c r="N75" s="85">
        <f t="shared" si="0"/>
        <v>5.3213391445788459E-4</v>
      </c>
      <c r="O75" s="85">
        <f>L75/'סכום נכסי הקרן'!$C$42</f>
        <v>8.710895595292391E-5</v>
      </c>
    </row>
    <row r="76" spans="2:15" s="86" customFormat="1">
      <c r="B76" s="83" t="s">
        <v>2023</v>
      </c>
      <c r="C76" s="83" t="s">
        <v>2024</v>
      </c>
      <c r="D76" s="83" t="s">
        <v>98</v>
      </c>
      <c r="E76" s="83" t="s">
        <v>121</v>
      </c>
      <c r="F76" s="83" t="s">
        <v>2025</v>
      </c>
      <c r="G76" s="83" t="s">
        <v>698</v>
      </c>
      <c r="H76" s="83" t="s">
        <v>100</v>
      </c>
      <c r="I76" s="84">
        <v>104825</v>
      </c>
      <c r="J76" s="84">
        <v>3586</v>
      </c>
      <c r="K76" s="84">
        <v>0</v>
      </c>
      <c r="L76" s="84">
        <v>3759.0245</v>
      </c>
      <c r="M76" s="85">
        <v>3.8E-3</v>
      </c>
      <c r="N76" s="85">
        <f t="shared" ref="N76:N139" si="1">L76/$L$11</f>
        <v>1.1501735245521441E-3</v>
      </c>
      <c r="O76" s="85">
        <f>L76/'סכום נכסי הקרן'!$C$42</f>
        <v>1.8828045378483667E-4</v>
      </c>
    </row>
    <row r="77" spans="2:15" s="86" customFormat="1">
      <c r="B77" s="83" t="s">
        <v>2026</v>
      </c>
      <c r="C77" s="83" t="s">
        <v>2027</v>
      </c>
      <c r="D77" s="83" t="s">
        <v>98</v>
      </c>
      <c r="E77" s="83" t="s">
        <v>121</v>
      </c>
      <c r="F77" s="83" t="s">
        <v>2028</v>
      </c>
      <c r="G77" s="83" t="s">
        <v>698</v>
      </c>
      <c r="H77" s="83" t="s">
        <v>100</v>
      </c>
      <c r="I77" s="84">
        <v>477739</v>
      </c>
      <c r="J77" s="84">
        <v>3341</v>
      </c>
      <c r="K77" s="84">
        <v>0</v>
      </c>
      <c r="L77" s="84">
        <v>15961.25999</v>
      </c>
      <c r="M77" s="85">
        <v>4.8999999999999998E-3</v>
      </c>
      <c r="N77" s="85">
        <f t="shared" si="1"/>
        <v>4.8837720155831439E-3</v>
      </c>
      <c r="O77" s="85">
        <f>L77/'סכום נכסי הקרן'!$C$42</f>
        <v>7.9946094362911375E-4</v>
      </c>
    </row>
    <row r="78" spans="2:15" s="86" customFormat="1">
      <c r="B78" s="83" t="s">
        <v>2029</v>
      </c>
      <c r="C78" s="83" t="s">
        <v>2030</v>
      </c>
      <c r="D78" s="83" t="s">
        <v>98</v>
      </c>
      <c r="E78" s="83" t="s">
        <v>121</v>
      </c>
      <c r="F78" s="83" t="s">
        <v>2031</v>
      </c>
      <c r="G78" s="83" t="s">
        <v>698</v>
      </c>
      <c r="H78" s="83" t="s">
        <v>100</v>
      </c>
      <c r="I78" s="84">
        <v>76325</v>
      </c>
      <c r="J78" s="84">
        <v>7033</v>
      </c>
      <c r="K78" s="84">
        <v>0</v>
      </c>
      <c r="L78" s="84">
        <v>5367.9372499999999</v>
      </c>
      <c r="M78" s="85">
        <v>3.7000000000000002E-3</v>
      </c>
      <c r="N78" s="85">
        <f t="shared" si="1"/>
        <v>1.6424631726681333E-3</v>
      </c>
      <c r="O78" s="85">
        <f>L78/'סכום נכסי הקרן'!$C$42</f>
        <v>2.6886700560704732E-4</v>
      </c>
    </row>
    <row r="79" spans="2:15" s="86" customFormat="1">
      <c r="B79" s="83" t="s">
        <v>2032</v>
      </c>
      <c r="C79" s="83" t="s">
        <v>2033</v>
      </c>
      <c r="D79" s="83" t="s">
        <v>98</v>
      </c>
      <c r="E79" s="83" t="s">
        <v>121</v>
      </c>
      <c r="F79" s="83" t="s">
        <v>2034</v>
      </c>
      <c r="G79" s="83" t="s">
        <v>698</v>
      </c>
      <c r="H79" s="83" t="s">
        <v>100</v>
      </c>
      <c r="I79" s="84">
        <v>17039</v>
      </c>
      <c r="J79" s="84">
        <v>11960</v>
      </c>
      <c r="K79" s="84">
        <v>0</v>
      </c>
      <c r="L79" s="84">
        <v>2037.8643999999999</v>
      </c>
      <c r="M79" s="85">
        <v>1.4E-3</v>
      </c>
      <c r="N79" s="85">
        <f t="shared" si="1"/>
        <v>6.2353881426081164E-4</v>
      </c>
      <c r="O79" s="85">
        <f>L79/'סכום נכסי הקרן'!$C$42</f>
        <v>1.0207170343900761E-4</v>
      </c>
    </row>
    <row r="80" spans="2:15" s="86" customFormat="1">
      <c r="B80" s="83" t="s">
        <v>2035</v>
      </c>
      <c r="C80" s="83" t="s">
        <v>2036</v>
      </c>
      <c r="D80" s="83" t="s">
        <v>98</v>
      </c>
      <c r="E80" s="83" t="s">
        <v>121</v>
      </c>
      <c r="F80" s="83" t="s">
        <v>1187</v>
      </c>
      <c r="G80" s="83" t="s">
        <v>698</v>
      </c>
      <c r="H80" s="83" t="s">
        <v>100</v>
      </c>
      <c r="I80" s="84">
        <v>222313</v>
      </c>
      <c r="J80" s="84">
        <v>1696</v>
      </c>
      <c r="K80" s="84">
        <v>0</v>
      </c>
      <c r="L80" s="84">
        <v>3770.42848</v>
      </c>
      <c r="M80" s="85">
        <v>2.3999999999999998E-3</v>
      </c>
      <c r="N80" s="85">
        <f t="shared" si="1"/>
        <v>1.1536628755448078E-3</v>
      </c>
      <c r="O80" s="85">
        <f>L80/'סכום נכסי הקרן'!$C$42</f>
        <v>1.8885165158611549E-4</v>
      </c>
    </row>
    <row r="81" spans="2:15" s="86" customFormat="1">
      <c r="B81" s="83" t="s">
        <v>2037</v>
      </c>
      <c r="C81" s="83" t="s">
        <v>2038</v>
      </c>
      <c r="D81" s="83" t="s">
        <v>98</v>
      </c>
      <c r="E81" s="83" t="s">
        <v>121</v>
      </c>
      <c r="F81" s="83" t="s">
        <v>2039</v>
      </c>
      <c r="G81" s="83" t="s">
        <v>698</v>
      </c>
      <c r="H81" s="83" t="s">
        <v>100</v>
      </c>
      <c r="I81" s="84">
        <v>9981</v>
      </c>
      <c r="J81" s="84">
        <v>32520</v>
      </c>
      <c r="K81" s="84">
        <v>0</v>
      </c>
      <c r="L81" s="84">
        <v>3245.8211999999999</v>
      </c>
      <c r="M81" s="85">
        <v>1.1999999999999999E-3</v>
      </c>
      <c r="N81" s="85">
        <f t="shared" si="1"/>
        <v>9.9314532524863029E-4</v>
      </c>
      <c r="O81" s="85">
        <f>L81/'סכום נכסי הקרן'!$C$42</f>
        <v>1.6257534060776753E-4</v>
      </c>
    </row>
    <row r="82" spans="2:15" s="86" customFormat="1">
      <c r="B82" s="83" t="s">
        <v>2040</v>
      </c>
      <c r="C82" s="83" t="s">
        <v>2041</v>
      </c>
      <c r="D82" s="83" t="s">
        <v>98</v>
      </c>
      <c r="E82" s="83" t="s">
        <v>121</v>
      </c>
      <c r="F82" s="83" t="s">
        <v>2042</v>
      </c>
      <c r="G82" s="83" t="s">
        <v>1257</v>
      </c>
      <c r="H82" s="83" t="s">
        <v>100</v>
      </c>
      <c r="I82" s="84">
        <v>666168</v>
      </c>
      <c r="J82" s="84">
        <v>1220</v>
      </c>
      <c r="K82" s="84">
        <v>99.890559999999994</v>
      </c>
      <c r="L82" s="84">
        <v>8227.1401600000008</v>
      </c>
      <c r="M82" s="85">
        <v>5.3E-3</v>
      </c>
      <c r="N82" s="85">
        <f t="shared" si="1"/>
        <v>2.5173123492043458E-3</v>
      </c>
      <c r="O82" s="85">
        <f>L82/'סכום נכסי הקרן'!$C$42</f>
        <v>4.1207757030481016E-4</v>
      </c>
    </row>
    <row r="83" spans="2:15" s="86" customFormat="1">
      <c r="B83" s="83" t="s">
        <v>2043</v>
      </c>
      <c r="C83" s="83" t="s">
        <v>2044</v>
      </c>
      <c r="D83" s="83" t="s">
        <v>98</v>
      </c>
      <c r="E83" s="83" t="s">
        <v>121</v>
      </c>
      <c r="F83" s="83" t="s">
        <v>1375</v>
      </c>
      <c r="G83" s="83" t="s">
        <v>531</v>
      </c>
      <c r="H83" s="83" t="s">
        <v>100</v>
      </c>
      <c r="I83" s="84">
        <v>310844</v>
      </c>
      <c r="J83" s="84">
        <v>3174</v>
      </c>
      <c r="K83" s="84">
        <v>0</v>
      </c>
      <c r="L83" s="84">
        <v>9866.1885600000005</v>
      </c>
      <c r="M83" s="85">
        <v>5.4000000000000003E-3</v>
      </c>
      <c r="N83" s="85">
        <f t="shared" si="1"/>
        <v>3.0188228009557384E-3</v>
      </c>
      <c r="O83" s="85">
        <f>L83/'סכום נכסי הקרן'!$C$42</f>
        <v>4.9417354401482731E-4</v>
      </c>
    </row>
    <row r="84" spans="2:15" s="86" customFormat="1">
      <c r="B84" s="83" t="s">
        <v>2045</v>
      </c>
      <c r="C84" s="83" t="s">
        <v>2046</v>
      </c>
      <c r="D84" s="83" t="s">
        <v>98</v>
      </c>
      <c r="E84" s="83" t="s">
        <v>121</v>
      </c>
      <c r="F84" s="83" t="s">
        <v>2047</v>
      </c>
      <c r="G84" s="83" t="s">
        <v>531</v>
      </c>
      <c r="H84" s="83" t="s">
        <v>100</v>
      </c>
      <c r="I84" s="84">
        <v>6000</v>
      </c>
      <c r="J84" s="84">
        <v>4494</v>
      </c>
      <c r="K84" s="84">
        <v>0</v>
      </c>
      <c r="L84" s="84">
        <v>269.64</v>
      </c>
      <c r="M84" s="85">
        <v>2.9999999999999997E-4</v>
      </c>
      <c r="N84" s="85">
        <f t="shared" si="1"/>
        <v>8.2503529615260589E-5</v>
      </c>
      <c r="O84" s="85">
        <f>L84/'סכום נכסי הקרן'!$C$42</f>
        <v>1.350561603377242E-5</v>
      </c>
    </row>
    <row r="85" spans="2:15" s="86" customFormat="1">
      <c r="B85" s="83" t="s">
        <v>2048</v>
      </c>
      <c r="C85" s="83" t="s">
        <v>2049</v>
      </c>
      <c r="D85" s="83" t="s">
        <v>98</v>
      </c>
      <c r="E85" s="83" t="s">
        <v>121</v>
      </c>
      <c r="F85" s="83" t="s">
        <v>882</v>
      </c>
      <c r="G85" s="83" t="s">
        <v>531</v>
      </c>
      <c r="H85" s="83" t="s">
        <v>100</v>
      </c>
      <c r="I85" s="84">
        <v>280590.95</v>
      </c>
      <c r="J85" s="84">
        <v>1185</v>
      </c>
      <c r="K85" s="84">
        <v>0</v>
      </c>
      <c r="L85" s="84">
        <v>3325.0027574999999</v>
      </c>
      <c r="M85" s="85">
        <v>1.6000000000000001E-3</v>
      </c>
      <c r="N85" s="85">
        <f t="shared" si="1"/>
        <v>1.0173730287576931E-3</v>
      </c>
      <c r="O85" s="85">
        <f>L85/'סכום נכסי הקרן'!$C$42</f>
        <v>1.6654135348623909E-4</v>
      </c>
    </row>
    <row r="86" spans="2:15" s="86" customFormat="1">
      <c r="B86" s="83" t="s">
        <v>2050</v>
      </c>
      <c r="C86" s="83" t="s">
        <v>2051</v>
      </c>
      <c r="D86" s="83" t="s">
        <v>98</v>
      </c>
      <c r="E86" s="83" t="s">
        <v>121</v>
      </c>
      <c r="F86" s="83" t="s">
        <v>1035</v>
      </c>
      <c r="G86" s="83" t="s">
        <v>531</v>
      </c>
      <c r="H86" s="83" t="s">
        <v>100</v>
      </c>
      <c r="I86" s="84">
        <v>327251</v>
      </c>
      <c r="J86" s="84">
        <v>3950</v>
      </c>
      <c r="K86" s="84">
        <v>0</v>
      </c>
      <c r="L86" s="84">
        <v>12926.414500000001</v>
      </c>
      <c r="M86" s="85">
        <v>4.4000000000000003E-3</v>
      </c>
      <c r="N86" s="85">
        <f t="shared" si="1"/>
        <v>3.9551803201301142E-3</v>
      </c>
      <c r="O86" s="85">
        <f>L86/'סכום נכסי הקרן'!$C$42</f>
        <v>6.4745286652717821E-4</v>
      </c>
    </row>
    <row r="87" spans="2:15" s="86" customFormat="1">
      <c r="B87" s="83" t="s">
        <v>2052</v>
      </c>
      <c r="C87" s="83" t="s">
        <v>2053</v>
      </c>
      <c r="D87" s="83" t="s">
        <v>98</v>
      </c>
      <c r="E87" s="83" t="s">
        <v>121</v>
      </c>
      <c r="F87" s="83" t="s">
        <v>632</v>
      </c>
      <c r="G87" s="83" t="s">
        <v>474</v>
      </c>
      <c r="H87" s="83" t="s">
        <v>100</v>
      </c>
      <c r="I87" s="84">
        <v>1111181</v>
      </c>
      <c r="J87" s="84">
        <v>1570</v>
      </c>
      <c r="K87" s="84">
        <v>0</v>
      </c>
      <c r="L87" s="84">
        <v>17445.541700000002</v>
      </c>
      <c r="M87" s="85">
        <v>5.7000000000000002E-3</v>
      </c>
      <c r="N87" s="85">
        <f t="shared" si="1"/>
        <v>5.3379274821992789E-3</v>
      </c>
      <c r="O87" s="85">
        <f>L87/'סכום נכסי הקרן'!$C$42</f>
        <v>8.7380502781992807E-4</v>
      </c>
    </row>
    <row r="88" spans="2:15" s="86" customFormat="1">
      <c r="B88" s="83" t="s">
        <v>2054</v>
      </c>
      <c r="C88" s="83" t="s">
        <v>2055</v>
      </c>
      <c r="D88" s="83" t="s">
        <v>98</v>
      </c>
      <c r="E88" s="83" t="s">
        <v>121</v>
      </c>
      <c r="F88" s="83" t="s">
        <v>2056</v>
      </c>
      <c r="G88" s="83" t="s">
        <v>474</v>
      </c>
      <c r="H88" s="83" t="s">
        <v>100</v>
      </c>
      <c r="I88" s="84">
        <v>2604</v>
      </c>
      <c r="J88" s="84">
        <v>23980</v>
      </c>
      <c r="K88" s="84">
        <v>0</v>
      </c>
      <c r="L88" s="84">
        <v>624.43920000000003</v>
      </c>
      <c r="M88" s="85">
        <v>2.9999999999999997E-4</v>
      </c>
      <c r="N88" s="85">
        <f t="shared" si="1"/>
        <v>1.9106378144982062E-4</v>
      </c>
      <c r="O88" s="85">
        <f>L88/'סכום נכסי הקרן'!$C$42</f>
        <v>3.1276650614285805E-5</v>
      </c>
    </row>
    <row r="89" spans="2:15" s="86" customFormat="1">
      <c r="B89" s="83" t="s">
        <v>2057</v>
      </c>
      <c r="C89" s="83" t="s">
        <v>2058</v>
      </c>
      <c r="D89" s="83" t="s">
        <v>98</v>
      </c>
      <c r="E89" s="83" t="s">
        <v>121</v>
      </c>
      <c r="F89" s="83" t="s">
        <v>2059</v>
      </c>
      <c r="G89" s="83" t="s">
        <v>474</v>
      </c>
      <c r="H89" s="83" t="s">
        <v>100</v>
      </c>
      <c r="I89" s="84">
        <v>55084</v>
      </c>
      <c r="J89" s="84">
        <v>7312</v>
      </c>
      <c r="K89" s="84">
        <v>0</v>
      </c>
      <c r="L89" s="84">
        <v>4027.74208</v>
      </c>
      <c r="M89" s="85">
        <v>3.8E-3</v>
      </c>
      <c r="N89" s="85">
        <f t="shared" si="1"/>
        <v>1.2323948152347993E-3</v>
      </c>
      <c r="O89" s="85">
        <f>L89/'סכום נכסי הקרן'!$C$42</f>
        <v>2.0173986802977259E-4</v>
      </c>
    </row>
    <row r="90" spans="2:15" s="86" customFormat="1">
      <c r="B90" s="83" t="s">
        <v>2060</v>
      </c>
      <c r="C90" s="83" t="s">
        <v>2061</v>
      </c>
      <c r="D90" s="83" t="s">
        <v>98</v>
      </c>
      <c r="E90" s="83" t="s">
        <v>121</v>
      </c>
      <c r="F90" s="83" t="s">
        <v>2062</v>
      </c>
      <c r="G90" s="83" t="s">
        <v>474</v>
      </c>
      <c r="H90" s="83" t="s">
        <v>100</v>
      </c>
      <c r="I90" s="84">
        <v>207378</v>
      </c>
      <c r="J90" s="84">
        <v>708.3</v>
      </c>
      <c r="K90" s="84">
        <v>0</v>
      </c>
      <c r="L90" s="84">
        <v>1468.8583739999999</v>
      </c>
      <c r="M90" s="85">
        <v>1.4E-3</v>
      </c>
      <c r="N90" s="85">
        <f t="shared" si="1"/>
        <v>4.4943628675245701E-4</v>
      </c>
      <c r="O90" s="85">
        <f>L90/'סכום נכסי הקרן'!$C$42</f>
        <v>7.3571566559988449E-5</v>
      </c>
    </row>
    <row r="91" spans="2:15" s="86" customFormat="1">
      <c r="B91" s="83" t="s">
        <v>2063</v>
      </c>
      <c r="C91" s="83" t="s">
        <v>2064</v>
      </c>
      <c r="D91" s="83" t="s">
        <v>98</v>
      </c>
      <c r="E91" s="83" t="s">
        <v>121</v>
      </c>
      <c r="F91" s="83" t="s">
        <v>728</v>
      </c>
      <c r="G91" s="83" t="s">
        <v>474</v>
      </c>
      <c r="H91" s="83" t="s">
        <v>100</v>
      </c>
      <c r="I91" s="84">
        <v>218867</v>
      </c>
      <c r="J91" s="84">
        <v>7670</v>
      </c>
      <c r="K91" s="84">
        <v>0</v>
      </c>
      <c r="L91" s="84">
        <v>16787.098900000001</v>
      </c>
      <c r="M91" s="85">
        <v>6.0000000000000001E-3</v>
      </c>
      <c r="N91" s="85">
        <f t="shared" si="1"/>
        <v>5.1364593949356861E-3</v>
      </c>
      <c r="O91" s="85">
        <f>L91/'סכום נכסי הקרן'!$C$42</f>
        <v>8.408252190489667E-4</v>
      </c>
    </row>
    <row r="92" spans="2:15" s="86" customFormat="1">
      <c r="B92" s="83" t="s">
        <v>2065</v>
      </c>
      <c r="C92" s="83" t="s">
        <v>2066</v>
      </c>
      <c r="D92" s="83" t="s">
        <v>98</v>
      </c>
      <c r="E92" s="83" t="s">
        <v>121</v>
      </c>
      <c r="F92" s="83" t="s">
        <v>959</v>
      </c>
      <c r="G92" s="83" t="s">
        <v>474</v>
      </c>
      <c r="H92" s="83" t="s">
        <v>100</v>
      </c>
      <c r="I92" s="84">
        <v>1716464</v>
      </c>
      <c r="J92" s="84">
        <v>160</v>
      </c>
      <c r="K92" s="84">
        <v>49.753770000000003</v>
      </c>
      <c r="L92" s="84">
        <v>2796.0961699999998</v>
      </c>
      <c r="M92" s="85">
        <v>2.5000000000000001E-3</v>
      </c>
      <c r="N92" s="85">
        <f t="shared" si="1"/>
        <v>8.5553999098320608E-4</v>
      </c>
      <c r="O92" s="85">
        <f>L92/'סכום נכסי הקרן'!$C$42</f>
        <v>1.4004970058419247E-4</v>
      </c>
    </row>
    <row r="93" spans="2:15" s="86" customFormat="1">
      <c r="B93" s="83" t="s">
        <v>2067</v>
      </c>
      <c r="C93" s="83" t="s">
        <v>2068</v>
      </c>
      <c r="D93" s="83" t="s">
        <v>98</v>
      </c>
      <c r="E93" s="83" t="s">
        <v>121</v>
      </c>
      <c r="F93" s="83" t="s">
        <v>857</v>
      </c>
      <c r="G93" s="83" t="s">
        <v>474</v>
      </c>
      <c r="H93" s="83" t="s">
        <v>100</v>
      </c>
      <c r="I93" s="84">
        <v>58684</v>
      </c>
      <c r="J93" s="84">
        <v>16950</v>
      </c>
      <c r="K93" s="84">
        <v>0</v>
      </c>
      <c r="L93" s="84">
        <v>9946.9380000000001</v>
      </c>
      <c r="M93" s="85">
        <v>7.9000000000000008E-3</v>
      </c>
      <c r="N93" s="85">
        <f t="shared" si="1"/>
        <v>3.0435302398166479E-3</v>
      </c>
      <c r="O93" s="85">
        <f>L93/'סכום נכסי הקרן'!$C$42</f>
        <v>4.9821808833904531E-4</v>
      </c>
    </row>
    <row r="94" spans="2:15" s="86" customFormat="1">
      <c r="B94" s="83" t="s">
        <v>2069</v>
      </c>
      <c r="C94" s="83" t="s">
        <v>2070</v>
      </c>
      <c r="D94" s="83" t="s">
        <v>98</v>
      </c>
      <c r="E94" s="83" t="s">
        <v>121</v>
      </c>
      <c r="F94" s="83" t="s">
        <v>732</v>
      </c>
      <c r="G94" s="83" t="s">
        <v>474</v>
      </c>
      <c r="H94" s="83" t="s">
        <v>100</v>
      </c>
      <c r="I94" s="84">
        <v>88000</v>
      </c>
      <c r="J94" s="84">
        <v>724.8</v>
      </c>
      <c r="K94" s="84">
        <v>0</v>
      </c>
      <c r="L94" s="84">
        <v>637.82399999999996</v>
      </c>
      <c r="M94" s="85">
        <v>4.0000000000000002E-4</v>
      </c>
      <c r="N94" s="85">
        <f t="shared" si="1"/>
        <v>1.9515921700535515E-4</v>
      </c>
      <c r="O94" s="85">
        <f>L94/'סכום נכסי הקרן'!$C$42</f>
        <v>3.194706290285143E-5</v>
      </c>
    </row>
    <row r="95" spans="2:15" s="86" customFormat="1">
      <c r="B95" s="83" t="s">
        <v>2071</v>
      </c>
      <c r="C95" s="83" t="s">
        <v>2072</v>
      </c>
      <c r="D95" s="83" t="s">
        <v>98</v>
      </c>
      <c r="E95" s="83" t="s">
        <v>121</v>
      </c>
      <c r="F95" s="83" t="s">
        <v>627</v>
      </c>
      <c r="G95" s="83" t="s">
        <v>474</v>
      </c>
      <c r="H95" s="83" t="s">
        <v>100</v>
      </c>
      <c r="I95" s="84">
        <v>7168</v>
      </c>
      <c r="J95" s="84">
        <v>19500</v>
      </c>
      <c r="K95" s="84">
        <v>0</v>
      </c>
      <c r="L95" s="84">
        <v>1397.76</v>
      </c>
      <c r="M95" s="85">
        <v>5.0000000000000001E-4</v>
      </c>
      <c r="N95" s="85">
        <f t="shared" si="1"/>
        <v>4.2768184822365615E-4</v>
      </c>
      <c r="O95" s="85">
        <f>L95/'סכום נכסי הקרן'!$C$42</f>
        <v>7.0010420810583511E-5</v>
      </c>
    </row>
    <row r="96" spans="2:15" s="86" customFormat="1">
      <c r="B96" s="83" t="s">
        <v>2073</v>
      </c>
      <c r="C96" s="83" t="s">
        <v>2074</v>
      </c>
      <c r="D96" s="83" t="s">
        <v>98</v>
      </c>
      <c r="E96" s="83" t="s">
        <v>121</v>
      </c>
      <c r="F96" s="83" t="s">
        <v>2075</v>
      </c>
      <c r="G96" s="83" t="s">
        <v>2076</v>
      </c>
      <c r="H96" s="83" t="s">
        <v>100</v>
      </c>
      <c r="I96" s="84">
        <v>88258</v>
      </c>
      <c r="J96" s="84">
        <v>5265</v>
      </c>
      <c r="K96" s="84">
        <v>0</v>
      </c>
      <c r="L96" s="84">
        <v>4646.7837</v>
      </c>
      <c r="M96" s="85">
        <v>1.4E-3</v>
      </c>
      <c r="N96" s="85">
        <f t="shared" si="1"/>
        <v>1.4218070635241809E-3</v>
      </c>
      <c r="O96" s="85">
        <f>L96/'סכום נכסי הקרן'!$C$42</f>
        <v>2.3274616690473348E-4</v>
      </c>
    </row>
    <row r="97" spans="2:15" s="86" customFormat="1">
      <c r="B97" s="83" t="s">
        <v>2077</v>
      </c>
      <c r="C97" s="83" t="s">
        <v>2078</v>
      </c>
      <c r="D97" s="83" t="s">
        <v>98</v>
      </c>
      <c r="E97" s="83" t="s">
        <v>121</v>
      </c>
      <c r="F97" s="83" t="s">
        <v>2079</v>
      </c>
      <c r="G97" s="83" t="s">
        <v>2080</v>
      </c>
      <c r="H97" s="83" t="s">
        <v>100</v>
      </c>
      <c r="I97" s="84">
        <v>70685.929999999993</v>
      </c>
      <c r="J97" s="84">
        <v>3813</v>
      </c>
      <c r="K97" s="84">
        <v>0</v>
      </c>
      <c r="L97" s="84">
        <v>2695.2545108999998</v>
      </c>
      <c r="M97" s="85">
        <v>5.9999999999999995E-4</v>
      </c>
      <c r="N97" s="85">
        <f t="shared" si="1"/>
        <v>8.2468480329588641E-4</v>
      </c>
      <c r="O97" s="85">
        <f>L97/'סכום נכסי הקרן'!$C$42</f>
        <v>1.349987855566996E-4</v>
      </c>
    </row>
    <row r="98" spans="2:15" s="86" customFormat="1">
      <c r="B98" s="83" t="s">
        <v>2081</v>
      </c>
      <c r="C98" s="83" t="s">
        <v>2082</v>
      </c>
      <c r="D98" s="83" t="s">
        <v>98</v>
      </c>
      <c r="E98" s="83" t="s">
        <v>121</v>
      </c>
      <c r="F98" s="83" t="s">
        <v>1112</v>
      </c>
      <c r="G98" s="83" t="s">
        <v>642</v>
      </c>
      <c r="H98" s="83" t="s">
        <v>100</v>
      </c>
      <c r="I98" s="84">
        <v>41647</v>
      </c>
      <c r="J98" s="84">
        <v>9714</v>
      </c>
      <c r="K98" s="84">
        <v>0</v>
      </c>
      <c r="L98" s="84">
        <v>4045.5895799999998</v>
      </c>
      <c r="M98" s="85">
        <v>1.8E-3</v>
      </c>
      <c r="N98" s="85">
        <f t="shared" si="1"/>
        <v>1.2378557325497686E-3</v>
      </c>
      <c r="O98" s="85">
        <f>L98/'סכום נכסי הקרן'!$C$42</f>
        <v>2.0263380617753534E-4</v>
      </c>
    </row>
    <row r="99" spans="2:15" s="86" customFormat="1">
      <c r="B99" s="83" t="s">
        <v>2083</v>
      </c>
      <c r="C99" s="83" t="s">
        <v>2084</v>
      </c>
      <c r="D99" s="83" t="s">
        <v>98</v>
      </c>
      <c r="E99" s="83" t="s">
        <v>121</v>
      </c>
      <c r="F99" s="83" t="s">
        <v>2085</v>
      </c>
      <c r="G99" s="83" t="s">
        <v>642</v>
      </c>
      <c r="H99" s="83" t="s">
        <v>100</v>
      </c>
      <c r="I99" s="84">
        <v>24213</v>
      </c>
      <c r="J99" s="84">
        <v>16530</v>
      </c>
      <c r="K99" s="84">
        <v>0</v>
      </c>
      <c r="L99" s="84">
        <v>4002.4088999999999</v>
      </c>
      <c r="M99" s="85">
        <v>1.6999999999999999E-3</v>
      </c>
      <c r="N99" s="85">
        <f t="shared" si="1"/>
        <v>1.2246434550271937E-3</v>
      </c>
      <c r="O99" s="85">
        <f>L99/'סכום נכסי הקרן'!$C$42</f>
        <v>2.0047099025943271E-4</v>
      </c>
    </row>
    <row r="100" spans="2:15" s="86" customFormat="1">
      <c r="B100" s="83" t="s">
        <v>2086</v>
      </c>
      <c r="C100" s="83" t="s">
        <v>2087</v>
      </c>
      <c r="D100" s="83" t="s">
        <v>98</v>
      </c>
      <c r="E100" s="83" t="s">
        <v>121</v>
      </c>
      <c r="F100" s="83" t="s">
        <v>2088</v>
      </c>
      <c r="G100" s="83" t="s">
        <v>642</v>
      </c>
      <c r="H100" s="83" t="s">
        <v>100</v>
      </c>
      <c r="I100" s="84">
        <v>101770</v>
      </c>
      <c r="J100" s="84">
        <v>30550</v>
      </c>
      <c r="K100" s="84">
        <v>0</v>
      </c>
      <c r="L100" s="84">
        <v>31090.735000000001</v>
      </c>
      <c r="M100" s="85">
        <v>7.4000000000000003E-3</v>
      </c>
      <c r="N100" s="85">
        <f t="shared" si="1"/>
        <v>9.5130372935496171E-3</v>
      </c>
      <c r="O100" s="85">
        <f>L100/'סכום נכסי הקרן'!$C$42</f>
        <v>1.5572597875603375E-3</v>
      </c>
    </row>
    <row r="101" spans="2:15" s="86" customFormat="1">
      <c r="B101" s="83" t="s">
        <v>2089</v>
      </c>
      <c r="C101" s="83" t="s">
        <v>2090</v>
      </c>
      <c r="D101" s="83" t="s">
        <v>98</v>
      </c>
      <c r="E101" s="83" t="s">
        <v>121</v>
      </c>
      <c r="F101" s="83" t="s">
        <v>2091</v>
      </c>
      <c r="G101" s="83" t="s">
        <v>642</v>
      </c>
      <c r="H101" s="83" t="s">
        <v>100</v>
      </c>
      <c r="I101" s="84">
        <v>59342</v>
      </c>
      <c r="J101" s="84">
        <v>6565</v>
      </c>
      <c r="K101" s="84">
        <v>0</v>
      </c>
      <c r="L101" s="84">
        <v>3895.8022999999998</v>
      </c>
      <c r="M101" s="85">
        <v>1.1999999999999999E-3</v>
      </c>
      <c r="N101" s="85">
        <f t="shared" si="1"/>
        <v>1.1920243303413821E-3</v>
      </c>
      <c r="O101" s="85">
        <f>L101/'סכום נכסי הקרן'!$C$42</f>
        <v>1.9513132327283591E-4</v>
      </c>
    </row>
    <row r="102" spans="2:15" s="86" customFormat="1">
      <c r="B102" s="83" t="s">
        <v>2092</v>
      </c>
      <c r="C102" s="83" t="s">
        <v>2093</v>
      </c>
      <c r="D102" s="83" t="s">
        <v>98</v>
      </c>
      <c r="E102" s="83" t="s">
        <v>121</v>
      </c>
      <c r="F102" s="83" t="s">
        <v>2094</v>
      </c>
      <c r="G102" s="83" t="s">
        <v>642</v>
      </c>
      <c r="H102" s="83" t="s">
        <v>100</v>
      </c>
      <c r="I102" s="84">
        <v>36709</v>
      </c>
      <c r="J102" s="84">
        <v>21280</v>
      </c>
      <c r="K102" s="84">
        <v>0</v>
      </c>
      <c r="L102" s="84">
        <v>7811.6751999999997</v>
      </c>
      <c r="M102" s="85">
        <v>2.7000000000000001E-3</v>
      </c>
      <c r="N102" s="85">
        <f t="shared" si="1"/>
        <v>2.3901897945705262E-3</v>
      </c>
      <c r="O102" s="85">
        <f>L102/'סכום נכסי הקרן'!$C$42</f>
        <v>3.9126793440046867E-4</v>
      </c>
    </row>
    <row r="103" spans="2:15" s="86" customFormat="1">
      <c r="B103" s="83" t="s">
        <v>2095</v>
      </c>
      <c r="C103" s="83" t="s">
        <v>2096</v>
      </c>
      <c r="D103" s="83" t="s">
        <v>98</v>
      </c>
      <c r="E103" s="83" t="s">
        <v>121</v>
      </c>
      <c r="F103" s="83" t="s">
        <v>641</v>
      </c>
      <c r="G103" s="83" t="s">
        <v>642</v>
      </c>
      <c r="H103" s="83" t="s">
        <v>100</v>
      </c>
      <c r="I103" s="84">
        <v>3702746</v>
      </c>
      <c r="J103" s="84">
        <v>1741</v>
      </c>
      <c r="K103" s="84">
        <v>0</v>
      </c>
      <c r="L103" s="84">
        <v>64464.807860000001</v>
      </c>
      <c r="M103" s="85">
        <v>1.35E-2</v>
      </c>
      <c r="N103" s="85">
        <f t="shared" si="1"/>
        <v>1.9724722535304828E-2</v>
      </c>
      <c r="O103" s="85">
        <f>L103/'סכום נכסי הקרן'!$C$42</f>
        <v>3.2288864510016109E-3</v>
      </c>
    </row>
    <row r="104" spans="2:15" s="86" customFormat="1">
      <c r="B104" s="83" t="s">
        <v>2097</v>
      </c>
      <c r="C104" s="83" t="s">
        <v>2098</v>
      </c>
      <c r="D104" s="83" t="s">
        <v>98</v>
      </c>
      <c r="E104" s="83" t="s">
        <v>121</v>
      </c>
      <c r="F104" s="83" t="s">
        <v>2099</v>
      </c>
      <c r="G104" s="83" t="s">
        <v>1160</v>
      </c>
      <c r="H104" s="83" t="s">
        <v>100</v>
      </c>
      <c r="I104" s="84">
        <v>444101</v>
      </c>
      <c r="J104" s="84">
        <v>3650</v>
      </c>
      <c r="K104" s="84">
        <v>180.08179000000001</v>
      </c>
      <c r="L104" s="84">
        <v>16389.76829</v>
      </c>
      <c r="M104" s="85">
        <v>6.1999999999999998E-3</v>
      </c>
      <c r="N104" s="85">
        <f t="shared" si="1"/>
        <v>5.0148855270036857E-3</v>
      </c>
      <c r="O104" s="85">
        <f>L104/'סכום נכסי הקרן'!$C$42</f>
        <v>8.2092388891573506E-4</v>
      </c>
    </row>
    <row r="105" spans="2:15" s="86" customFormat="1">
      <c r="B105" s="83" t="s">
        <v>2100</v>
      </c>
      <c r="C105" s="83" t="s">
        <v>2101</v>
      </c>
      <c r="D105" s="83" t="s">
        <v>98</v>
      </c>
      <c r="E105" s="83" t="s">
        <v>121</v>
      </c>
      <c r="F105" s="83" t="s">
        <v>2102</v>
      </c>
      <c r="G105" s="83" t="s">
        <v>1160</v>
      </c>
      <c r="H105" s="83" t="s">
        <v>100</v>
      </c>
      <c r="I105" s="84">
        <v>52461</v>
      </c>
      <c r="J105" s="84">
        <v>14920</v>
      </c>
      <c r="K105" s="84">
        <v>65.498750000000001</v>
      </c>
      <c r="L105" s="84">
        <v>7892.6799499999997</v>
      </c>
      <c r="M105" s="85">
        <v>2.2000000000000001E-3</v>
      </c>
      <c r="N105" s="85">
        <f t="shared" si="1"/>
        <v>2.4149753523164163E-3</v>
      </c>
      <c r="O105" s="85">
        <f>L105/'סכום נכסי הקרן'!$C$42</f>
        <v>3.953252665856479E-4</v>
      </c>
    </row>
    <row r="106" spans="2:15" s="86" customFormat="1">
      <c r="B106" s="83" t="s">
        <v>2103</v>
      </c>
      <c r="C106" s="83" t="s">
        <v>2104</v>
      </c>
      <c r="D106" s="83" t="s">
        <v>98</v>
      </c>
      <c r="E106" s="83" t="s">
        <v>121</v>
      </c>
      <c r="F106" s="83" t="s">
        <v>1159</v>
      </c>
      <c r="G106" s="83" t="s">
        <v>1160</v>
      </c>
      <c r="H106" s="83" t="s">
        <v>100</v>
      </c>
      <c r="I106" s="84">
        <v>18873</v>
      </c>
      <c r="J106" s="84">
        <v>6316</v>
      </c>
      <c r="K106" s="84">
        <v>14.86741</v>
      </c>
      <c r="L106" s="84">
        <v>1206.88609</v>
      </c>
      <c r="M106" s="85">
        <v>2.9999999999999997E-4</v>
      </c>
      <c r="N106" s="85">
        <f t="shared" si="1"/>
        <v>3.6927889878564401E-4</v>
      </c>
      <c r="O106" s="85">
        <f>L106/'סכום נכסי הקרן'!$C$42</f>
        <v>6.0450007892155854E-5</v>
      </c>
    </row>
    <row r="107" spans="2:15" s="86" customFormat="1">
      <c r="B107" s="83" t="s">
        <v>2105</v>
      </c>
      <c r="C107" s="83" t="s">
        <v>2106</v>
      </c>
      <c r="D107" s="83" t="s">
        <v>98</v>
      </c>
      <c r="E107" s="83" t="s">
        <v>121</v>
      </c>
      <c r="F107" s="83" t="s">
        <v>1171</v>
      </c>
      <c r="G107" s="83" t="s">
        <v>1160</v>
      </c>
      <c r="H107" s="83" t="s">
        <v>100</v>
      </c>
      <c r="I107" s="84">
        <v>109299.31</v>
      </c>
      <c r="J107" s="84">
        <v>23750</v>
      </c>
      <c r="K107" s="84">
        <v>0</v>
      </c>
      <c r="L107" s="84">
        <v>25958.586125000002</v>
      </c>
      <c r="M107" s="85">
        <v>6.8999999999999999E-3</v>
      </c>
      <c r="N107" s="85">
        <f t="shared" si="1"/>
        <v>7.9427198454763027E-3</v>
      </c>
      <c r="O107" s="85">
        <f>L107/'סכום נכסי הקרן'!$C$42</f>
        <v>1.3002028518909001E-3</v>
      </c>
    </row>
    <row r="108" spans="2:15" s="86" customFormat="1">
      <c r="B108" s="83" t="s">
        <v>2107</v>
      </c>
      <c r="C108" s="83" t="s">
        <v>2108</v>
      </c>
      <c r="D108" s="83" t="s">
        <v>98</v>
      </c>
      <c r="E108" s="83" t="s">
        <v>121</v>
      </c>
      <c r="F108" s="83" t="s">
        <v>2109</v>
      </c>
      <c r="G108" s="83" t="s">
        <v>461</v>
      </c>
      <c r="H108" s="83" t="s">
        <v>100</v>
      </c>
      <c r="I108" s="84">
        <v>23426</v>
      </c>
      <c r="J108" s="84">
        <v>26300</v>
      </c>
      <c r="K108" s="84">
        <v>0</v>
      </c>
      <c r="L108" s="84">
        <v>6161.0379999999996</v>
      </c>
      <c r="M108" s="85">
        <v>3.8E-3</v>
      </c>
      <c r="N108" s="85">
        <f t="shared" si="1"/>
        <v>1.8851334412318121E-3</v>
      </c>
      <c r="O108" s="85">
        <f>L108/'סכום נכסי הקרן'!$C$42</f>
        <v>3.085915057019773E-4</v>
      </c>
    </row>
    <row r="109" spans="2:15" s="86" customFormat="1">
      <c r="B109" s="83" t="s">
        <v>2110</v>
      </c>
      <c r="C109" s="83" t="s">
        <v>2111</v>
      </c>
      <c r="D109" s="83" t="s">
        <v>98</v>
      </c>
      <c r="E109" s="83" t="s">
        <v>121</v>
      </c>
      <c r="F109" s="83" t="s">
        <v>2112</v>
      </c>
      <c r="G109" s="83" t="s">
        <v>461</v>
      </c>
      <c r="H109" s="83" t="s">
        <v>100</v>
      </c>
      <c r="I109" s="84">
        <v>1079894</v>
      </c>
      <c r="J109" s="84">
        <v>181</v>
      </c>
      <c r="K109" s="84">
        <v>35.875909999999998</v>
      </c>
      <c r="L109" s="84">
        <v>1990.48405</v>
      </c>
      <c r="M109" s="85">
        <v>2.0999999999999999E-3</v>
      </c>
      <c r="N109" s="85">
        <f t="shared" si="1"/>
        <v>6.0904153600311098E-4</v>
      </c>
      <c r="O109" s="85">
        <f>L109/'סכום נכסי הקרן'!$C$42</f>
        <v>9.9698536198814211E-5</v>
      </c>
    </row>
    <row r="110" spans="2:15" s="86" customFormat="1">
      <c r="B110" s="83" t="s">
        <v>2113</v>
      </c>
      <c r="C110" s="83" t="s">
        <v>2114</v>
      </c>
      <c r="D110" s="83" t="s">
        <v>98</v>
      </c>
      <c r="E110" s="83" t="s">
        <v>121</v>
      </c>
      <c r="F110" s="83" t="s">
        <v>2115</v>
      </c>
      <c r="G110" s="83" t="s">
        <v>1075</v>
      </c>
      <c r="H110" s="83" t="s">
        <v>100</v>
      </c>
      <c r="I110" s="84">
        <v>1000189</v>
      </c>
      <c r="J110" s="84">
        <v>703.5</v>
      </c>
      <c r="K110" s="84">
        <v>162.15334999999999</v>
      </c>
      <c r="L110" s="84">
        <v>7198.4829650000001</v>
      </c>
      <c r="M110" s="85">
        <v>5.1000000000000004E-3</v>
      </c>
      <c r="N110" s="85">
        <f t="shared" si="1"/>
        <v>2.2025673211979913E-3</v>
      </c>
      <c r="O110" s="85">
        <f>L110/'סכום נכסי הקרן'!$C$42</f>
        <v>3.605546170855275E-4</v>
      </c>
    </row>
    <row r="111" spans="2:15" s="86" customFormat="1">
      <c r="B111" s="83" t="s">
        <v>2116</v>
      </c>
      <c r="C111" s="83" t="s">
        <v>2117</v>
      </c>
      <c r="D111" s="83" t="s">
        <v>98</v>
      </c>
      <c r="E111" s="83" t="s">
        <v>121</v>
      </c>
      <c r="F111" s="83" t="s">
        <v>1074</v>
      </c>
      <c r="G111" s="83" t="s">
        <v>1075</v>
      </c>
      <c r="H111" s="83" t="s">
        <v>100</v>
      </c>
      <c r="I111" s="84">
        <v>1511111.09</v>
      </c>
      <c r="J111" s="84">
        <v>1500</v>
      </c>
      <c r="K111" s="84">
        <v>0</v>
      </c>
      <c r="L111" s="84">
        <v>22666.66635</v>
      </c>
      <c r="M111" s="85">
        <v>7.4999999999999997E-3</v>
      </c>
      <c r="N111" s="85">
        <f t="shared" si="1"/>
        <v>6.9354694351225913E-3</v>
      </c>
      <c r="O111" s="85">
        <f>L111/'סכום נכסי הקרן'!$C$42</f>
        <v>1.1353185450553693E-3</v>
      </c>
    </row>
    <row r="112" spans="2:15" s="86" customFormat="1">
      <c r="B112" s="83" t="s">
        <v>2118</v>
      </c>
      <c r="C112" s="83" t="s">
        <v>2119</v>
      </c>
      <c r="D112" s="83" t="s">
        <v>98</v>
      </c>
      <c r="E112" s="83" t="s">
        <v>121</v>
      </c>
      <c r="F112" s="83" t="s">
        <v>2120</v>
      </c>
      <c r="G112" s="83" t="s">
        <v>127</v>
      </c>
      <c r="H112" s="83" t="s">
        <v>100</v>
      </c>
      <c r="I112" s="84">
        <v>168706</v>
      </c>
      <c r="J112" s="84">
        <v>4720</v>
      </c>
      <c r="K112" s="84">
        <v>0</v>
      </c>
      <c r="L112" s="84">
        <v>7962.9232000000002</v>
      </c>
      <c r="M112" s="85">
        <v>3.3999999999999998E-3</v>
      </c>
      <c r="N112" s="85">
        <f t="shared" si="1"/>
        <v>2.4364681429136837E-3</v>
      </c>
      <c r="O112" s="85">
        <f>L112/'סכום נכסי הקרן'!$C$42</f>
        <v>3.9884358124024031E-4</v>
      </c>
    </row>
    <row r="113" spans="2:15" s="86" customFormat="1">
      <c r="B113" s="83" t="s">
        <v>2121</v>
      </c>
      <c r="C113" s="83" t="s">
        <v>2122</v>
      </c>
      <c r="D113" s="83" t="s">
        <v>98</v>
      </c>
      <c r="E113" s="83" t="s">
        <v>121</v>
      </c>
      <c r="F113" s="83" t="s">
        <v>2123</v>
      </c>
      <c r="G113" s="83" t="s">
        <v>127</v>
      </c>
      <c r="H113" s="83" t="s">
        <v>100</v>
      </c>
      <c r="I113" s="84">
        <v>53942</v>
      </c>
      <c r="J113" s="84">
        <v>6095</v>
      </c>
      <c r="K113" s="84">
        <v>0</v>
      </c>
      <c r="L113" s="84">
        <v>3287.7649000000001</v>
      </c>
      <c r="M113" s="85">
        <v>1.6000000000000001E-3</v>
      </c>
      <c r="N113" s="85">
        <f t="shared" si="1"/>
        <v>1.0059791158402473E-3</v>
      </c>
      <c r="O113" s="85">
        <f>L113/'סכום נכסי הקרן'!$C$42</f>
        <v>1.6467619918674598E-4</v>
      </c>
    </row>
    <row r="114" spans="2:15" s="86" customFormat="1">
      <c r="B114" s="83" t="s">
        <v>2124</v>
      </c>
      <c r="C114" s="83" t="s">
        <v>2125</v>
      </c>
      <c r="D114" s="83" t="s">
        <v>98</v>
      </c>
      <c r="E114" s="83" t="s">
        <v>121</v>
      </c>
      <c r="F114" s="83" t="s">
        <v>1605</v>
      </c>
      <c r="G114" s="83" t="s">
        <v>127</v>
      </c>
      <c r="H114" s="83" t="s">
        <v>100</v>
      </c>
      <c r="I114" s="84">
        <v>64789</v>
      </c>
      <c r="J114" s="84">
        <v>7669</v>
      </c>
      <c r="K114" s="84">
        <v>0</v>
      </c>
      <c r="L114" s="84">
        <v>4968.6684100000002</v>
      </c>
      <c r="M114" s="85">
        <v>1.1000000000000001E-3</v>
      </c>
      <c r="N114" s="85">
        <f t="shared" si="1"/>
        <v>1.5202962517165285E-3</v>
      </c>
      <c r="O114" s="85">
        <f>L114/'סכום נכסי הקרן'!$C$42</f>
        <v>2.4886859421671312E-4</v>
      </c>
    </row>
    <row r="115" spans="2:15" s="86" customFormat="1">
      <c r="B115" s="83" t="s">
        <v>2126</v>
      </c>
      <c r="C115" s="83" t="s">
        <v>2127</v>
      </c>
      <c r="D115" s="83" t="s">
        <v>98</v>
      </c>
      <c r="E115" s="83" t="s">
        <v>121</v>
      </c>
      <c r="F115" s="83" t="s">
        <v>1343</v>
      </c>
      <c r="G115" s="83" t="s">
        <v>130</v>
      </c>
      <c r="H115" s="83" t="s">
        <v>100</v>
      </c>
      <c r="I115" s="84">
        <v>315729</v>
      </c>
      <c r="J115" s="84">
        <v>1290</v>
      </c>
      <c r="K115" s="84">
        <v>0</v>
      </c>
      <c r="L115" s="84">
        <v>4072.9041000000002</v>
      </c>
      <c r="M115" s="85">
        <v>1.9E-3</v>
      </c>
      <c r="N115" s="85">
        <f t="shared" si="1"/>
        <v>1.2462133364280754E-3</v>
      </c>
      <c r="O115" s="85">
        <f>L115/'סכום נכסי הקרן'!$C$42</f>
        <v>2.0400192448070552E-4</v>
      </c>
    </row>
    <row r="116" spans="2:15" s="86" customFormat="1">
      <c r="B116" s="83" t="s">
        <v>2128</v>
      </c>
      <c r="C116" s="83" t="s">
        <v>2129</v>
      </c>
      <c r="D116" s="83" t="s">
        <v>98</v>
      </c>
      <c r="E116" s="83" t="s">
        <v>121</v>
      </c>
      <c r="F116" s="83" t="s">
        <v>1251</v>
      </c>
      <c r="G116" s="83" t="s">
        <v>130</v>
      </c>
      <c r="H116" s="83" t="s">
        <v>100</v>
      </c>
      <c r="I116" s="84">
        <v>212023</v>
      </c>
      <c r="J116" s="84">
        <v>1666</v>
      </c>
      <c r="K116" s="84">
        <v>0</v>
      </c>
      <c r="L116" s="84">
        <v>3532.3031799999999</v>
      </c>
      <c r="M116" s="85">
        <v>1.1000000000000001E-3</v>
      </c>
      <c r="N116" s="85">
        <f t="shared" si="1"/>
        <v>1.0808021065910442E-3</v>
      </c>
      <c r="O116" s="85">
        <f>L116/'סכום נכסי הקרן'!$C$42</f>
        <v>1.7692453072227157E-4</v>
      </c>
    </row>
    <row r="117" spans="2:15" s="86" customFormat="1">
      <c r="B117" s="87" t="s">
        <v>2130</v>
      </c>
      <c r="C117" s="88"/>
      <c r="D117" s="88"/>
      <c r="I117" s="89">
        <v>55379643.68</v>
      </c>
      <c r="K117" s="89">
        <v>357.69715000000002</v>
      </c>
      <c r="L117" s="89">
        <v>261463.14472963</v>
      </c>
      <c r="N117" s="90">
        <f t="shared" si="1"/>
        <v>8.0001603265465779E-2</v>
      </c>
      <c r="O117" s="90">
        <f>L117/'סכום נכסי הקרן'!$C$42</f>
        <v>1.3096057112079253E-2</v>
      </c>
    </row>
    <row r="118" spans="2:15" s="86" customFormat="1">
      <c r="B118" s="83" t="s">
        <v>2131</v>
      </c>
      <c r="C118" s="83" t="s">
        <v>2132</v>
      </c>
      <c r="D118" s="83" t="s">
        <v>98</v>
      </c>
      <c r="E118" s="83" t="s">
        <v>121</v>
      </c>
      <c r="F118" s="83" t="s">
        <v>2133</v>
      </c>
      <c r="G118" s="83" t="s">
        <v>2134</v>
      </c>
      <c r="H118" s="83" t="s">
        <v>100</v>
      </c>
      <c r="I118" s="84">
        <v>326247</v>
      </c>
      <c r="J118" s="84">
        <v>483.4</v>
      </c>
      <c r="K118" s="84">
        <v>0</v>
      </c>
      <c r="L118" s="84">
        <v>1577.077998</v>
      </c>
      <c r="M118" s="85">
        <v>1.11E-2</v>
      </c>
      <c r="N118" s="85">
        <f t="shared" si="1"/>
        <v>4.8254895903266905E-4</v>
      </c>
      <c r="O118" s="85">
        <f>L118/'סכום נכסי הקרן'!$C$42</f>
        <v>7.8992026020985421E-5</v>
      </c>
    </row>
    <row r="119" spans="2:15" s="86" customFormat="1">
      <c r="B119" s="83" t="s">
        <v>2135</v>
      </c>
      <c r="C119" s="83" t="s">
        <v>2136</v>
      </c>
      <c r="D119" s="83" t="s">
        <v>98</v>
      </c>
      <c r="E119" s="83" t="s">
        <v>121</v>
      </c>
      <c r="F119" s="83" t="s">
        <v>2137</v>
      </c>
      <c r="G119" s="83" t="s">
        <v>2134</v>
      </c>
      <c r="H119" s="83" t="s">
        <v>100</v>
      </c>
      <c r="I119" s="84">
        <v>126092</v>
      </c>
      <c r="J119" s="84">
        <v>3999</v>
      </c>
      <c r="K119" s="84">
        <v>0</v>
      </c>
      <c r="L119" s="84">
        <v>5042.4190799999997</v>
      </c>
      <c r="M119" s="85">
        <v>5.1000000000000004E-3</v>
      </c>
      <c r="N119" s="85">
        <f t="shared" si="1"/>
        <v>1.5428622307496478E-3</v>
      </c>
      <c r="O119" s="85">
        <f>L119/'סכום נכסי הקרן'!$C$42</f>
        <v>2.5256258706366999E-4</v>
      </c>
    </row>
    <row r="120" spans="2:15" s="86" customFormat="1">
      <c r="B120" s="83" t="s">
        <v>2138</v>
      </c>
      <c r="C120" s="83" t="s">
        <v>2139</v>
      </c>
      <c r="D120" s="83" t="s">
        <v>98</v>
      </c>
      <c r="E120" s="83" t="s">
        <v>121</v>
      </c>
      <c r="F120" s="83" t="s">
        <v>2140</v>
      </c>
      <c r="G120" s="83" t="s">
        <v>2134</v>
      </c>
      <c r="H120" s="83" t="s">
        <v>100</v>
      </c>
      <c r="I120" s="84">
        <v>175760</v>
      </c>
      <c r="J120" s="84">
        <v>67.400000000000006</v>
      </c>
      <c r="K120" s="84">
        <v>0</v>
      </c>
      <c r="L120" s="84">
        <v>118.46223999999999</v>
      </c>
      <c r="M120" s="85">
        <v>2.2000000000000001E-3</v>
      </c>
      <c r="N120" s="85">
        <f t="shared" si="1"/>
        <v>3.6246673068276615E-5</v>
      </c>
      <c r="O120" s="85">
        <f>L120/'סכום נכסי הקרן'!$C$42</f>
        <v>5.933487345870778E-6</v>
      </c>
    </row>
    <row r="121" spans="2:15" s="86" customFormat="1">
      <c r="B121" s="83" t="s">
        <v>2141</v>
      </c>
      <c r="C121" s="83" t="s">
        <v>2142</v>
      </c>
      <c r="D121" s="83" t="s">
        <v>98</v>
      </c>
      <c r="E121" s="83" t="s">
        <v>121</v>
      </c>
      <c r="F121" s="83" t="s">
        <v>2143</v>
      </c>
      <c r="G121" s="83" t="s">
        <v>2134</v>
      </c>
      <c r="H121" s="83" t="s">
        <v>100</v>
      </c>
      <c r="I121" s="84">
        <v>18866</v>
      </c>
      <c r="J121" s="84">
        <v>2374</v>
      </c>
      <c r="K121" s="84">
        <v>0</v>
      </c>
      <c r="L121" s="84">
        <v>447.87884000000003</v>
      </c>
      <c r="M121" s="85">
        <v>3.7000000000000002E-3</v>
      </c>
      <c r="N121" s="85">
        <f t="shared" si="1"/>
        <v>1.3704044333180744E-4</v>
      </c>
      <c r="O121" s="85">
        <f>L121/'סכום נכסי הקרן'!$C$42</f>
        <v>2.2433168827664268E-5</v>
      </c>
    </row>
    <row r="122" spans="2:15" s="86" customFormat="1">
      <c r="B122" s="83" t="s">
        <v>2144</v>
      </c>
      <c r="C122" s="83" t="s">
        <v>2145</v>
      </c>
      <c r="D122" s="83" t="s">
        <v>98</v>
      </c>
      <c r="E122" s="83" t="s">
        <v>121</v>
      </c>
      <c r="F122" s="83" t="s">
        <v>2146</v>
      </c>
      <c r="G122" s="83" t="s">
        <v>2134</v>
      </c>
      <c r="H122" s="83" t="s">
        <v>100</v>
      </c>
      <c r="I122" s="84">
        <v>1081809</v>
      </c>
      <c r="J122" s="84">
        <v>1160</v>
      </c>
      <c r="K122" s="84">
        <v>0</v>
      </c>
      <c r="L122" s="84">
        <v>12548.984399999999</v>
      </c>
      <c r="M122" s="85">
        <v>1.37E-2</v>
      </c>
      <c r="N122" s="85">
        <f t="shared" si="1"/>
        <v>3.8396955425264909E-3</v>
      </c>
      <c r="O122" s="85">
        <f>L122/'סכום נכסי הקרן'!$C$42</f>
        <v>6.2854830485165394E-4</v>
      </c>
    </row>
    <row r="123" spans="2:15" s="86" customFormat="1">
      <c r="B123" s="83" t="s">
        <v>2147</v>
      </c>
      <c r="C123" s="83" t="s">
        <v>2148</v>
      </c>
      <c r="D123" s="83" t="s">
        <v>98</v>
      </c>
      <c r="E123" s="83" t="s">
        <v>121</v>
      </c>
      <c r="F123" s="83" t="s">
        <v>2149</v>
      </c>
      <c r="G123" s="83" t="s">
        <v>2134</v>
      </c>
      <c r="H123" s="83" t="s">
        <v>100</v>
      </c>
      <c r="I123" s="84">
        <v>199724</v>
      </c>
      <c r="J123" s="84">
        <v>259</v>
      </c>
      <c r="K123" s="84">
        <v>0</v>
      </c>
      <c r="L123" s="84">
        <v>517.28516000000002</v>
      </c>
      <c r="M123" s="85">
        <v>1.24E-2</v>
      </c>
      <c r="N123" s="85">
        <f t="shared" si="1"/>
        <v>1.5827715293574698E-4</v>
      </c>
      <c r="O123" s="85">
        <f>L123/'סכום נכסי הקרן'!$C$42</f>
        <v>2.5909563680939519E-5</v>
      </c>
    </row>
    <row r="124" spans="2:15" s="86" customFormat="1">
      <c r="B124" s="83" t="s">
        <v>2150</v>
      </c>
      <c r="C124" s="83" t="s">
        <v>2151</v>
      </c>
      <c r="D124" s="83" t="s">
        <v>98</v>
      </c>
      <c r="E124" s="83" t="s">
        <v>121</v>
      </c>
      <c r="F124" s="83" t="s">
        <v>2152</v>
      </c>
      <c r="G124" s="83" t="s">
        <v>2134</v>
      </c>
      <c r="H124" s="83" t="s">
        <v>100</v>
      </c>
      <c r="I124" s="84">
        <v>249902</v>
      </c>
      <c r="J124" s="84">
        <v>199</v>
      </c>
      <c r="K124" s="84">
        <v>0</v>
      </c>
      <c r="L124" s="84">
        <v>497.30498</v>
      </c>
      <c r="M124" s="85">
        <v>3.5000000000000001E-3</v>
      </c>
      <c r="N124" s="85">
        <f t="shared" si="1"/>
        <v>1.5216368545188611E-4</v>
      </c>
      <c r="O124" s="85">
        <f>L124/'סכום נכסי הקרן'!$C$42</f>
        <v>2.4908804745449016E-5</v>
      </c>
    </row>
    <row r="125" spans="2:15" s="86" customFormat="1">
      <c r="B125" s="83" t="s">
        <v>2153</v>
      </c>
      <c r="C125" s="83" t="s">
        <v>2154</v>
      </c>
      <c r="D125" s="83" t="s">
        <v>98</v>
      </c>
      <c r="E125" s="83" t="s">
        <v>121</v>
      </c>
      <c r="F125" s="83" t="s">
        <v>2155</v>
      </c>
      <c r="G125" s="83" t="s">
        <v>493</v>
      </c>
      <c r="H125" s="83" t="s">
        <v>100</v>
      </c>
      <c r="I125" s="84">
        <v>71762</v>
      </c>
      <c r="J125" s="84">
        <v>3768</v>
      </c>
      <c r="K125" s="84">
        <v>0</v>
      </c>
      <c r="L125" s="84">
        <v>2703.9921599999998</v>
      </c>
      <c r="M125" s="85">
        <v>4.4999999999999997E-3</v>
      </c>
      <c r="N125" s="85">
        <f t="shared" si="1"/>
        <v>8.2735831943329041E-4</v>
      </c>
      <c r="O125" s="85">
        <f>L125/'סכום נכסי הקרן'!$C$42</f>
        <v>1.3543643328619982E-4</v>
      </c>
    </row>
    <row r="126" spans="2:15" s="86" customFormat="1">
      <c r="B126" s="83" t="s">
        <v>2156</v>
      </c>
      <c r="C126" s="83" t="s">
        <v>2157</v>
      </c>
      <c r="D126" s="83" t="s">
        <v>98</v>
      </c>
      <c r="E126" s="83" t="s">
        <v>121</v>
      </c>
      <c r="F126" s="83" t="s">
        <v>1471</v>
      </c>
      <c r="G126" s="83" t="s">
        <v>938</v>
      </c>
      <c r="H126" s="83" t="s">
        <v>100</v>
      </c>
      <c r="I126" s="84">
        <v>96470</v>
      </c>
      <c r="J126" s="84">
        <v>4338</v>
      </c>
      <c r="K126" s="84">
        <v>0</v>
      </c>
      <c r="L126" s="84">
        <v>4184.8685999999998</v>
      </c>
      <c r="M126" s="85">
        <v>7.4000000000000003E-3</v>
      </c>
      <c r="N126" s="85">
        <f t="shared" si="1"/>
        <v>1.2804718531229569E-3</v>
      </c>
      <c r="O126" s="85">
        <f>L126/'סכום נכסי הקרן'!$C$42</f>
        <v>2.0960995573131115E-4</v>
      </c>
    </row>
    <row r="127" spans="2:15" s="86" customFormat="1">
      <c r="B127" s="83" t="s">
        <v>2158</v>
      </c>
      <c r="C127" s="83" t="s">
        <v>2159</v>
      </c>
      <c r="D127" s="83" t="s">
        <v>98</v>
      </c>
      <c r="E127" s="83" t="s">
        <v>121</v>
      </c>
      <c r="F127" s="83" t="s">
        <v>1494</v>
      </c>
      <c r="G127" s="83" t="s">
        <v>938</v>
      </c>
      <c r="H127" s="83" t="s">
        <v>100</v>
      </c>
      <c r="I127" s="84">
        <v>57319</v>
      </c>
      <c r="J127" s="84">
        <v>1211</v>
      </c>
      <c r="K127" s="84">
        <v>0</v>
      </c>
      <c r="L127" s="84">
        <v>694.13309000000004</v>
      </c>
      <c r="M127" s="85">
        <v>1.2999999999999999E-3</v>
      </c>
      <c r="N127" s="85">
        <f t="shared" si="1"/>
        <v>2.1238848074375962E-4</v>
      </c>
      <c r="O127" s="85">
        <f>L127/'סכום נכסי הקרן'!$C$42</f>
        <v>3.4767449153968238E-5</v>
      </c>
    </row>
    <row r="128" spans="2:15" s="86" customFormat="1">
      <c r="B128" s="83" t="s">
        <v>2160</v>
      </c>
      <c r="C128" s="83" t="s">
        <v>2161</v>
      </c>
      <c r="D128" s="83" t="s">
        <v>98</v>
      </c>
      <c r="E128" s="83" t="s">
        <v>121</v>
      </c>
      <c r="F128" s="83" t="s">
        <v>978</v>
      </c>
      <c r="G128" s="83" t="s">
        <v>938</v>
      </c>
      <c r="H128" s="83" t="s">
        <v>100</v>
      </c>
      <c r="I128" s="84">
        <v>86665</v>
      </c>
      <c r="J128" s="84">
        <v>3201</v>
      </c>
      <c r="K128" s="84">
        <v>0</v>
      </c>
      <c r="L128" s="84">
        <v>2774.1466500000001</v>
      </c>
      <c r="M128" s="85">
        <v>6.1999999999999998E-3</v>
      </c>
      <c r="N128" s="85">
        <f t="shared" si="1"/>
        <v>8.4882395154780806E-4</v>
      </c>
      <c r="O128" s="85">
        <f>L128/'סכום נכסי הקרן'!$C$42</f>
        <v>1.3895030216687455E-4</v>
      </c>
    </row>
    <row r="129" spans="2:15" s="86" customFormat="1">
      <c r="B129" s="83" t="s">
        <v>2162</v>
      </c>
      <c r="C129" s="83" t="s">
        <v>2163</v>
      </c>
      <c r="D129" s="83" t="s">
        <v>98</v>
      </c>
      <c r="E129" s="83" t="s">
        <v>121</v>
      </c>
      <c r="F129" s="83" t="s">
        <v>1393</v>
      </c>
      <c r="G129" s="83" t="s">
        <v>793</v>
      </c>
      <c r="H129" s="83" t="s">
        <v>100</v>
      </c>
      <c r="I129" s="84">
        <v>227777.77</v>
      </c>
      <c r="J129" s="84">
        <v>633.9</v>
      </c>
      <c r="K129" s="84">
        <v>0</v>
      </c>
      <c r="L129" s="84">
        <v>1443.8832840299999</v>
      </c>
      <c r="M129" s="85">
        <v>7.7000000000000002E-3</v>
      </c>
      <c r="N129" s="85">
        <f t="shared" si="1"/>
        <v>4.4179449371365082E-4</v>
      </c>
      <c r="O129" s="85">
        <f>L129/'סכום נכסי הקרן'!$C$42</f>
        <v>7.2320624653951732E-5</v>
      </c>
    </row>
    <row r="130" spans="2:15" s="86" customFormat="1">
      <c r="B130" s="83" t="s">
        <v>2164</v>
      </c>
      <c r="C130" s="83" t="s">
        <v>2165</v>
      </c>
      <c r="D130" s="83" t="s">
        <v>98</v>
      </c>
      <c r="E130" s="83" t="s">
        <v>121</v>
      </c>
      <c r="F130" s="83" t="s">
        <v>1400</v>
      </c>
      <c r="G130" s="83" t="s">
        <v>793</v>
      </c>
      <c r="H130" s="83" t="s">
        <v>100</v>
      </c>
      <c r="I130" s="84">
        <v>76000</v>
      </c>
      <c r="J130" s="84">
        <v>790.1</v>
      </c>
      <c r="K130" s="84">
        <v>0</v>
      </c>
      <c r="L130" s="84">
        <v>600.476</v>
      </c>
      <c r="M130" s="85">
        <v>1.2999999999999999E-3</v>
      </c>
      <c r="N130" s="85">
        <f t="shared" si="1"/>
        <v>1.8373160306057415E-4</v>
      </c>
      <c r="O130" s="85">
        <f>L130/'סכום נכסי הקרן'!$C$42</f>
        <v>3.0076391831684945E-5</v>
      </c>
    </row>
    <row r="131" spans="2:15" s="86" customFormat="1">
      <c r="B131" s="83" t="s">
        <v>2166</v>
      </c>
      <c r="C131" s="83" t="s">
        <v>2167</v>
      </c>
      <c r="D131" s="83" t="s">
        <v>98</v>
      </c>
      <c r="E131" s="83" t="s">
        <v>121</v>
      </c>
      <c r="F131" s="83" t="s">
        <v>1330</v>
      </c>
      <c r="G131" s="83" t="s">
        <v>793</v>
      </c>
      <c r="H131" s="83" t="s">
        <v>100</v>
      </c>
      <c r="I131" s="84">
        <v>77501.06</v>
      </c>
      <c r="J131" s="84">
        <v>2738</v>
      </c>
      <c r="K131" s="84">
        <v>0</v>
      </c>
      <c r="L131" s="84">
        <v>2121.9790228000002</v>
      </c>
      <c r="M131" s="85">
        <v>2.3999999999999998E-3</v>
      </c>
      <c r="N131" s="85">
        <f t="shared" si="1"/>
        <v>6.4927592030315057E-4</v>
      </c>
      <c r="O131" s="85">
        <f>L131/'סכום נכסי הקרן'!$C$42</f>
        <v>1.0628480163794843E-4</v>
      </c>
    </row>
    <row r="132" spans="2:15" s="86" customFormat="1">
      <c r="B132" s="83" t="s">
        <v>2168</v>
      </c>
      <c r="C132" s="83" t="s">
        <v>2169</v>
      </c>
      <c r="D132" s="83" t="s">
        <v>98</v>
      </c>
      <c r="E132" s="83" t="s">
        <v>121</v>
      </c>
      <c r="F132" s="83" t="s">
        <v>1351</v>
      </c>
      <c r="G132" s="83" t="s">
        <v>793</v>
      </c>
      <c r="H132" s="83" t="s">
        <v>100</v>
      </c>
      <c r="I132" s="84">
        <v>228863</v>
      </c>
      <c r="J132" s="84">
        <v>150.1</v>
      </c>
      <c r="K132" s="84">
        <v>0</v>
      </c>
      <c r="L132" s="84">
        <v>343.52336300000002</v>
      </c>
      <c r="M132" s="85">
        <v>1E-3</v>
      </c>
      <c r="N132" s="85">
        <f t="shared" si="1"/>
        <v>1.0511010960096578E-4</v>
      </c>
      <c r="O132" s="85">
        <f>L132/'סכום נכסי הקרן'!$C$42</f>
        <v>1.7206255152455954E-5</v>
      </c>
    </row>
    <row r="133" spans="2:15" s="86" customFormat="1">
      <c r="B133" s="83" t="s">
        <v>2170</v>
      </c>
      <c r="C133" s="83" t="s">
        <v>2171</v>
      </c>
      <c r="D133" s="83" t="s">
        <v>98</v>
      </c>
      <c r="E133" s="83" t="s">
        <v>121</v>
      </c>
      <c r="F133" s="83" t="s">
        <v>1633</v>
      </c>
      <c r="G133" s="83" t="s">
        <v>793</v>
      </c>
      <c r="H133" s="83" t="s">
        <v>100</v>
      </c>
      <c r="I133" s="84">
        <v>62000</v>
      </c>
      <c r="J133" s="84">
        <v>3788</v>
      </c>
      <c r="K133" s="84">
        <v>22.276599999999998</v>
      </c>
      <c r="L133" s="84">
        <v>2370.8366000000001</v>
      </c>
      <c r="M133" s="85">
        <v>1.1999999999999999E-3</v>
      </c>
      <c r="N133" s="85">
        <f t="shared" si="1"/>
        <v>7.2542051491263808E-4</v>
      </c>
      <c r="O133" s="85">
        <f>L133/'סכום נכסי הקרן'!$C$42</f>
        <v>1.1874947633294204E-4</v>
      </c>
    </row>
    <row r="134" spans="2:15" s="86" customFormat="1">
      <c r="B134" s="83" t="s">
        <v>2172</v>
      </c>
      <c r="C134" s="83" t="s">
        <v>2173</v>
      </c>
      <c r="D134" s="83" t="s">
        <v>98</v>
      </c>
      <c r="E134" s="83" t="s">
        <v>121</v>
      </c>
      <c r="F134" s="83" t="s">
        <v>2174</v>
      </c>
      <c r="G134" s="83" t="s">
        <v>683</v>
      </c>
      <c r="H134" s="83" t="s">
        <v>100</v>
      </c>
      <c r="I134" s="84">
        <v>31346</v>
      </c>
      <c r="J134" s="84">
        <v>319</v>
      </c>
      <c r="K134" s="84">
        <v>0</v>
      </c>
      <c r="L134" s="84">
        <v>99.993740000000003</v>
      </c>
      <c r="M134" s="85">
        <v>6.9999999999999999E-4</v>
      </c>
      <c r="N134" s="85">
        <f t="shared" si="1"/>
        <v>3.0595744286569748E-5</v>
      </c>
      <c r="O134" s="85">
        <f>L134/'סכום נכסי הקרן'!$C$42</f>
        <v>5.0084448087111359E-6</v>
      </c>
    </row>
    <row r="135" spans="2:15" s="86" customFormat="1">
      <c r="B135" s="83" t="s">
        <v>2175</v>
      </c>
      <c r="C135" s="83" t="s">
        <v>2176</v>
      </c>
      <c r="D135" s="83" t="s">
        <v>98</v>
      </c>
      <c r="E135" s="83" t="s">
        <v>121</v>
      </c>
      <c r="F135" s="83" t="s">
        <v>2177</v>
      </c>
      <c r="G135" s="83" t="s">
        <v>1048</v>
      </c>
      <c r="H135" s="83" t="s">
        <v>100</v>
      </c>
      <c r="I135" s="84">
        <v>428666</v>
      </c>
      <c r="J135" s="84">
        <v>1498</v>
      </c>
      <c r="K135" s="84">
        <v>0</v>
      </c>
      <c r="L135" s="84">
        <v>6421.4166800000003</v>
      </c>
      <c r="M135" s="85">
        <v>7.0000000000000001E-3</v>
      </c>
      <c r="N135" s="85">
        <f t="shared" si="1"/>
        <v>1.9648032236697388E-3</v>
      </c>
      <c r="O135" s="85">
        <f>L135/'סכום נכסי הקרן'!$C$42</f>
        <v>3.2163324459628272E-4</v>
      </c>
    </row>
    <row r="136" spans="2:15" s="86" customFormat="1">
      <c r="B136" s="83" t="s">
        <v>2178</v>
      </c>
      <c r="C136" s="83" t="s">
        <v>2179</v>
      </c>
      <c r="D136" s="83" t="s">
        <v>98</v>
      </c>
      <c r="E136" s="83" t="s">
        <v>121</v>
      </c>
      <c r="F136" s="83" t="s">
        <v>1525</v>
      </c>
      <c r="G136" s="83" t="s">
        <v>748</v>
      </c>
      <c r="H136" s="83" t="s">
        <v>100</v>
      </c>
      <c r="I136" s="84">
        <v>68735</v>
      </c>
      <c r="J136" s="84">
        <v>649.70000000000005</v>
      </c>
      <c r="K136" s="84">
        <v>0</v>
      </c>
      <c r="L136" s="84">
        <v>446.57129500000002</v>
      </c>
      <c r="M136" s="85">
        <v>1.6000000000000001E-3</v>
      </c>
      <c r="N136" s="85">
        <f t="shared" si="1"/>
        <v>1.3664036516228221E-4</v>
      </c>
      <c r="O136" s="85">
        <f>L136/'סכום נכסי הקרן'!$C$42</f>
        <v>2.2367677058205437E-5</v>
      </c>
    </row>
    <row r="137" spans="2:15" s="86" customFormat="1">
      <c r="B137" s="83" t="s">
        <v>2180</v>
      </c>
      <c r="C137" s="83" t="s">
        <v>2181</v>
      </c>
      <c r="D137" s="83" t="s">
        <v>98</v>
      </c>
      <c r="E137" s="83" t="s">
        <v>121</v>
      </c>
      <c r="F137" s="83" t="s">
        <v>949</v>
      </c>
      <c r="G137" s="83" t="s">
        <v>748</v>
      </c>
      <c r="H137" s="83" t="s">
        <v>100</v>
      </c>
      <c r="I137" s="84">
        <v>96008</v>
      </c>
      <c r="J137" s="84">
        <v>1004</v>
      </c>
      <c r="K137" s="84">
        <v>0</v>
      </c>
      <c r="L137" s="84">
        <v>963.92031999999995</v>
      </c>
      <c r="M137" s="85">
        <v>5.4000000000000003E-3</v>
      </c>
      <c r="N137" s="85">
        <f t="shared" si="1"/>
        <v>2.9493705929339658E-4</v>
      </c>
      <c r="O137" s="85">
        <f>L137/'סכום נכסי הקרן'!$C$42</f>
        <v>4.8280439582669641E-5</v>
      </c>
    </row>
    <row r="138" spans="2:15" s="86" customFormat="1">
      <c r="B138" s="83" t="s">
        <v>2182</v>
      </c>
      <c r="C138" s="83" t="s">
        <v>2183</v>
      </c>
      <c r="D138" s="83" t="s">
        <v>98</v>
      </c>
      <c r="E138" s="83" t="s">
        <v>121</v>
      </c>
      <c r="F138" s="83" t="s">
        <v>2184</v>
      </c>
      <c r="G138" s="83" t="s">
        <v>748</v>
      </c>
      <c r="H138" s="83" t="s">
        <v>100</v>
      </c>
      <c r="I138" s="84">
        <v>564000</v>
      </c>
      <c r="J138" s="84">
        <v>57.6</v>
      </c>
      <c r="K138" s="84">
        <v>0</v>
      </c>
      <c r="L138" s="84">
        <v>324.86399999999998</v>
      </c>
      <c r="M138" s="85">
        <v>3.0999999999999999E-3</v>
      </c>
      <c r="N138" s="85">
        <f t="shared" si="1"/>
        <v>9.9400781208025559E-5</v>
      </c>
      <c r="O138" s="85">
        <f>L138/'סכום נכסי הקרן'!$C$42</f>
        <v>1.627165274883342E-5</v>
      </c>
    </row>
    <row r="139" spans="2:15" s="86" customFormat="1">
      <c r="B139" s="83" t="s">
        <v>2185</v>
      </c>
      <c r="C139" s="83" t="s">
        <v>2186</v>
      </c>
      <c r="D139" s="83" t="s">
        <v>98</v>
      </c>
      <c r="E139" s="83" t="s">
        <v>121</v>
      </c>
      <c r="F139" s="83" t="s">
        <v>955</v>
      </c>
      <c r="G139" s="83" t="s">
        <v>748</v>
      </c>
      <c r="H139" s="83" t="s">
        <v>100</v>
      </c>
      <c r="I139" s="84">
        <v>26754</v>
      </c>
      <c r="J139" s="84">
        <v>145.80000000000001</v>
      </c>
      <c r="K139" s="84">
        <v>0</v>
      </c>
      <c r="L139" s="84">
        <v>39.007331999999998</v>
      </c>
      <c r="M139" s="85">
        <v>1E-4</v>
      </c>
      <c r="N139" s="85">
        <f t="shared" si="1"/>
        <v>1.1935330703435327E-5</v>
      </c>
      <c r="O139" s="85">
        <f>L139/'סכום נכסי הקרן'!$C$42</f>
        <v>1.9537830013866044E-6</v>
      </c>
    </row>
    <row r="140" spans="2:15" s="86" customFormat="1">
      <c r="B140" s="83" t="s">
        <v>2187</v>
      </c>
      <c r="C140" s="83" t="s">
        <v>2188</v>
      </c>
      <c r="D140" s="83" t="s">
        <v>98</v>
      </c>
      <c r="E140" s="83" t="s">
        <v>121</v>
      </c>
      <c r="F140" s="83" t="s">
        <v>1437</v>
      </c>
      <c r="G140" s="83" t="s">
        <v>748</v>
      </c>
      <c r="H140" s="83" t="s">
        <v>100</v>
      </c>
      <c r="I140" s="84">
        <v>54118</v>
      </c>
      <c r="J140" s="84">
        <v>2138</v>
      </c>
      <c r="K140" s="84">
        <v>5.4056800000000003</v>
      </c>
      <c r="L140" s="84">
        <v>1162.4485199999999</v>
      </c>
      <c r="M140" s="85">
        <v>2.7000000000000001E-3</v>
      </c>
      <c r="N140" s="85">
        <f t="shared" ref="N140:N203" si="2">L140/$L$11</f>
        <v>3.5568204233806493E-4</v>
      </c>
      <c r="O140" s="85">
        <f>L140/'סכום נכסי הקרן'!$C$42</f>
        <v>5.8224237391140108E-5</v>
      </c>
    </row>
    <row r="141" spans="2:15" s="86" customFormat="1">
      <c r="B141" s="83" t="s">
        <v>2189</v>
      </c>
      <c r="C141" s="83" t="s">
        <v>2190</v>
      </c>
      <c r="D141" s="83" t="s">
        <v>98</v>
      </c>
      <c r="E141" s="83" t="s">
        <v>121</v>
      </c>
      <c r="F141" s="83" t="s">
        <v>1572</v>
      </c>
      <c r="G141" s="83" t="s">
        <v>748</v>
      </c>
      <c r="H141" s="83" t="s">
        <v>100</v>
      </c>
      <c r="I141" s="84">
        <v>32040</v>
      </c>
      <c r="J141" s="84">
        <v>2467</v>
      </c>
      <c r="K141" s="84">
        <v>0</v>
      </c>
      <c r="L141" s="84">
        <v>790.42679999999996</v>
      </c>
      <c r="M141" s="85">
        <v>2.0999999999999999E-3</v>
      </c>
      <c r="N141" s="85">
        <f t="shared" si="2"/>
        <v>2.4185210244212897E-4</v>
      </c>
      <c r="O141" s="85">
        <f>L141/'סכום נכסי הקרן'!$C$42</f>
        <v>3.959056840084344E-5</v>
      </c>
    </row>
    <row r="142" spans="2:15" s="86" customFormat="1">
      <c r="B142" s="83" t="s">
        <v>2191</v>
      </c>
      <c r="C142" s="83" t="s">
        <v>2192</v>
      </c>
      <c r="D142" s="83" t="s">
        <v>98</v>
      </c>
      <c r="E142" s="83" t="s">
        <v>121</v>
      </c>
      <c r="F142" s="83" t="s">
        <v>2193</v>
      </c>
      <c r="G142" s="83" t="s">
        <v>761</v>
      </c>
      <c r="H142" s="83" t="s">
        <v>100</v>
      </c>
      <c r="I142" s="84">
        <v>434850</v>
      </c>
      <c r="J142" s="84">
        <v>9584</v>
      </c>
      <c r="K142" s="84">
        <v>0</v>
      </c>
      <c r="L142" s="84">
        <v>41676.023999999998</v>
      </c>
      <c r="M142" s="85">
        <v>0.1087</v>
      </c>
      <c r="N142" s="85">
        <f t="shared" si="2"/>
        <v>1.275188800003824E-2</v>
      </c>
      <c r="O142" s="85">
        <f>L142/'סכום נכסי הקרן'!$C$42</f>
        <v>2.0874513349587753E-3</v>
      </c>
    </row>
    <row r="143" spans="2:15" s="86" customFormat="1">
      <c r="B143" s="83" t="s">
        <v>2194</v>
      </c>
      <c r="C143" s="83" t="s">
        <v>2195</v>
      </c>
      <c r="D143" s="83" t="s">
        <v>98</v>
      </c>
      <c r="E143" s="83" t="s">
        <v>121</v>
      </c>
      <c r="F143" s="83" t="s">
        <v>2196</v>
      </c>
      <c r="G143" s="83" t="s">
        <v>761</v>
      </c>
      <c r="H143" s="83" t="s">
        <v>100</v>
      </c>
      <c r="I143" s="84">
        <v>1607613</v>
      </c>
      <c r="J143" s="84">
        <v>297.7</v>
      </c>
      <c r="K143" s="84">
        <v>0</v>
      </c>
      <c r="L143" s="84">
        <v>4785.8639009999997</v>
      </c>
      <c r="M143" s="85">
        <v>6.7999999999999996E-3</v>
      </c>
      <c r="N143" s="85">
        <f t="shared" si="2"/>
        <v>1.4643623501363302E-3</v>
      </c>
      <c r="O143" s="85">
        <f>L143/'סכום נכסי הקרן'!$C$42</f>
        <v>2.397123580952315E-4</v>
      </c>
    </row>
    <row r="144" spans="2:15" s="86" customFormat="1">
      <c r="B144" s="83" t="s">
        <v>2197</v>
      </c>
      <c r="C144" s="83" t="s">
        <v>2198</v>
      </c>
      <c r="D144" s="83" t="s">
        <v>98</v>
      </c>
      <c r="E144" s="83" t="s">
        <v>121</v>
      </c>
      <c r="F144" s="83" t="s">
        <v>2199</v>
      </c>
      <c r="G144" s="83" t="s">
        <v>761</v>
      </c>
      <c r="H144" s="83" t="s">
        <v>100</v>
      </c>
      <c r="I144" s="84">
        <v>97442</v>
      </c>
      <c r="J144" s="84">
        <v>6800</v>
      </c>
      <c r="K144" s="84">
        <v>0</v>
      </c>
      <c r="L144" s="84">
        <v>6626.0559999999996</v>
      </c>
      <c r="M144" s="85">
        <v>9.1999999999999998E-3</v>
      </c>
      <c r="N144" s="85">
        <f t="shared" si="2"/>
        <v>2.0274180664158698E-3</v>
      </c>
      <c r="O144" s="85">
        <f>L144/'סכום נכסי הקרן'!$C$42</f>
        <v>3.3188313363845847E-4</v>
      </c>
    </row>
    <row r="145" spans="2:15" s="86" customFormat="1">
      <c r="B145" s="83" t="s">
        <v>2200</v>
      </c>
      <c r="C145" s="83" t="s">
        <v>2201</v>
      </c>
      <c r="D145" s="83" t="s">
        <v>98</v>
      </c>
      <c r="E145" s="83" t="s">
        <v>121</v>
      </c>
      <c r="F145" s="83" t="s">
        <v>2202</v>
      </c>
      <c r="G145" s="83" t="s">
        <v>761</v>
      </c>
      <c r="H145" s="83" t="s">
        <v>100</v>
      </c>
      <c r="I145" s="84">
        <v>41692</v>
      </c>
      <c r="J145" s="84">
        <v>7550</v>
      </c>
      <c r="K145" s="84">
        <v>0</v>
      </c>
      <c r="L145" s="84">
        <v>3147.7460000000001</v>
      </c>
      <c r="M145" s="85">
        <v>1.6999999999999999E-3</v>
      </c>
      <c r="N145" s="85">
        <f t="shared" si="2"/>
        <v>9.631366093024702E-4</v>
      </c>
      <c r="O145" s="85">
        <f>L145/'סכום נכסי הקרן'!$C$42</f>
        <v>1.5766299083163851E-4</v>
      </c>
    </row>
    <row r="146" spans="2:15" s="86" customFormat="1">
      <c r="B146" s="83" t="s">
        <v>2203</v>
      </c>
      <c r="C146" s="83" t="s">
        <v>2204</v>
      </c>
      <c r="D146" s="83" t="s">
        <v>98</v>
      </c>
      <c r="E146" s="83" t="s">
        <v>121</v>
      </c>
      <c r="F146" s="83" t="s">
        <v>810</v>
      </c>
      <c r="G146" s="83" t="s">
        <v>761</v>
      </c>
      <c r="H146" s="83" t="s">
        <v>100</v>
      </c>
      <c r="I146" s="84">
        <v>4535564.5</v>
      </c>
      <c r="J146" s="84">
        <v>483.7</v>
      </c>
      <c r="K146" s="84">
        <v>0</v>
      </c>
      <c r="L146" s="84">
        <v>21938.525486499999</v>
      </c>
      <c r="M146" s="85">
        <v>2.9700000000000001E-2</v>
      </c>
      <c r="N146" s="85">
        <f t="shared" si="2"/>
        <v>6.7126753715717321E-3</v>
      </c>
      <c r="O146" s="85">
        <f>L146/'סכום נכסי הקרן'!$C$42</f>
        <v>1.0988477287041955E-3</v>
      </c>
    </row>
    <row r="147" spans="2:15" s="86" customFormat="1">
      <c r="B147" s="83" t="s">
        <v>2205</v>
      </c>
      <c r="C147" s="83" t="s">
        <v>2206</v>
      </c>
      <c r="D147" s="83" t="s">
        <v>98</v>
      </c>
      <c r="E147" s="83" t="s">
        <v>121</v>
      </c>
      <c r="F147" s="83" t="s">
        <v>2207</v>
      </c>
      <c r="G147" s="83" t="s">
        <v>761</v>
      </c>
      <c r="H147" s="83" t="s">
        <v>100</v>
      </c>
      <c r="I147" s="84">
        <v>46877</v>
      </c>
      <c r="J147" s="84">
        <v>2500</v>
      </c>
      <c r="K147" s="84">
        <v>0</v>
      </c>
      <c r="L147" s="84">
        <v>1171.925</v>
      </c>
      <c r="M147" s="85">
        <v>2.8E-3</v>
      </c>
      <c r="N147" s="85">
        <f t="shared" si="2"/>
        <v>3.5858162344000986E-4</v>
      </c>
      <c r="O147" s="85">
        <f>L147/'סכום נכסי הקרן'!$C$42</f>
        <v>5.869889137508806E-5</v>
      </c>
    </row>
    <row r="148" spans="2:15" s="86" customFormat="1">
      <c r="B148" s="83" t="s">
        <v>2208</v>
      </c>
      <c r="C148" s="83" t="s">
        <v>2209</v>
      </c>
      <c r="D148" s="83" t="s">
        <v>98</v>
      </c>
      <c r="E148" s="83" t="s">
        <v>121</v>
      </c>
      <c r="F148" s="83" t="s">
        <v>2210</v>
      </c>
      <c r="G148" s="83" t="s">
        <v>2211</v>
      </c>
      <c r="H148" s="83" t="s">
        <v>100</v>
      </c>
      <c r="I148" s="84">
        <v>230578.6</v>
      </c>
      <c r="J148" s="84">
        <v>178.4</v>
      </c>
      <c r="K148" s="84">
        <v>0</v>
      </c>
      <c r="L148" s="84">
        <v>411.35222240000002</v>
      </c>
      <c r="M148" s="85">
        <v>1.66E-2</v>
      </c>
      <c r="N148" s="85">
        <f t="shared" si="2"/>
        <v>1.2586415317861468E-4</v>
      </c>
      <c r="O148" s="85">
        <f>L148/'סכום נכסי הקרן'!$C$42</f>
        <v>2.0603638816100576E-5</v>
      </c>
    </row>
    <row r="149" spans="2:15" s="86" customFormat="1">
      <c r="B149" s="83" t="s">
        <v>2212</v>
      </c>
      <c r="C149" s="83" t="s">
        <v>2213</v>
      </c>
      <c r="D149" s="83" t="s">
        <v>98</v>
      </c>
      <c r="E149" s="83" t="s">
        <v>121</v>
      </c>
      <c r="F149" s="83" t="s">
        <v>2214</v>
      </c>
      <c r="G149" s="83" t="s">
        <v>2211</v>
      </c>
      <c r="H149" s="83" t="s">
        <v>100</v>
      </c>
      <c r="I149" s="84">
        <v>836542</v>
      </c>
      <c r="J149" s="84">
        <v>38</v>
      </c>
      <c r="K149" s="84">
        <v>0</v>
      </c>
      <c r="L149" s="84">
        <v>317.88596000000001</v>
      </c>
      <c r="M149" s="85">
        <v>2.3900000000000001E-2</v>
      </c>
      <c r="N149" s="85">
        <f t="shared" si="2"/>
        <v>9.7265664275091027E-5</v>
      </c>
      <c r="O149" s="85">
        <f>L149/'סכום נכסי הקרן'!$C$42</f>
        <v>1.5922139587179717E-5</v>
      </c>
    </row>
    <row r="150" spans="2:15" s="86" customFormat="1">
      <c r="B150" s="83" t="s">
        <v>2215</v>
      </c>
      <c r="C150" s="83" t="s">
        <v>2216</v>
      </c>
      <c r="D150" s="83" t="s">
        <v>98</v>
      </c>
      <c r="E150" s="83" t="s">
        <v>121</v>
      </c>
      <c r="F150" s="83" t="s">
        <v>2217</v>
      </c>
      <c r="G150" s="83" t="s">
        <v>2218</v>
      </c>
      <c r="H150" s="83" t="s">
        <v>100</v>
      </c>
      <c r="I150" s="84">
        <v>600000</v>
      </c>
      <c r="J150" s="84">
        <v>132.30000000000001</v>
      </c>
      <c r="K150" s="84">
        <v>0</v>
      </c>
      <c r="L150" s="84">
        <v>793.8</v>
      </c>
      <c r="M150" s="85">
        <v>0.1487</v>
      </c>
      <c r="N150" s="85">
        <f t="shared" si="2"/>
        <v>2.4288422269913161E-4</v>
      </c>
      <c r="O150" s="85">
        <f>L150/'סכום נכסי הקרן'!$C$42</f>
        <v>3.9759523837741234E-5</v>
      </c>
    </row>
    <row r="151" spans="2:15" s="86" customFormat="1">
      <c r="B151" s="83" t="s">
        <v>2219</v>
      </c>
      <c r="C151" s="83" t="s">
        <v>2220</v>
      </c>
      <c r="D151" s="83" t="s">
        <v>98</v>
      </c>
      <c r="E151" s="83" t="s">
        <v>121</v>
      </c>
      <c r="F151" s="83" t="s">
        <v>2221</v>
      </c>
      <c r="G151" s="83" t="s">
        <v>2218</v>
      </c>
      <c r="H151" s="83" t="s">
        <v>100</v>
      </c>
      <c r="I151" s="84">
        <v>328867</v>
      </c>
      <c r="J151" s="84">
        <v>141</v>
      </c>
      <c r="K151" s="84">
        <v>0</v>
      </c>
      <c r="L151" s="84">
        <v>463.70247000000001</v>
      </c>
      <c r="M151" s="85">
        <v>2.6599999999999999E-2</v>
      </c>
      <c r="N151" s="85">
        <f t="shared" si="2"/>
        <v>1.4188210379140515E-4</v>
      </c>
      <c r="O151" s="85">
        <f>L151/'סכום נכסי הקרן'!$C$42</f>
        <v>2.3225736217667537E-5</v>
      </c>
    </row>
    <row r="152" spans="2:15" s="86" customFormat="1">
      <c r="B152" s="83" t="s">
        <v>2222</v>
      </c>
      <c r="C152" s="83" t="s">
        <v>2223</v>
      </c>
      <c r="D152" s="83" t="s">
        <v>98</v>
      </c>
      <c r="E152" s="83" t="s">
        <v>121</v>
      </c>
      <c r="F152" s="83" t="s">
        <v>2224</v>
      </c>
      <c r="G152" s="83" t="s">
        <v>2218</v>
      </c>
      <c r="H152" s="83" t="s">
        <v>100</v>
      </c>
      <c r="I152" s="84">
        <v>301590.45</v>
      </c>
      <c r="J152" s="84">
        <v>40.200000000000003</v>
      </c>
      <c r="K152" s="84">
        <v>0</v>
      </c>
      <c r="L152" s="84">
        <v>121.23936089999999</v>
      </c>
      <c r="M152" s="85">
        <v>2E-3</v>
      </c>
      <c r="N152" s="85">
        <f t="shared" si="2"/>
        <v>3.7096407070718054E-5</v>
      </c>
      <c r="O152" s="85">
        <f>L152/'סכום נכסי הקרן'!$C$42</f>
        <v>6.0725866210330849E-6</v>
      </c>
    </row>
    <row r="153" spans="2:15" s="86" customFormat="1">
      <c r="B153" s="83" t="s">
        <v>2225</v>
      </c>
      <c r="C153" s="83" t="s">
        <v>2226</v>
      </c>
      <c r="D153" s="83" t="s">
        <v>98</v>
      </c>
      <c r="E153" s="83" t="s">
        <v>121</v>
      </c>
      <c r="F153" s="83" t="s">
        <v>2227</v>
      </c>
      <c r="G153" s="83" t="s">
        <v>653</v>
      </c>
      <c r="H153" s="83" t="s">
        <v>100</v>
      </c>
      <c r="I153" s="84">
        <v>103027</v>
      </c>
      <c r="J153" s="84">
        <v>702.2</v>
      </c>
      <c r="K153" s="84">
        <v>0</v>
      </c>
      <c r="L153" s="84">
        <v>723.45559400000002</v>
      </c>
      <c r="M153" s="85">
        <v>6.7999999999999996E-3</v>
      </c>
      <c r="N153" s="85">
        <f t="shared" si="2"/>
        <v>2.2136048073321813E-4</v>
      </c>
      <c r="O153" s="85">
        <f>L153/'סכום נכסי הקרן'!$C$42</f>
        <v>3.623614252354529E-5</v>
      </c>
    </row>
    <row r="154" spans="2:15" s="86" customFormat="1">
      <c r="B154" s="83" t="s">
        <v>2228</v>
      </c>
      <c r="C154" s="83" t="s">
        <v>2229</v>
      </c>
      <c r="D154" s="83" t="s">
        <v>98</v>
      </c>
      <c r="E154" s="83" t="s">
        <v>121</v>
      </c>
      <c r="F154" s="83" t="s">
        <v>2230</v>
      </c>
      <c r="G154" s="83" t="s">
        <v>653</v>
      </c>
      <c r="H154" s="83" t="s">
        <v>100</v>
      </c>
      <c r="I154" s="84">
        <v>35225</v>
      </c>
      <c r="J154" s="84">
        <v>1670</v>
      </c>
      <c r="K154" s="84">
        <v>0</v>
      </c>
      <c r="L154" s="84">
        <v>588.25750000000005</v>
      </c>
      <c r="M154" s="85">
        <v>1.5E-3</v>
      </c>
      <c r="N154" s="85">
        <f t="shared" si="2"/>
        <v>1.7999302801012149E-4</v>
      </c>
      <c r="O154" s="85">
        <f>L154/'סכום נכסי הקרן'!$C$42</f>
        <v>2.9464396691836821E-5</v>
      </c>
    </row>
    <row r="155" spans="2:15" s="86" customFormat="1">
      <c r="B155" s="83" t="s">
        <v>2231</v>
      </c>
      <c r="C155" s="83" t="s">
        <v>2232</v>
      </c>
      <c r="D155" s="83" t="s">
        <v>98</v>
      </c>
      <c r="E155" s="83" t="s">
        <v>121</v>
      </c>
      <c r="F155" s="83" t="s">
        <v>2233</v>
      </c>
      <c r="G155" s="83" t="s">
        <v>653</v>
      </c>
      <c r="H155" s="83" t="s">
        <v>100</v>
      </c>
      <c r="I155" s="84">
        <v>4489</v>
      </c>
      <c r="J155" s="84">
        <v>20400</v>
      </c>
      <c r="K155" s="84">
        <v>0</v>
      </c>
      <c r="L155" s="84">
        <v>915.75599999999997</v>
      </c>
      <c r="M155" s="85">
        <v>4.0000000000000002E-4</v>
      </c>
      <c r="N155" s="85">
        <f t="shared" si="2"/>
        <v>2.8019990456294529E-4</v>
      </c>
      <c r="O155" s="85">
        <f>L155/'סכום נכסי הקרן'!$C$42</f>
        <v>4.5868005179584987E-5</v>
      </c>
    </row>
    <row r="156" spans="2:15" s="86" customFormat="1">
      <c r="B156" s="83" t="s">
        <v>2234</v>
      </c>
      <c r="C156" s="83" t="s">
        <v>2235</v>
      </c>
      <c r="D156" s="83" t="s">
        <v>98</v>
      </c>
      <c r="E156" s="83" t="s">
        <v>121</v>
      </c>
      <c r="F156" s="83" t="s">
        <v>2236</v>
      </c>
      <c r="G156" s="83" t="s">
        <v>653</v>
      </c>
      <c r="H156" s="83" t="s">
        <v>100</v>
      </c>
      <c r="I156" s="84">
        <v>322279</v>
      </c>
      <c r="J156" s="84">
        <v>470.4</v>
      </c>
      <c r="K156" s="84">
        <v>0</v>
      </c>
      <c r="L156" s="84">
        <v>1516.0004160000001</v>
      </c>
      <c r="M156" s="85">
        <v>3.8E-3</v>
      </c>
      <c r="N156" s="85">
        <f t="shared" si="2"/>
        <v>4.6386064833927969E-4</v>
      </c>
      <c r="O156" s="85">
        <f>L156/'סכום נכסי הקרן'!$C$42</f>
        <v>7.5932797528316504E-5</v>
      </c>
    </row>
    <row r="157" spans="2:15" s="86" customFormat="1">
      <c r="B157" s="83" t="s">
        <v>2237</v>
      </c>
      <c r="C157" s="83" t="s">
        <v>2238</v>
      </c>
      <c r="D157" s="83" t="s">
        <v>98</v>
      </c>
      <c r="E157" s="83" t="s">
        <v>121</v>
      </c>
      <c r="F157" s="83" t="s">
        <v>2239</v>
      </c>
      <c r="G157" s="83" t="s">
        <v>653</v>
      </c>
      <c r="H157" s="83" t="s">
        <v>100</v>
      </c>
      <c r="I157" s="84">
        <v>46642</v>
      </c>
      <c r="J157" s="84">
        <v>1013</v>
      </c>
      <c r="K157" s="84">
        <v>7.6925299999999996</v>
      </c>
      <c r="L157" s="84">
        <v>480.17599000000001</v>
      </c>
      <c r="M157" s="85">
        <v>2.7000000000000001E-3</v>
      </c>
      <c r="N157" s="85">
        <f t="shared" si="2"/>
        <v>1.4692261538162761E-4</v>
      </c>
      <c r="O157" s="85">
        <f>L157/'סכום נכסי הקרן'!$C$42</f>
        <v>2.4050855027357017E-5</v>
      </c>
    </row>
    <row r="158" spans="2:15" s="86" customFormat="1">
      <c r="B158" s="83" t="s">
        <v>2240</v>
      </c>
      <c r="C158" s="83" t="s">
        <v>2241</v>
      </c>
      <c r="D158" s="83" t="s">
        <v>98</v>
      </c>
      <c r="E158" s="83" t="s">
        <v>121</v>
      </c>
      <c r="F158" s="83" t="s">
        <v>1567</v>
      </c>
      <c r="G158" s="83" t="s">
        <v>1568</v>
      </c>
      <c r="H158" s="83" t="s">
        <v>100</v>
      </c>
      <c r="I158" s="84">
        <v>38234</v>
      </c>
      <c r="J158" s="84">
        <v>6472</v>
      </c>
      <c r="K158" s="84">
        <v>0</v>
      </c>
      <c r="L158" s="84">
        <v>2474.5044800000001</v>
      </c>
      <c r="M158" s="85">
        <v>3.0000000000000001E-3</v>
      </c>
      <c r="N158" s="85">
        <f t="shared" si="2"/>
        <v>7.5714046005331186E-4</v>
      </c>
      <c r="O158" s="85">
        <f>L158/'סכום נכסי הקרן'!$C$42</f>
        <v>1.2394194993595048E-4</v>
      </c>
    </row>
    <row r="159" spans="2:15" s="86" customFormat="1">
      <c r="B159" s="83" t="s">
        <v>2242</v>
      </c>
      <c r="C159" s="83" t="s">
        <v>2243</v>
      </c>
      <c r="D159" s="83" t="s">
        <v>98</v>
      </c>
      <c r="E159" s="83" t="s">
        <v>121</v>
      </c>
      <c r="F159" s="83" t="s">
        <v>2244</v>
      </c>
      <c r="G159" s="83" t="s">
        <v>1042</v>
      </c>
      <c r="H159" s="83" t="s">
        <v>100</v>
      </c>
      <c r="I159" s="84">
        <v>29638</v>
      </c>
      <c r="J159" s="84">
        <v>1141</v>
      </c>
      <c r="K159" s="84">
        <v>0</v>
      </c>
      <c r="L159" s="84">
        <v>338.16958</v>
      </c>
      <c r="M159" s="85">
        <v>1.9E-3</v>
      </c>
      <c r="N159" s="85">
        <f t="shared" si="2"/>
        <v>1.0347197729754575E-4</v>
      </c>
      <c r="O159" s="85">
        <f>L159/'סכום נכסי הקרן'!$C$42</f>
        <v>1.6938097099028649E-5</v>
      </c>
    </row>
    <row r="160" spans="2:15" s="86" customFormat="1">
      <c r="B160" s="83" t="s">
        <v>2245</v>
      </c>
      <c r="C160" s="83" t="s">
        <v>2246</v>
      </c>
      <c r="D160" s="83" t="s">
        <v>98</v>
      </c>
      <c r="E160" s="83" t="s">
        <v>121</v>
      </c>
      <c r="F160" s="83" t="s">
        <v>2247</v>
      </c>
      <c r="G160" s="83" t="s">
        <v>1042</v>
      </c>
      <c r="H160" s="83" t="s">
        <v>100</v>
      </c>
      <c r="I160" s="84">
        <v>127620</v>
      </c>
      <c r="J160" s="84">
        <v>1822</v>
      </c>
      <c r="K160" s="84">
        <v>0</v>
      </c>
      <c r="L160" s="84">
        <v>2325.2363999999998</v>
      </c>
      <c r="M160" s="85">
        <v>7.1999999999999998E-3</v>
      </c>
      <c r="N160" s="85">
        <f t="shared" si="2"/>
        <v>7.1146792089408801E-4</v>
      </c>
      <c r="O160" s="85">
        <f>L160/'סכום נכסי הקרן'!$C$42</f>
        <v>1.1646547250464048E-4</v>
      </c>
    </row>
    <row r="161" spans="2:15" s="86" customFormat="1">
      <c r="B161" s="83" t="s">
        <v>2248</v>
      </c>
      <c r="C161" s="83" t="s">
        <v>2249</v>
      </c>
      <c r="D161" s="83" t="s">
        <v>98</v>
      </c>
      <c r="E161" s="83" t="s">
        <v>121</v>
      </c>
      <c r="F161" s="83" t="s">
        <v>2250</v>
      </c>
      <c r="G161" s="83" t="s">
        <v>1042</v>
      </c>
      <c r="H161" s="83" t="s">
        <v>100</v>
      </c>
      <c r="I161" s="84">
        <v>12611</v>
      </c>
      <c r="J161" s="84">
        <v>11220</v>
      </c>
      <c r="K161" s="84">
        <v>0</v>
      </c>
      <c r="L161" s="84">
        <v>1414.9541999999999</v>
      </c>
      <c r="M161" s="85">
        <v>3.8E-3</v>
      </c>
      <c r="N161" s="85">
        <f t="shared" si="2"/>
        <v>4.3294287102780502E-4</v>
      </c>
      <c r="O161" s="85">
        <f>L161/'סכום נכסי הקרן'!$C$42</f>
        <v>7.0871636740000102E-5</v>
      </c>
    </row>
    <row r="162" spans="2:15" s="86" customFormat="1">
      <c r="B162" s="83" t="s">
        <v>2251</v>
      </c>
      <c r="C162" s="83" t="s">
        <v>2252</v>
      </c>
      <c r="D162" s="83" t="s">
        <v>98</v>
      </c>
      <c r="E162" s="83" t="s">
        <v>121</v>
      </c>
      <c r="F162" s="83" t="s">
        <v>2253</v>
      </c>
      <c r="G162" s="83" t="s">
        <v>1042</v>
      </c>
      <c r="H162" s="83" t="s">
        <v>100</v>
      </c>
      <c r="I162" s="84">
        <v>19233</v>
      </c>
      <c r="J162" s="84">
        <v>7878</v>
      </c>
      <c r="K162" s="84">
        <v>0</v>
      </c>
      <c r="L162" s="84">
        <v>1515.1757399999999</v>
      </c>
      <c r="M162" s="85">
        <v>5.1999999999999998E-3</v>
      </c>
      <c r="N162" s="85">
        <f t="shared" si="2"/>
        <v>4.6360831678317154E-4</v>
      </c>
      <c r="O162" s="85">
        <f>L162/'סכום נכסי הקרן'!$C$42</f>
        <v>7.5891491500248442E-5</v>
      </c>
    </row>
    <row r="163" spans="2:15" s="86" customFormat="1">
      <c r="B163" s="83" t="s">
        <v>2254</v>
      </c>
      <c r="C163" s="83" t="s">
        <v>2255</v>
      </c>
      <c r="D163" s="83" t="s">
        <v>98</v>
      </c>
      <c r="E163" s="83" t="s">
        <v>121</v>
      </c>
      <c r="F163" s="83" t="s">
        <v>2256</v>
      </c>
      <c r="G163" s="83" t="s">
        <v>1042</v>
      </c>
      <c r="H163" s="83" t="s">
        <v>100</v>
      </c>
      <c r="I163" s="84">
        <v>10888</v>
      </c>
      <c r="J163" s="84">
        <v>7922</v>
      </c>
      <c r="K163" s="84">
        <v>0</v>
      </c>
      <c r="L163" s="84">
        <v>862.54736000000003</v>
      </c>
      <c r="M163" s="85">
        <v>8.9999999999999998E-4</v>
      </c>
      <c r="N163" s="85">
        <f t="shared" si="2"/>
        <v>2.6391930596471162E-4</v>
      </c>
      <c r="O163" s="85">
        <f>L163/'סכום נכסי הקרן'!$C$42</f>
        <v>4.3202912976947309E-5</v>
      </c>
    </row>
    <row r="164" spans="2:15" s="86" customFormat="1">
      <c r="B164" s="83" t="s">
        <v>2257</v>
      </c>
      <c r="C164" s="83" t="s">
        <v>2258</v>
      </c>
      <c r="D164" s="83" t="s">
        <v>98</v>
      </c>
      <c r="E164" s="83" t="s">
        <v>121</v>
      </c>
      <c r="F164" s="83" t="s">
        <v>2259</v>
      </c>
      <c r="G164" s="83" t="s">
        <v>2260</v>
      </c>
      <c r="H164" s="83" t="s">
        <v>100</v>
      </c>
      <c r="I164" s="84">
        <v>107682</v>
      </c>
      <c r="J164" s="84">
        <v>1089</v>
      </c>
      <c r="K164" s="84">
        <v>0</v>
      </c>
      <c r="L164" s="84">
        <v>1172.65698</v>
      </c>
      <c r="M164" s="85">
        <v>3.5999999999999999E-3</v>
      </c>
      <c r="N164" s="85">
        <f t="shared" si="2"/>
        <v>3.5880559218948242E-4</v>
      </c>
      <c r="O164" s="85">
        <f>L164/'סכום נכסי הקרן'!$C$42</f>
        <v>5.8735554484509515E-5</v>
      </c>
    </row>
    <row r="165" spans="2:15" s="86" customFormat="1">
      <c r="B165" s="83" t="s">
        <v>2261</v>
      </c>
      <c r="C165" s="83" t="s">
        <v>2262</v>
      </c>
      <c r="D165" s="83" t="s">
        <v>98</v>
      </c>
      <c r="E165" s="83" t="s">
        <v>121</v>
      </c>
      <c r="F165" s="83" t="s">
        <v>2263</v>
      </c>
      <c r="G165" s="83" t="s">
        <v>2260</v>
      </c>
      <c r="H165" s="83" t="s">
        <v>100</v>
      </c>
      <c r="I165" s="84">
        <v>350000</v>
      </c>
      <c r="J165" s="84">
        <v>16.399999999999999</v>
      </c>
      <c r="K165" s="84">
        <v>0</v>
      </c>
      <c r="L165" s="84">
        <v>57.4</v>
      </c>
      <c r="M165" s="85">
        <v>3.3999999999999998E-3</v>
      </c>
      <c r="N165" s="85">
        <f t="shared" si="2"/>
        <v>1.7563056667838442E-5</v>
      </c>
      <c r="O165" s="85">
        <f>L165/'סכום נכסי הקרן'!$C$42</f>
        <v>2.8750272969089785E-6</v>
      </c>
    </row>
    <row r="166" spans="2:15" s="86" customFormat="1">
      <c r="B166" s="83" t="s">
        <v>2264</v>
      </c>
      <c r="C166" s="83" t="s">
        <v>2265</v>
      </c>
      <c r="D166" s="83" t="s">
        <v>98</v>
      </c>
      <c r="E166" s="83" t="s">
        <v>121</v>
      </c>
      <c r="F166" s="83" t="s">
        <v>2266</v>
      </c>
      <c r="G166" s="83" t="s">
        <v>2260</v>
      </c>
      <c r="H166" s="83" t="s">
        <v>100</v>
      </c>
      <c r="I166" s="84">
        <v>119000</v>
      </c>
      <c r="J166" s="84">
        <v>108.4</v>
      </c>
      <c r="K166" s="84">
        <v>0</v>
      </c>
      <c r="L166" s="84">
        <v>128.99600000000001</v>
      </c>
      <c r="M166" s="85">
        <v>4.4000000000000003E-3</v>
      </c>
      <c r="N166" s="85">
        <f t="shared" si="2"/>
        <v>3.9469757106698398E-5</v>
      </c>
      <c r="O166" s="85">
        <f>L166/'סכום נכסי הקרן'!$C$42</f>
        <v>6.4610979301754465E-6</v>
      </c>
    </row>
    <row r="167" spans="2:15" s="86" customFormat="1">
      <c r="B167" s="83" t="s">
        <v>2267</v>
      </c>
      <c r="C167" s="83" t="s">
        <v>2268</v>
      </c>
      <c r="D167" s="83" t="s">
        <v>98</v>
      </c>
      <c r="E167" s="83" t="s">
        <v>121</v>
      </c>
      <c r="F167" s="83" t="s">
        <v>2269</v>
      </c>
      <c r="G167" s="83" t="s">
        <v>2260</v>
      </c>
      <c r="H167" s="83" t="s">
        <v>100</v>
      </c>
      <c r="I167" s="84">
        <v>70334</v>
      </c>
      <c r="J167" s="84">
        <v>933.8</v>
      </c>
      <c r="K167" s="84">
        <v>0</v>
      </c>
      <c r="L167" s="84">
        <v>656.77889200000004</v>
      </c>
      <c r="M167" s="85">
        <v>2E-3</v>
      </c>
      <c r="N167" s="85">
        <f t="shared" si="2"/>
        <v>2.0095897035603041E-4</v>
      </c>
      <c r="O167" s="85">
        <f>L167/'סכום נכסי הקרן'!$C$42</f>
        <v>3.2896467639958778E-5</v>
      </c>
    </row>
    <row r="168" spans="2:15" s="86" customFormat="1">
      <c r="B168" s="83" t="s">
        <v>2270</v>
      </c>
      <c r="C168" s="83" t="s">
        <v>2271</v>
      </c>
      <c r="D168" s="83" t="s">
        <v>98</v>
      </c>
      <c r="E168" s="83" t="s">
        <v>121</v>
      </c>
      <c r="F168" s="83" t="s">
        <v>2272</v>
      </c>
      <c r="G168" s="83" t="s">
        <v>2260</v>
      </c>
      <c r="H168" s="83" t="s">
        <v>100</v>
      </c>
      <c r="I168" s="84">
        <v>92901</v>
      </c>
      <c r="J168" s="84">
        <v>751.1</v>
      </c>
      <c r="K168" s="84">
        <v>0</v>
      </c>
      <c r="L168" s="84">
        <v>697.77941099999998</v>
      </c>
      <c r="M168" s="85">
        <v>1.9E-3</v>
      </c>
      <c r="N168" s="85">
        <f t="shared" si="2"/>
        <v>2.1350416963491169E-4</v>
      </c>
      <c r="O168" s="85">
        <f>L168/'סכום נכסי הקרן'!$C$42</f>
        <v>3.4950084561778209E-5</v>
      </c>
    </row>
    <row r="169" spans="2:15" s="86" customFormat="1">
      <c r="B169" s="83" t="s">
        <v>2273</v>
      </c>
      <c r="C169" s="83" t="s">
        <v>2274</v>
      </c>
      <c r="D169" s="83" t="s">
        <v>98</v>
      </c>
      <c r="E169" s="83" t="s">
        <v>121</v>
      </c>
      <c r="F169" s="83" t="s">
        <v>2275</v>
      </c>
      <c r="G169" s="83" t="s">
        <v>1408</v>
      </c>
      <c r="H169" s="83" t="s">
        <v>100</v>
      </c>
      <c r="I169" s="84">
        <v>36790</v>
      </c>
      <c r="J169" s="84">
        <v>7273</v>
      </c>
      <c r="K169" s="84">
        <v>0</v>
      </c>
      <c r="L169" s="84">
        <v>2675.7366999999999</v>
      </c>
      <c r="M169" s="85">
        <v>5.9999999999999995E-4</v>
      </c>
      <c r="N169" s="85">
        <f t="shared" si="2"/>
        <v>8.1871280993580189E-4</v>
      </c>
      <c r="O169" s="85">
        <f>L169/'סכום נכסי הקרן'!$C$42</f>
        <v>1.3402118557214547E-4</v>
      </c>
    </row>
    <row r="170" spans="2:15" s="86" customFormat="1">
      <c r="B170" s="83" t="s">
        <v>2276</v>
      </c>
      <c r="C170" s="83" t="s">
        <v>2277</v>
      </c>
      <c r="D170" s="83" t="s">
        <v>98</v>
      </c>
      <c r="E170" s="83" t="s">
        <v>121</v>
      </c>
      <c r="F170" s="83" t="s">
        <v>2278</v>
      </c>
      <c r="G170" s="83" t="s">
        <v>698</v>
      </c>
      <c r="H170" s="83" t="s">
        <v>100</v>
      </c>
      <c r="I170" s="84">
        <v>607761</v>
      </c>
      <c r="J170" s="84">
        <v>221.9</v>
      </c>
      <c r="K170" s="84">
        <v>0</v>
      </c>
      <c r="L170" s="84">
        <v>1348.6216589999999</v>
      </c>
      <c r="M170" s="85">
        <v>4.1000000000000003E-3</v>
      </c>
      <c r="N170" s="85">
        <f t="shared" si="2"/>
        <v>4.126466658622176E-4</v>
      </c>
      <c r="O170" s="85">
        <f>L170/'סכום נכסי הקרן'!$C$42</f>
        <v>6.7549200049262583E-5</v>
      </c>
    </row>
    <row r="171" spans="2:15" s="86" customFormat="1">
      <c r="B171" s="83" t="s">
        <v>2279</v>
      </c>
      <c r="C171" s="83" t="s">
        <v>2280</v>
      </c>
      <c r="D171" s="83" t="s">
        <v>98</v>
      </c>
      <c r="E171" s="83" t="s">
        <v>121</v>
      </c>
      <c r="F171" s="83" t="s">
        <v>2281</v>
      </c>
      <c r="G171" s="83" t="s">
        <v>698</v>
      </c>
      <c r="H171" s="83" t="s">
        <v>100</v>
      </c>
      <c r="I171" s="84">
        <v>12527.14</v>
      </c>
      <c r="J171" s="84">
        <v>36600</v>
      </c>
      <c r="K171" s="84">
        <v>0</v>
      </c>
      <c r="L171" s="84">
        <v>4584.9332400000003</v>
      </c>
      <c r="M171" s="85">
        <v>1.0200000000000001E-2</v>
      </c>
      <c r="N171" s="85">
        <f t="shared" si="2"/>
        <v>1.4028822702504551E-3</v>
      </c>
      <c r="O171" s="85">
        <f>L171/'סכום נכסי הקרן'!$C$42</f>
        <v>2.2964822682065028E-4</v>
      </c>
    </row>
    <row r="172" spans="2:15" s="86" customFormat="1">
      <c r="B172" s="83" t="s">
        <v>2282</v>
      </c>
      <c r="C172" s="83" t="s">
        <v>2283</v>
      </c>
      <c r="D172" s="83" t="s">
        <v>98</v>
      </c>
      <c r="E172" s="83" t="s">
        <v>121</v>
      </c>
      <c r="F172" s="83" t="s">
        <v>2284</v>
      </c>
      <c r="G172" s="83" t="s">
        <v>1257</v>
      </c>
      <c r="H172" s="83" t="s">
        <v>100</v>
      </c>
      <c r="I172" s="84">
        <v>1409600</v>
      </c>
      <c r="J172" s="84">
        <v>88.4</v>
      </c>
      <c r="K172" s="84">
        <v>0</v>
      </c>
      <c r="L172" s="84">
        <v>1246.0863999999999</v>
      </c>
      <c r="M172" s="85">
        <v>3.7000000000000002E-3</v>
      </c>
      <c r="N172" s="85">
        <f t="shared" si="2"/>
        <v>3.8127327624081533E-4</v>
      </c>
      <c r="O172" s="85">
        <f>L172/'סכום נכסי הקרן'!$C$42</f>
        <v>6.2413456695244597E-5</v>
      </c>
    </row>
    <row r="173" spans="2:15" s="86" customFormat="1">
      <c r="B173" s="83" t="s">
        <v>2285</v>
      </c>
      <c r="C173" s="83" t="s">
        <v>2286</v>
      </c>
      <c r="D173" s="83" t="s">
        <v>98</v>
      </c>
      <c r="E173" s="83" t="s">
        <v>121</v>
      </c>
      <c r="F173" s="83" t="s">
        <v>2287</v>
      </c>
      <c r="G173" s="83" t="s">
        <v>1257</v>
      </c>
      <c r="H173" s="83" t="s">
        <v>100</v>
      </c>
      <c r="I173" s="84">
        <v>40380</v>
      </c>
      <c r="J173" s="84">
        <v>7908</v>
      </c>
      <c r="K173" s="84">
        <v>0</v>
      </c>
      <c r="L173" s="84">
        <v>3193.2503999999999</v>
      </c>
      <c r="M173" s="85">
        <v>4.5999999999999999E-3</v>
      </c>
      <c r="N173" s="85">
        <f t="shared" si="2"/>
        <v>9.7705989076302732E-4</v>
      </c>
      <c r="O173" s="85">
        <f>L173/'סכום נכסי הקרן'!$C$42</f>
        <v>1.5994219626943405E-4</v>
      </c>
    </row>
    <row r="174" spans="2:15" s="86" customFormat="1">
      <c r="B174" s="83" t="s">
        <v>2288</v>
      </c>
      <c r="C174" s="83" t="s">
        <v>2289</v>
      </c>
      <c r="D174" s="83" t="s">
        <v>98</v>
      </c>
      <c r="E174" s="83" t="s">
        <v>121</v>
      </c>
      <c r="F174" s="83" t="s">
        <v>2290</v>
      </c>
      <c r="G174" s="83" t="s">
        <v>1257</v>
      </c>
      <c r="H174" s="83" t="s">
        <v>100</v>
      </c>
      <c r="I174" s="84">
        <v>151610</v>
      </c>
      <c r="J174" s="84">
        <v>1743</v>
      </c>
      <c r="K174" s="84">
        <v>0</v>
      </c>
      <c r="L174" s="84">
        <v>2642.5623000000001</v>
      </c>
      <c r="M174" s="85">
        <v>4.1000000000000003E-3</v>
      </c>
      <c r="N174" s="85">
        <f t="shared" si="2"/>
        <v>8.0856221991626291E-4</v>
      </c>
      <c r="O174" s="85">
        <f>L174/'סכום נכסי הקרן'!$C$42</f>
        <v>1.3235956003976608E-4</v>
      </c>
    </row>
    <row r="175" spans="2:15" s="86" customFormat="1">
      <c r="B175" s="83" t="s">
        <v>2291</v>
      </c>
      <c r="C175" s="83" t="s">
        <v>2292</v>
      </c>
      <c r="D175" s="83" t="s">
        <v>98</v>
      </c>
      <c r="E175" s="83" t="s">
        <v>121</v>
      </c>
      <c r="F175" s="83" t="s">
        <v>2293</v>
      </c>
      <c r="G175" s="83" t="s">
        <v>1257</v>
      </c>
      <c r="H175" s="83" t="s">
        <v>100</v>
      </c>
      <c r="I175" s="84">
        <v>15542</v>
      </c>
      <c r="J175" s="84">
        <v>17030</v>
      </c>
      <c r="K175" s="84">
        <v>0</v>
      </c>
      <c r="L175" s="84">
        <v>2646.8026</v>
      </c>
      <c r="M175" s="85">
        <v>5.5999999999999999E-3</v>
      </c>
      <c r="N175" s="85">
        <f t="shared" si="2"/>
        <v>8.0985965248052481E-4</v>
      </c>
      <c r="O175" s="85">
        <f>L175/'סכום נכסי הקרן'!$C$42</f>
        <v>1.3257194642037729E-4</v>
      </c>
    </row>
    <row r="176" spans="2:15" s="86" customFormat="1">
      <c r="B176" s="83" t="s">
        <v>2294</v>
      </c>
      <c r="C176" s="83" t="s">
        <v>2295</v>
      </c>
      <c r="D176" s="83" t="s">
        <v>98</v>
      </c>
      <c r="E176" s="83" t="s">
        <v>121</v>
      </c>
      <c r="F176" s="83" t="s">
        <v>814</v>
      </c>
      <c r="G176" s="83" t="s">
        <v>531</v>
      </c>
      <c r="H176" s="83" t="s">
        <v>100</v>
      </c>
      <c r="I176" s="84">
        <v>441023</v>
      </c>
      <c r="J176" s="84">
        <v>388.5</v>
      </c>
      <c r="K176" s="84">
        <v>40.663159999999998</v>
      </c>
      <c r="L176" s="84">
        <v>1754.037515</v>
      </c>
      <c r="M176" s="85">
        <v>2.7000000000000001E-3</v>
      </c>
      <c r="N176" s="85">
        <f t="shared" si="2"/>
        <v>5.3669442985121115E-4</v>
      </c>
      <c r="O176" s="85">
        <f>L176/'סכום נכסי הקרן'!$C$42</f>
        <v>8.7855500617201954E-5</v>
      </c>
    </row>
    <row r="177" spans="2:15" s="86" customFormat="1">
      <c r="B177" s="83" t="s">
        <v>2296</v>
      </c>
      <c r="C177" s="83" t="s">
        <v>2297</v>
      </c>
      <c r="D177" s="83" t="s">
        <v>98</v>
      </c>
      <c r="E177" s="83" t="s">
        <v>121</v>
      </c>
      <c r="F177" s="83" t="s">
        <v>2298</v>
      </c>
      <c r="G177" s="83" t="s">
        <v>531</v>
      </c>
      <c r="H177" s="83" t="s">
        <v>100</v>
      </c>
      <c r="I177" s="84">
        <v>1</v>
      </c>
      <c r="J177" s="84">
        <v>901.2</v>
      </c>
      <c r="K177" s="84">
        <v>0</v>
      </c>
      <c r="L177" s="84">
        <v>9.0119999999999992E-3</v>
      </c>
      <c r="M177" s="85">
        <v>0</v>
      </c>
      <c r="N177" s="85">
        <f t="shared" si="2"/>
        <v>2.7574610921700353E-9</v>
      </c>
      <c r="O177" s="85">
        <f>L177/'סכום נכסי הקרן'!$C$42</f>
        <v>4.5138930313142354E-10</v>
      </c>
    </row>
    <row r="178" spans="2:15" s="86" customFormat="1">
      <c r="B178" s="83" t="s">
        <v>2299</v>
      </c>
      <c r="C178" s="83" t="s">
        <v>2300</v>
      </c>
      <c r="D178" s="83" t="s">
        <v>98</v>
      </c>
      <c r="E178" s="83" t="s">
        <v>121</v>
      </c>
      <c r="F178" s="83" t="s">
        <v>934</v>
      </c>
      <c r="G178" s="83" t="s">
        <v>474</v>
      </c>
      <c r="H178" s="83" t="s">
        <v>100</v>
      </c>
      <c r="I178" s="84">
        <v>224319</v>
      </c>
      <c r="J178" s="84">
        <v>226.2</v>
      </c>
      <c r="K178" s="84">
        <v>0</v>
      </c>
      <c r="L178" s="84">
        <v>507.40957800000001</v>
      </c>
      <c r="M178" s="85">
        <v>6.9999999999999999E-4</v>
      </c>
      <c r="N178" s="85">
        <f t="shared" si="2"/>
        <v>1.5525545596198589E-4</v>
      </c>
      <c r="O178" s="85">
        <f>L178/'סכום נכסי הקרן'!$C$42</f>
        <v>2.5414919642213684E-5</v>
      </c>
    </row>
    <row r="179" spans="2:15" s="86" customFormat="1">
      <c r="B179" s="83" t="s">
        <v>2301</v>
      </c>
      <c r="C179" s="83" t="s">
        <v>2302</v>
      </c>
      <c r="D179" s="83" t="s">
        <v>98</v>
      </c>
      <c r="E179" s="83" t="s">
        <v>121</v>
      </c>
      <c r="F179" s="83" t="s">
        <v>2303</v>
      </c>
      <c r="G179" s="83" t="s">
        <v>474</v>
      </c>
      <c r="H179" s="83" t="s">
        <v>100</v>
      </c>
      <c r="I179" s="84">
        <v>125595</v>
      </c>
      <c r="J179" s="84">
        <v>1017</v>
      </c>
      <c r="K179" s="84">
        <v>0</v>
      </c>
      <c r="L179" s="84">
        <v>1277.30115</v>
      </c>
      <c r="M179" s="85">
        <v>1.8E-3</v>
      </c>
      <c r="N179" s="85">
        <f t="shared" si="2"/>
        <v>3.9082425922204201E-4</v>
      </c>
      <c r="O179" s="85">
        <f>L179/'סכום נכסי הקרן'!$C$42</f>
        <v>6.3976928094481352E-5</v>
      </c>
    </row>
    <row r="180" spans="2:15" s="86" customFormat="1">
      <c r="B180" s="83" t="s">
        <v>2304</v>
      </c>
      <c r="C180" s="83" t="s">
        <v>2305</v>
      </c>
      <c r="D180" s="83" t="s">
        <v>98</v>
      </c>
      <c r="E180" s="83" t="s">
        <v>121</v>
      </c>
      <c r="F180" s="83" t="s">
        <v>1071</v>
      </c>
      <c r="G180" s="83" t="s">
        <v>474</v>
      </c>
      <c r="H180" s="83" t="s">
        <v>100</v>
      </c>
      <c r="I180" s="84">
        <v>79073</v>
      </c>
      <c r="J180" s="84">
        <v>12870</v>
      </c>
      <c r="K180" s="84">
        <v>0</v>
      </c>
      <c r="L180" s="84">
        <v>10176.695100000001</v>
      </c>
      <c r="M180" s="85">
        <v>4.4999999999999997E-3</v>
      </c>
      <c r="N180" s="85">
        <f t="shared" si="2"/>
        <v>3.1138305354113907E-3</v>
      </c>
      <c r="O180" s="85">
        <f>L180/'סכום נכסי הקרן'!$C$42</f>
        <v>5.0972606628606003E-4</v>
      </c>
    </row>
    <row r="181" spans="2:15" s="86" customFormat="1">
      <c r="B181" s="83" t="s">
        <v>2306</v>
      </c>
      <c r="C181" s="83" t="s">
        <v>2307</v>
      </c>
      <c r="D181" s="83" t="s">
        <v>98</v>
      </c>
      <c r="E181" s="83" t="s">
        <v>121</v>
      </c>
      <c r="F181" s="83" t="s">
        <v>901</v>
      </c>
      <c r="G181" s="83" t="s">
        <v>474</v>
      </c>
      <c r="H181" s="83" t="s">
        <v>100</v>
      </c>
      <c r="I181" s="84">
        <v>3018484.2</v>
      </c>
      <c r="J181" s="84">
        <v>391.5</v>
      </c>
      <c r="K181" s="84">
        <v>0</v>
      </c>
      <c r="L181" s="84">
        <v>11817.365642999999</v>
      </c>
      <c r="M181" s="85">
        <v>2.3099999999999999E-2</v>
      </c>
      <c r="N181" s="85">
        <f t="shared" si="2"/>
        <v>3.615837324957771E-3</v>
      </c>
      <c r="O181" s="85">
        <f>L181/'סכום נכסי הקרן'!$C$42</f>
        <v>5.9190328921915195E-4</v>
      </c>
    </row>
    <row r="182" spans="2:15" s="86" customFormat="1">
      <c r="B182" s="83" t="s">
        <v>2308</v>
      </c>
      <c r="C182" s="83" t="s">
        <v>2309</v>
      </c>
      <c r="D182" s="83" t="s">
        <v>98</v>
      </c>
      <c r="E182" s="83" t="s">
        <v>121</v>
      </c>
      <c r="F182" s="83" t="s">
        <v>913</v>
      </c>
      <c r="G182" s="83" t="s">
        <v>474</v>
      </c>
      <c r="H182" s="83" t="s">
        <v>100</v>
      </c>
      <c r="I182" s="84">
        <v>1555555</v>
      </c>
      <c r="J182" s="84">
        <v>233</v>
      </c>
      <c r="K182" s="84">
        <v>0</v>
      </c>
      <c r="L182" s="84">
        <v>3624.4431500000001</v>
      </c>
      <c r="M182" s="85">
        <v>1.0699999999999999E-2</v>
      </c>
      <c r="N182" s="85">
        <f t="shared" si="2"/>
        <v>1.108994781059388E-3</v>
      </c>
      <c r="O182" s="85">
        <f>L182/'סכום נכסי הקרן'!$C$42</f>
        <v>1.8153959916976939E-4</v>
      </c>
    </row>
    <row r="183" spans="2:15" s="86" customFormat="1">
      <c r="B183" s="83" t="s">
        <v>2310</v>
      </c>
      <c r="C183" s="83" t="s">
        <v>2311</v>
      </c>
      <c r="D183" s="83" t="s">
        <v>98</v>
      </c>
      <c r="E183" s="83" t="s">
        <v>121</v>
      </c>
      <c r="F183" s="83" t="s">
        <v>1612</v>
      </c>
      <c r="G183" s="83" t="s">
        <v>1613</v>
      </c>
      <c r="H183" s="83" t="s">
        <v>100</v>
      </c>
      <c r="I183" s="84">
        <v>842678</v>
      </c>
      <c r="J183" s="84">
        <v>174.1</v>
      </c>
      <c r="K183" s="84">
        <v>0</v>
      </c>
      <c r="L183" s="84">
        <v>1467.102398</v>
      </c>
      <c r="M183" s="85">
        <v>2.8E-3</v>
      </c>
      <c r="N183" s="85">
        <f t="shared" si="2"/>
        <v>4.4889899919156216E-4</v>
      </c>
      <c r="O183" s="85">
        <f>L183/'סכום נכסי הקרן'!$C$42</f>
        <v>7.3483613965341811E-5</v>
      </c>
    </row>
    <row r="184" spans="2:15" s="86" customFormat="1">
      <c r="B184" s="83" t="s">
        <v>2312</v>
      </c>
      <c r="C184" s="83" t="s">
        <v>2313</v>
      </c>
      <c r="D184" s="83" t="s">
        <v>98</v>
      </c>
      <c r="E184" s="83" t="s">
        <v>121</v>
      </c>
      <c r="F184" s="83" t="s">
        <v>2314</v>
      </c>
      <c r="G184" s="83" t="s">
        <v>1613</v>
      </c>
      <c r="H184" s="83" t="s">
        <v>100</v>
      </c>
      <c r="I184" s="84">
        <v>18004</v>
      </c>
      <c r="J184" s="84">
        <v>938.2</v>
      </c>
      <c r="K184" s="84">
        <v>0</v>
      </c>
      <c r="L184" s="84">
        <v>168.91352800000001</v>
      </c>
      <c r="M184" s="85">
        <v>1.9E-3</v>
      </c>
      <c r="N184" s="85">
        <f t="shared" si="2"/>
        <v>5.1683586484817348E-5</v>
      </c>
      <c r="O184" s="85">
        <f>L184/'סכום נכסי הקרן'!$C$42</f>
        <v>8.460470449776988E-6</v>
      </c>
    </row>
    <row r="185" spans="2:15" s="86" customFormat="1">
      <c r="B185" s="83" t="s">
        <v>2315</v>
      </c>
      <c r="C185" s="83" t="s">
        <v>2316</v>
      </c>
      <c r="D185" s="83" t="s">
        <v>98</v>
      </c>
      <c r="E185" s="83" t="s">
        <v>121</v>
      </c>
      <c r="F185" s="83" t="s">
        <v>2317</v>
      </c>
      <c r="G185" s="83" t="s">
        <v>1613</v>
      </c>
      <c r="H185" s="83" t="s">
        <v>100</v>
      </c>
      <c r="I185" s="84">
        <v>179821</v>
      </c>
      <c r="J185" s="84">
        <v>309.8</v>
      </c>
      <c r="K185" s="84">
        <v>0</v>
      </c>
      <c r="L185" s="84">
        <v>557.08545800000002</v>
      </c>
      <c r="M185" s="85">
        <v>2.7000000000000001E-3</v>
      </c>
      <c r="N185" s="85">
        <f t="shared" si="2"/>
        <v>1.7045511267739952E-4</v>
      </c>
      <c r="O185" s="85">
        <f>L185/'סכום נכסי הקרן'!$C$42</f>
        <v>2.790306443311917E-5</v>
      </c>
    </row>
    <row r="186" spans="2:15" s="86" customFormat="1">
      <c r="B186" s="83" t="s">
        <v>2318</v>
      </c>
      <c r="C186" s="83" t="s">
        <v>2319</v>
      </c>
      <c r="D186" s="83" t="s">
        <v>98</v>
      </c>
      <c r="E186" s="83" t="s">
        <v>121</v>
      </c>
      <c r="F186" s="83" t="s">
        <v>2320</v>
      </c>
      <c r="G186" s="83" t="s">
        <v>2321</v>
      </c>
      <c r="H186" s="83" t="s">
        <v>100</v>
      </c>
      <c r="I186" s="84">
        <v>152991</v>
      </c>
      <c r="J186" s="84">
        <v>670.4</v>
      </c>
      <c r="K186" s="84">
        <v>0</v>
      </c>
      <c r="L186" s="84">
        <v>1025.651664</v>
      </c>
      <c r="M186" s="85">
        <v>1.6000000000000001E-3</v>
      </c>
      <c r="N186" s="85">
        <f t="shared" si="2"/>
        <v>3.1382540585879432E-4</v>
      </c>
      <c r="O186" s="85">
        <f>L186/'סכום נכסי הקרן'!$C$42</f>
        <v>5.1372413434148362E-5</v>
      </c>
    </row>
    <row r="187" spans="2:15" s="86" customFormat="1">
      <c r="B187" s="83" t="s">
        <v>2322</v>
      </c>
      <c r="C187" s="83" t="s">
        <v>2323</v>
      </c>
      <c r="D187" s="83" t="s">
        <v>98</v>
      </c>
      <c r="E187" s="83" t="s">
        <v>121</v>
      </c>
      <c r="F187" s="83" t="s">
        <v>2324</v>
      </c>
      <c r="G187" s="83" t="s">
        <v>2321</v>
      </c>
      <c r="H187" s="83" t="s">
        <v>100</v>
      </c>
      <c r="I187" s="84">
        <v>9555</v>
      </c>
      <c r="J187" s="84">
        <v>1055</v>
      </c>
      <c r="K187" s="84">
        <v>0</v>
      </c>
      <c r="L187" s="84">
        <v>100.80525</v>
      </c>
      <c r="M187" s="85">
        <v>4.4000000000000003E-3</v>
      </c>
      <c r="N187" s="85">
        <f t="shared" si="2"/>
        <v>3.0844047354801766E-5</v>
      </c>
      <c r="O187" s="85">
        <f>L187/'סכום נכסי הקרן'!$C$42</f>
        <v>5.0490913836538987E-6</v>
      </c>
    </row>
    <row r="188" spans="2:15" s="86" customFormat="1">
      <c r="B188" s="83" t="s">
        <v>2325</v>
      </c>
      <c r="C188" s="83" t="s">
        <v>2326</v>
      </c>
      <c r="D188" s="83" t="s">
        <v>98</v>
      </c>
      <c r="E188" s="83" t="s">
        <v>121</v>
      </c>
      <c r="F188" s="83" t="s">
        <v>2327</v>
      </c>
      <c r="G188" s="83" t="s">
        <v>123</v>
      </c>
      <c r="H188" s="83" t="s">
        <v>100</v>
      </c>
      <c r="I188" s="84">
        <v>3252580</v>
      </c>
      <c r="J188" s="84">
        <v>194.5</v>
      </c>
      <c r="K188" s="84">
        <v>0</v>
      </c>
      <c r="L188" s="84">
        <v>6326.2681000000002</v>
      </c>
      <c r="M188" s="85">
        <v>3.0099999999999998E-2</v>
      </c>
      <c r="N188" s="85">
        <f t="shared" si="2"/>
        <v>1.9356899849518926E-3</v>
      </c>
      <c r="O188" s="85">
        <f>L188/'סכום נכסי הקרן'!$C$42</f>
        <v>3.1686748214398085E-4</v>
      </c>
    </row>
    <row r="189" spans="2:15" s="86" customFormat="1">
      <c r="B189" s="83" t="s">
        <v>2328</v>
      </c>
      <c r="C189" s="83" t="s">
        <v>2329</v>
      </c>
      <c r="D189" s="83" t="s">
        <v>98</v>
      </c>
      <c r="E189" s="83" t="s">
        <v>121</v>
      </c>
      <c r="F189" s="83" t="s">
        <v>2330</v>
      </c>
      <c r="G189" s="83" t="s">
        <v>123</v>
      </c>
      <c r="H189" s="83" t="s">
        <v>100</v>
      </c>
      <c r="I189" s="84">
        <v>707525</v>
      </c>
      <c r="J189" s="84">
        <v>102.5</v>
      </c>
      <c r="K189" s="84">
        <v>0</v>
      </c>
      <c r="L189" s="84">
        <v>725.21312499999999</v>
      </c>
      <c r="M189" s="85">
        <v>1.0500000000000001E-2</v>
      </c>
      <c r="N189" s="85">
        <f t="shared" si="2"/>
        <v>2.2189824408772133E-4</v>
      </c>
      <c r="O189" s="85">
        <f>L189/'סכום נכסי הקרן'!$C$42</f>
        <v>3.6324173004384378E-5</v>
      </c>
    </row>
    <row r="190" spans="2:15" s="86" customFormat="1">
      <c r="B190" s="83" t="s">
        <v>2331</v>
      </c>
      <c r="C190" s="83" t="s">
        <v>2332</v>
      </c>
      <c r="D190" s="83" t="s">
        <v>98</v>
      </c>
      <c r="E190" s="83" t="s">
        <v>121</v>
      </c>
      <c r="F190" s="83" t="s">
        <v>2333</v>
      </c>
      <c r="G190" s="83" t="s">
        <v>123</v>
      </c>
      <c r="H190" s="83" t="s">
        <v>100</v>
      </c>
      <c r="I190" s="84">
        <v>848377</v>
      </c>
      <c r="J190" s="84">
        <v>265.39999999999998</v>
      </c>
      <c r="K190" s="84">
        <v>0</v>
      </c>
      <c r="L190" s="84">
        <v>2251.5925579999998</v>
      </c>
      <c r="M190" s="85">
        <v>1.11E-2</v>
      </c>
      <c r="N190" s="85">
        <f t="shared" si="2"/>
        <v>6.889346287288731E-4</v>
      </c>
      <c r="O190" s="85">
        <f>L190/'סכום נכסי הקרן'!$C$42</f>
        <v>1.1277683041406118E-4</v>
      </c>
    </row>
    <row r="191" spans="2:15" s="86" customFormat="1">
      <c r="B191" s="83" t="s">
        <v>2334</v>
      </c>
      <c r="C191" s="83" t="s">
        <v>2335</v>
      </c>
      <c r="D191" s="83" t="s">
        <v>98</v>
      </c>
      <c r="E191" s="83" t="s">
        <v>121</v>
      </c>
      <c r="F191" s="83" t="s">
        <v>2336</v>
      </c>
      <c r="G191" s="83" t="s">
        <v>2080</v>
      </c>
      <c r="H191" s="83" t="s">
        <v>100</v>
      </c>
      <c r="I191" s="84">
        <v>87291</v>
      </c>
      <c r="J191" s="84">
        <v>70</v>
      </c>
      <c r="K191" s="84">
        <v>0</v>
      </c>
      <c r="L191" s="84">
        <v>61.103700000000003</v>
      </c>
      <c r="M191" s="85">
        <v>2.5000000000000001E-3</v>
      </c>
      <c r="N191" s="85">
        <f t="shared" si="2"/>
        <v>1.8696302190149825E-5</v>
      </c>
      <c r="O191" s="85">
        <f>L191/'סכום נכסי הקרן'!$C$42</f>
        <v>3.0605366801766058E-6</v>
      </c>
    </row>
    <row r="192" spans="2:15" s="86" customFormat="1">
      <c r="B192" s="83" t="s">
        <v>2337</v>
      </c>
      <c r="C192" s="83" t="s">
        <v>2338</v>
      </c>
      <c r="D192" s="83" t="s">
        <v>98</v>
      </c>
      <c r="E192" s="83" t="s">
        <v>121</v>
      </c>
      <c r="F192" s="83" t="s">
        <v>2339</v>
      </c>
      <c r="G192" s="83" t="s">
        <v>2080</v>
      </c>
      <c r="H192" s="83" t="s">
        <v>100</v>
      </c>
      <c r="I192" s="84">
        <v>581898</v>
      </c>
      <c r="J192" s="84">
        <v>51.5</v>
      </c>
      <c r="K192" s="84">
        <v>0</v>
      </c>
      <c r="L192" s="84">
        <v>299.67747000000003</v>
      </c>
      <c r="M192" s="85">
        <v>6.4000000000000003E-3</v>
      </c>
      <c r="N192" s="85">
        <f t="shared" si="2"/>
        <v>9.1694292468370302E-5</v>
      </c>
      <c r="O192" s="85">
        <f>L192/'סכום נכסי הקרן'!$C$42</f>
        <v>1.5010120322624069E-5</v>
      </c>
    </row>
    <row r="193" spans="2:15" s="86" customFormat="1">
      <c r="B193" s="83" t="s">
        <v>2340</v>
      </c>
      <c r="C193" s="83" t="s">
        <v>2341</v>
      </c>
      <c r="D193" s="83" t="s">
        <v>98</v>
      </c>
      <c r="E193" s="83" t="s">
        <v>121</v>
      </c>
      <c r="F193" s="83" t="s">
        <v>2342</v>
      </c>
      <c r="G193" s="83" t="s">
        <v>2080</v>
      </c>
      <c r="H193" s="83" t="s">
        <v>100</v>
      </c>
      <c r="I193" s="84">
        <v>166700</v>
      </c>
      <c r="J193" s="84">
        <v>654.6</v>
      </c>
      <c r="K193" s="84">
        <v>0</v>
      </c>
      <c r="L193" s="84">
        <v>1091.2182</v>
      </c>
      <c r="M193" s="85">
        <v>7.6E-3</v>
      </c>
      <c r="N193" s="85">
        <f t="shared" si="2"/>
        <v>3.3388723142119622E-4</v>
      </c>
      <c r="O193" s="85">
        <f>L193/'סכום נכסי הקרן'!$C$42</f>
        <v>5.4656482785433471E-5</v>
      </c>
    </row>
    <row r="194" spans="2:15" s="86" customFormat="1">
      <c r="B194" s="83" t="s">
        <v>2343</v>
      </c>
      <c r="C194" s="83" t="s">
        <v>2344</v>
      </c>
      <c r="D194" s="83" t="s">
        <v>98</v>
      </c>
      <c r="E194" s="83" t="s">
        <v>121</v>
      </c>
      <c r="F194" s="83" t="s">
        <v>2345</v>
      </c>
      <c r="G194" s="83" t="s">
        <v>642</v>
      </c>
      <c r="H194" s="83" t="s">
        <v>100</v>
      </c>
      <c r="I194" s="84">
        <v>20589743</v>
      </c>
      <c r="J194" s="84">
        <v>97.2</v>
      </c>
      <c r="K194" s="84">
        <v>0</v>
      </c>
      <c r="L194" s="84">
        <v>20013.230196</v>
      </c>
      <c r="M194" s="85">
        <v>0.1178</v>
      </c>
      <c r="N194" s="85">
        <f t="shared" si="2"/>
        <v>6.1235800703631268E-3</v>
      </c>
      <c r="O194" s="85">
        <f>L194/'סכום נכסי הקרן'!$C$42</f>
        <v>1.0024143399446519E-3</v>
      </c>
    </row>
    <row r="195" spans="2:15" s="86" customFormat="1">
      <c r="B195" s="83" t="s">
        <v>2346</v>
      </c>
      <c r="C195" s="83" t="s">
        <v>2347</v>
      </c>
      <c r="D195" s="83" t="s">
        <v>98</v>
      </c>
      <c r="E195" s="83" t="s">
        <v>121</v>
      </c>
      <c r="F195" s="83" t="s">
        <v>2348</v>
      </c>
      <c r="G195" s="83" t="s">
        <v>642</v>
      </c>
      <c r="H195" s="83" t="s">
        <v>100</v>
      </c>
      <c r="I195" s="84">
        <v>78500</v>
      </c>
      <c r="J195" s="84">
        <v>4373</v>
      </c>
      <c r="K195" s="84">
        <v>0</v>
      </c>
      <c r="L195" s="84">
        <v>3432.8049999999998</v>
      </c>
      <c r="M195" s="85">
        <v>3.0999999999999999E-3</v>
      </c>
      <c r="N195" s="85">
        <f t="shared" si="2"/>
        <v>1.050357992066884E-3</v>
      </c>
      <c r="O195" s="85">
        <f>L195/'סכום נכסי הקרן'!$C$42</f>
        <v>1.7194090731647432E-4</v>
      </c>
    </row>
    <row r="196" spans="2:15" s="86" customFormat="1">
      <c r="B196" s="83" t="s">
        <v>2349</v>
      </c>
      <c r="C196" s="83" t="s">
        <v>2350</v>
      </c>
      <c r="D196" s="83" t="s">
        <v>98</v>
      </c>
      <c r="E196" s="83" t="s">
        <v>121</v>
      </c>
      <c r="F196" s="83" t="s">
        <v>1316</v>
      </c>
      <c r="G196" s="83" t="s">
        <v>642</v>
      </c>
      <c r="H196" s="83" t="s">
        <v>100</v>
      </c>
      <c r="I196" s="84">
        <v>104989</v>
      </c>
      <c r="J196" s="84">
        <v>3590</v>
      </c>
      <c r="K196" s="84">
        <v>0</v>
      </c>
      <c r="L196" s="84">
        <v>3769.1051000000002</v>
      </c>
      <c r="M196" s="85">
        <v>7.1999999999999998E-3</v>
      </c>
      <c r="N196" s="85">
        <f t="shared" si="2"/>
        <v>1.1532579522358691E-3</v>
      </c>
      <c r="O196" s="85">
        <f>L196/'סכום נכסי הקרן'!$C$42</f>
        <v>1.8878536667977082E-4</v>
      </c>
    </row>
    <row r="197" spans="2:15" s="86" customFormat="1">
      <c r="B197" s="83" t="s">
        <v>2351</v>
      </c>
      <c r="C197" s="83" t="s">
        <v>2352</v>
      </c>
      <c r="D197" s="83" t="s">
        <v>98</v>
      </c>
      <c r="E197" s="83" t="s">
        <v>121</v>
      </c>
      <c r="F197" s="83" t="s">
        <v>2353</v>
      </c>
      <c r="G197" s="83" t="s">
        <v>642</v>
      </c>
      <c r="H197" s="83" t="s">
        <v>100</v>
      </c>
      <c r="I197" s="84">
        <v>242940</v>
      </c>
      <c r="J197" s="84">
        <v>353.6</v>
      </c>
      <c r="K197" s="84">
        <v>0</v>
      </c>
      <c r="L197" s="84">
        <v>859.03584000000001</v>
      </c>
      <c r="M197" s="85">
        <v>1.9E-3</v>
      </c>
      <c r="N197" s="85">
        <f t="shared" si="2"/>
        <v>2.628448630248118E-4</v>
      </c>
      <c r="O197" s="85">
        <f>L197/'סכום נכסי הקרן'!$C$42</f>
        <v>4.3027029425490134E-5</v>
      </c>
    </row>
    <row r="198" spans="2:15" s="86" customFormat="1">
      <c r="B198" s="83" t="s">
        <v>2354</v>
      </c>
      <c r="C198" s="83" t="s">
        <v>2355</v>
      </c>
      <c r="D198" s="83" t="s">
        <v>98</v>
      </c>
      <c r="E198" s="83" t="s">
        <v>121</v>
      </c>
      <c r="F198" s="83" t="s">
        <v>2356</v>
      </c>
      <c r="G198" s="83" t="s">
        <v>642</v>
      </c>
      <c r="H198" s="83" t="s">
        <v>100</v>
      </c>
      <c r="I198" s="84">
        <v>179324</v>
      </c>
      <c r="J198" s="84">
        <v>1373</v>
      </c>
      <c r="K198" s="84">
        <v>0</v>
      </c>
      <c r="L198" s="84">
        <v>2462.11852</v>
      </c>
      <c r="M198" s="85">
        <v>7.7000000000000002E-3</v>
      </c>
      <c r="N198" s="85">
        <f t="shared" si="2"/>
        <v>7.5335064616192536E-4</v>
      </c>
      <c r="O198" s="85">
        <f>L198/'סכום נכסי הקרן'!$C$42</f>
        <v>1.2332156712935774E-4</v>
      </c>
    </row>
    <row r="199" spans="2:15" s="86" customFormat="1">
      <c r="B199" s="83" t="s">
        <v>2357</v>
      </c>
      <c r="C199" s="83" t="s">
        <v>2358</v>
      </c>
      <c r="D199" s="83" t="s">
        <v>98</v>
      </c>
      <c r="E199" s="83" t="s">
        <v>121</v>
      </c>
      <c r="F199" s="83" t="s">
        <v>2359</v>
      </c>
      <c r="G199" s="83" t="s">
        <v>642</v>
      </c>
      <c r="H199" s="83" t="s">
        <v>100</v>
      </c>
      <c r="I199" s="84">
        <v>593632</v>
      </c>
      <c r="J199" s="84">
        <v>701.5</v>
      </c>
      <c r="K199" s="84">
        <v>256.28458999999998</v>
      </c>
      <c r="L199" s="84">
        <v>4420.6130700000003</v>
      </c>
      <c r="M199" s="85">
        <v>4.1999999999999997E-3</v>
      </c>
      <c r="N199" s="85">
        <f t="shared" si="2"/>
        <v>1.3526041438152836E-3</v>
      </c>
      <c r="O199" s="85">
        <f>L199/'סכום נכסי הקרן'!$C$42</f>
        <v>2.2141782657356449E-4</v>
      </c>
    </row>
    <row r="200" spans="2:15" s="86" customFormat="1">
      <c r="B200" s="83" t="s">
        <v>2360</v>
      </c>
      <c r="C200" s="83" t="s">
        <v>2361</v>
      </c>
      <c r="D200" s="83" t="s">
        <v>98</v>
      </c>
      <c r="E200" s="83" t="s">
        <v>121</v>
      </c>
      <c r="F200" s="83" t="s">
        <v>2362</v>
      </c>
      <c r="G200" s="83" t="s">
        <v>1160</v>
      </c>
      <c r="H200" s="83" t="s">
        <v>100</v>
      </c>
      <c r="I200" s="84">
        <v>3323</v>
      </c>
      <c r="J200" s="84">
        <v>22040</v>
      </c>
      <c r="K200" s="84">
        <v>0</v>
      </c>
      <c r="L200" s="84">
        <v>732.38919999999996</v>
      </c>
      <c r="M200" s="85">
        <v>6.9999999999999999E-4</v>
      </c>
      <c r="N200" s="85">
        <f t="shared" si="2"/>
        <v>2.2409395509604289E-4</v>
      </c>
      <c r="O200" s="85">
        <f>L200/'סכום נכסי הקרן'!$C$42</f>
        <v>3.668360526065033E-5</v>
      </c>
    </row>
    <row r="201" spans="2:15" s="86" customFormat="1">
      <c r="B201" s="83" t="s">
        <v>2363</v>
      </c>
      <c r="C201" s="83" t="s">
        <v>2364</v>
      </c>
      <c r="D201" s="83" t="s">
        <v>98</v>
      </c>
      <c r="E201" s="83" t="s">
        <v>121</v>
      </c>
      <c r="F201" s="83" t="s">
        <v>2365</v>
      </c>
      <c r="G201" s="83" t="s">
        <v>461</v>
      </c>
      <c r="H201" s="83" t="s">
        <v>100</v>
      </c>
      <c r="I201" s="84">
        <v>544847.26</v>
      </c>
      <c r="J201" s="84">
        <v>455</v>
      </c>
      <c r="K201" s="84">
        <v>9.9042300000000001</v>
      </c>
      <c r="L201" s="84">
        <v>2488.9592630000002</v>
      </c>
      <c r="M201" s="85">
        <v>9.9000000000000008E-3</v>
      </c>
      <c r="N201" s="85">
        <f t="shared" si="2"/>
        <v>7.6156328536603499E-4</v>
      </c>
      <c r="O201" s="85">
        <f>L201/'סכום נכסי הקרן'!$C$42</f>
        <v>1.2466595508744694E-4</v>
      </c>
    </row>
    <row r="202" spans="2:15" s="86" customFormat="1">
      <c r="B202" s="83" t="s">
        <v>2366</v>
      </c>
      <c r="C202" s="83" t="s">
        <v>2367</v>
      </c>
      <c r="D202" s="83" t="s">
        <v>98</v>
      </c>
      <c r="E202" s="83" t="s">
        <v>121</v>
      </c>
      <c r="F202" s="83" t="s">
        <v>1368</v>
      </c>
      <c r="G202" s="83" t="s">
        <v>461</v>
      </c>
      <c r="H202" s="83" t="s">
        <v>100</v>
      </c>
      <c r="I202" s="84">
        <v>212540</v>
      </c>
      <c r="J202" s="84">
        <v>2137</v>
      </c>
      <c r="K202" s="84">
        <v>0</v>
      </c>
      <c r="L202" s="84">
        <v>4541.9798000000001</v>
      </c>
      <c r="M202" s="85">
        <v>1.26E-2</v>
      </c>
      <c r="N202" s="85">
        <f t="shared" si="2"/>
        <v>1.3897395228497826E-3</v>
      </c>
      <c r="O202" s="85">
        <f>L202/'סכום נכסי הקרן'!$C$42</f>
        <v>2.2749679280503803E-4</v>
      </c>
    </row>
    <row r="203" spans="2:15" s="86" customFormat="1">
      <c r="B203" s="83" t="s">
        <v>2368</v>
      </c>
      <c r="C203" s="83" t="s">
        <v>2369</v>
      </c>
      <c r="D203" s="83" t="s">
        <v>98</v>
      </c>
      <c r="E203" s="83" t="s">
        <v>121</v>
      </c>
      <c r="F203" s="83" t="s">
        <v>2370</v>
      </c>
      <c r="G203" s="83" t="s">
        <v>461</v>
      </c>
      <c r="H203" s="83" t="s">
        <v>100</v>
      </c>
      <c r="I203" s="84">
        <v>86555</v>
      </c>
      <c r="J203" s="84">
        <v>1735</v>
      </c>
      <c r="K203" s="84">
        <v>15.470359999999999</v>
      </c>
      <c r="L203" s="84">
        <v>1517.1996099999999</v>
      </c>
      <c r="M203" s="85">
        <v>3.8999999999999998E-3</v>
      </c>
      <c r="N203" s="85">
        <f t="shared" si="2"/>
        <v>4.6422757363854324E-4</v>
      </c>
      <c r="O203" s="85">
        <f>L203/'סכום נכסי הקרן'!$C$42</f>
        <v>7.5992862258007942E-5</v>
      </c>
    </row>
    <row r="204" spans="2:15" s="86" customFormat="1">
      <c r="B204" s="83" t="s">
        <v>2371</v>
      </c>
      <c r="C204" s="83" t="s">
        <v>2372</v>
      </c>
      <c r="D204" s="83" t="s">
        <v>98</v>
      </c>
      <c r="E204" s="83" t="s">
        <v>121</v>
      </c>
      <c r="F204" s="83" t="s">
        <v>2373</v>
      </c>
      <c r="G204" s="83" t="s">
        <v>461</v>
      </c>
      <c r="H204" s="83" t="s">
        <v>100</v>
      </c>
      <c r="I204" s="84">
        <v>7500</v>
      </c>
      <c r="J204" s="84">
        <v>394</v>
      </c>
      <c r="K204" s="84">
        <v>0</v>
      </c>
      <c r="L204" s="84">
        <v>29.55</v>
      </c>
      <c r="M204" s="85">
        <v>0</v>
      </c>
      <c r="N204" s="85">
        <f t="shared" ref="N204:N267" si="3">L204/$L$11</f>
        <v>9.0416084413697904E-6</v>
      </c>
      <c r="O204" s="85">
        <f>L204/'סכום נכסי הקרן'!$C$42</f>
        <v>1.4800880944888558E-6</v>
      </c>
    </row>
    <row r="205" spans="2:15" s="86" customFormat="1">
      <c r="B205" s="83" t="s">
        <v>2374</v>
      </c>
      <c r="C205" s="83" t="s">
        <v>2375</v>
      </c>
      <c r="D205" s="83" t="s">
        <v>98</v>
      </c>
      <c r="E205" s="83" t="s">
        <v>121</v>
      </c>
      <c r="F205" s="83" t="s">
        <v>2376</v>
      </c>
      <c r="G205" s="83" t="s">
        <v>461</v>
      </c>
      <c r="H205" s="83" t="s">
        <v>100</v>
      </c>
      <c r="I205" s="84">
        <v>775000</v>
      </c>
      <c r="J205" s="84">
        <v>55.7</v>
      </c>
      <c r="K205" s="84">
        <v>0</v>
      </c>
      <c r="L205" s="84">
        <v>431.67500000000001</v>
      </c>
      <c r="M205" s="85">
        <v>4.7999999999999996E-3</v>
      </c>
      <c r="N205" s="85">
        <f t="shared" si="3"/>
        <v>1.3208244751026412E-4</v>
      </c>
      <c r="O205" s="85">
        <f>L205/'סכום נכסי הקרן'!$C$42</f>
        <v>2.1621557637511906E-5</v>
      </c>
    </row>
    <row r="206" spans="2:15" s="86" customFormat="1">
      <c r="B206" s="83" t="s">
        <v>2377</v>
      </c>
      <c r="C206" s="83" t="s">
        <v>2378</v>
      </c>
      <c r="D206" s="83" t="s">
        <v>98</v>
      </c>
      <c r="E206" s="83" t="s">
        <v>121</v>
      </c>
      <c r="F206" s="83" t="s">
        <v>2379</v>
      </c>
      <c r="G206" s="83" t="s">
        <v>461</v>
      </c>
      <c r="H206" s="83" t="s">
        <v>100</v>
      </c>
      <c r="I206" s="84">
        <v>463500</v>
      </c>
      <c r="J206" s="84">
        <v>454.8</v>
      </c>
      <c r="K206" s="84">
        <v>0</v>
      </c>
      <c r="L206" s="84">
        <v>2107.998</v>
      </c>
      <c r="M206" s="85">
        <v>5.1000000000000004E-3</v>
      </c>
      <c r="N206" s="85">
        <f t="shared" si="3"/>
        <v>6.4499805452421786E-4</v>
      </c>
      <c r="O206" s="85">
        <f>L206/'סכום נכסי הקרן'!$C$42</f>
        <v>1.0558452599006155E-4</v>
      </c>
    </row>
    <row r="207" spans="2:15" s="86" customFormat="1">
      <c r="B207" s="83" t="s">
        <v>2380</v>
      </c>
      <c r="C207" s="83" t="s">
        <v>2381</v>
      </c>
      <c r="D207" s="83" t="s">
        <v>98</v>
      </c>
      <c r="E207" s="83" t="s">
        <v>121</v>
      </c>
      <c r="F207" s="83" t="s">
        <v>2382</v>
      </c>
      <c r="G207" s="83" t="s">
        <v>461</v>
      </c>
      <c r="H207" s="83" t="s">
        <v>100</v>
      </c>
      <c r="I207" s="84">
        <v>169053</v>
      </c>
      <c r="J207" s="84">
        <v>796.1</v>
      </c>
      <c r="K207" s="84">
        <v>0</v>
      </c>
      <c r="L207" s="84">
        <v>1345.830933</v>
      </c>
      <c r="M207" s="85">
        <v>1.6299999999999999E-2</v>
      </c>
      <c r="N207" s="85">
        <f t="shared" si="3"/>
        <v>4.1179276901757636E-4</v>
      </c>
      <c r="O207" s="85">
        <f>L207/'סכום נכסי הקרן'!$C$42</f>
        <v>6.740941932751705E-5</v>
      </c>
    </row>
    <row r="208" spans="2:15" s="86" customFormat="1">
      <c r="B208" s="83" t="s">
        <v>2383</v>
      </c>
      <c r="C208" s="83" t="s">
        <v>2384</v>
      </c>
      <c r="D208" s="83" t="s">
        <v>98</v>
      </c>
      <c r="E208" s="83" t="s">
        <v>121</v>
      </c>
      <c r="F208" s="83" t="s">
        <v>2385</v>
      </c>
      <c r="G208" s="83" t="s">
        <v>1075</v>
      </c>
      <c r="H208" s="83" t="s">
        <v>100</v>
      </c>
      <c r="I208" s="84">
        <v>595004</v>
      </c>
      <c r="J208" s="84">
        <v>58.8</v>
      </c>
      <c r="K208" s="84">
        <v>0</v>
      </c>
      <c r="L208" s="84">
        <v>349.86235199999999</v>
      </c>
      <c r="M208" s="85">
        <v>4.8999999999999998E-3</v>
      </c>
      <c r="N208" s="85">
        <f t="shared" si="3"/>
        <v>1.0704969188361046E-4</v>
      </c>
      <c r="O208" s="85">
        <f>L208/'סכום נכסי הקרן'!$C$42</f>
        <v>1.7523759793741769E-5</v>
      </c>
    </row>
    <row r="209" spans="2:15" s="86" customFormat="1">
      <c r="B209" s="83" t="s">
        <v>2386</v>
      </c>
      <c r="C209" s="83" t="s">
        <v>2387</v>
      </c>
      <c r="D209" s="83" t="s">
        <v>98</v>
      </c>
      <c r="E209" s="83" t="s">
        <v>121</v>
      </c>
      <c r="F209" s="83" t="s">
        <v>2388</v>
      </c>
      <c r="G209" s="83" t="s">
        <v>127</v>
      </c>
      <c r="H209" s="83" t="s">
        <v>100</v>
      </c>
      <c r="I209" s="84">
        <v>49643</v>
      </c>
      <c r="J209" s="84">
        <v>109.9</v>
      </c>
      <c r="K209" s="84">
        <v>0</v>
      </c>
      <c r="L209" s="84">
        <v>54.557656999999999</v>
      </c>
      <c r="M209" s="85">
        <v>3.0000000000000001E-3</v>
      </c>
      <c r="N209" s="85">
        <f t="shared" si="3"/>
        <v>1.6693366229189767E-5</v>
      </c>
      <c r="O209" s="85">
        <f>L209/'סכום נכסי הקרן'!$C$42</f>
        <v>2.7326612043623209E-6</v>
      </c>
    </row>
    <row r="210" spans="2:15" s="86" customFormat="1">
      <c r="B210" s="83" t="s">
        <v>2389</v>
      </c>
      <c r="C210" s="83" t="s">
        <v>2390</v>
      </c>
      <c r="D210" s="83" t="s">
        <v>98</v>
      </c>
      <c r="E210" s="83" t="s">
        <v>121</v>
      </c>
      <c r="F210" s="83" t="s">
        <v>2391</v>
      </c>
      <c r="G210" s="83" t="s">
        <v>127</v>
      </c>
      <c r="H210" s="83" t="s">
        <v>100</v>
      </c>
      <c r="I210" s="84">
        <v>29500</v>
      </c>
      <c r="J210" s="84">
        <v>371.6</v>
      </c>
      <c r="K210" s="84">
        <v>0</v>
      </c>
      <c r="L210" s="84">
        <v>109.622</v>
      </c>
      <c r="M210" s="85">
        <v>2.3E-3</v>
      </c>
      <c r="N210" s="85">
        <f t="shared" si="3"/>
        <v>3.3541766516407417E-5</v>
      </c>
      <c r="O210" s="85">
        <f>L210/'סכום נכסי הקרן'!$C$42</f>
        <v>5.4907010860933106E-6</v>
      </c>
    </row>
    <row r="211" spans="2:15" s="86" customFormat="1">
      <c r="B211" s="83" t="s">
        <v>2392</v>
      </c>
      <c r="C211" s="83" t="s">
        <v>2393</v>
      </c>
      <c r="D211" s="83" t="s">
        <v>98</v>
      </c>
      <c r="E211" s="83" t="s">
        <v>121</v>
      </c>
      <c r="F211" s="83" t="s">
        <v>2394</v>
      </c>
      <c r="G211" s="83" t="s">
        <v>127</v>
      </c>
      <c r="H211" s="83" t="s">
        <v>100</v>
      </c>
      <c r="I211" s="84">
        <v>78625</v>
      </c>
      <c r="J211" s="84">
        <v>510.5</v>
      </c>
      <c r="K211" s="84">
        <v>0</v>
      </c>
      <c r="L211" s="84">
        <v>401.38062500000001</v>
      </c>
      <c r="M211" s="85">
        <v>1.4E-3</v>
      </c>
      <c r="N211" s="85">
        <f t="shared" si="3"/>
        <v>1.2281307773950195E-4</v>
      </c>
      <c r="O211" s="85">
        <f>L211/'סכום נכסי הקרן'!$C$42</f>
        <v>2.0104185598003247E-5</v>
      </c>
    </row>
    <row r="212" spans="2:15" s="86" customFormat="1">
      <c r="B212" s="83" t="s">
        <v>2395</v>
      </c>
      <c r="C212" s="83" t="s">
        <v>2396</v>
      </c>
      <c r="D212" s="83" t="s">
        <v>98</v>
      </c>
      <c r="E212" s="83" t="s">
        <v>121</v>
      </c>
      <c r="F212" s="83" t="s">
        <v>2397</v>
      </c>
      <c r="G212" s="83" t="s">
        <v>127</v>
      </c>
      <c r="H212" s="83" t="s">
        <v>100</v>
      </c>
      <c r="I212" s="84">
        <v>22600</v>
      </c>
      <c r="J212" s="84">
        <v>251.1</v>
      </c>
      <c r="K212" s="84">
        <v>0</v>
      </c>
      <c r="L212" s="84">
        <v>56.748600000000003</v>
      </c>
      <c r="M212" s="85">
        <v>2.5000000000000001E-3</v>
      </c>
      <c r="N212" s="85">
        <f t="shared" si="3"/>
        <v>1.7363743512552208E-5</v>
      </c>
      <c r="O212" s="85">
        <f>L212/'סכום נכסי הקרן'!$C$42</f>
        <v>2.8424002449715829E-6</v>
      </c>
    </row>
    <row r="213" spans="2:15" s="86" customFormat="1">
      <c r="B213" s="83" t="s">
        <v>2398</v>
      </c>
      <c r="C213" s="83" t="s">
        <v>2399</v>
      </c>
      <c r="D213" s="83" t="s">
        <v>98</v>
      </c>
      <c r="E213" s="83" t="s">
        <v>121</v>
      </c>
      <c r="F213" s="83" t="s">
        <v>2400</v>
      </c>
      <c r="G213" s="83" t="s">
        <v>127</v>
      </c>
      <c r="H213" s="83" t="s">
        <v>100</v>
      </c>
      <c r="I213" s="84">
        <v>28938</v>
      </c>
      <c r="J213" s="84">
        <v>470.4</v>
      </c>
      <c r="K213" s="84">
        <v>0</v>
      </c>
      <c r="L213" s="84">
        <v>136.12435199999999</v>
      </c>
      <c r="M213" s="85">
        <v>2.8999999999999998E-3</v>
      </c>
      <c r="N213" s="85">
        <f t="shared" si="3"/>
        <v>4.165086599388131E-5</v>
      </c>
      <c r="O213" s="85">
        <f>L213/'סכום נכסי הקרן'!$C$42</f>
        <v>6.8181398566907017E-6</v>
      </c>
    </row>
    <row r="214" spans="2:15" s="86" customFormat="1">
      <c r="B214" s="83" t="s">
        <v>2401</v>
      </c>
      <c r="C214" s="83" t="s">
        <v>2402</v>
      </c>
      <c r="D214" s="83" t="s">
        <v>98</v>
      </c>
      <c r="E214" s="83" t="s">
        <v>121</v>
      </c>
      <c r="F214" s="83" t="s">
        <v>2403</v>
      </c>
      <c r="G214" s="83" t="s">
        <v>127</v>
      </c>
      <c r="H214" s="83" t="s">
        <v>100</v>
      </c>
      <c r="I214" s="84">
        <v>10633</v>
      </c>
      <c r="J214" s="84">
        <v>2060</v>
      </c>
      <c r="K214" s="84">
        <v>0</v>
      </c>
      <c r="L214" s="84">
        <v>219.03980000000001</v>
      </c>
      <c r="M214" s="85">
        <v>8.9999999999999998E-4</v>
      </c>
      <c r="N214" s="85">
        <f t="shared" si="3"/>
        <v>6.7021052611707303E-5</v>
      </c>
      <c r="O214" s="85">
        <f>L214/'סכום נכסי הקרן'!$C$42</f>
        <v>1.097117428762166E-5</v>
      </c>
    </row>
    <row r="215" spans="2:15" s="86" customFormat="1">
      <c r="B215" s="83" t="s">
        <v>2404</v>
      </c>
      <c r="C215" s="83" t="s">
        <v>2405</v>
      </c>
      <c r="D215" s="83" t="s">
        <v>98</v>
      </c>
      <c r="E215" s="83" t="s">
        <v>121</v>
      </c>
      <c r="F215" s="83" t="s">
        <v>2406</v>
      </c>
      <c r="G215" s="83" t="s">
        <v>127</v>
      </c>
      <c r="H215" s="83" t="s">
        <v>100</v>
      </c>
      <c r="I215" s="84">
        <v>202246</v>
      </c>
      <c r="J215" s="84">
        <v>85</v>
      </c>
      <c r="K215" s="84">
        <v>0</v>
      </c>
      <c r="L215" s="84">
        <v>171.9091</v>
      </c>
      <c r="M215" s="85">
        <v>1.06E-2</v>
      </c>
      <c r="N215" s="85">
        <f t="shared" si="3"/>
        <v>5.2600161411447831E-5</v>
      </c>
      <c r="O215" s="85">
        <f>L215/'סכום נכסי הקרן'!$C$42</f>
        <v>8.6105114126664678E-6</v>
      </c>
    </row>
    <row r="216" spans="2:15" s="86" customFormat="1">
      <c r="B216" s="83" t="s">
        <v>2407</v>
      </c>
      <c r="C216" s="83" t="s">
        <v>2408</v>
      </c>
      <c r="D216" s="83" t="s">
        <v>98</v>
      </c>
      <c r="E216" s="83" t="s">
        <v>121</v>
      </c>
      <c r="F216" s="83" t="s">
        <v>2409</v>
      </c>
      <c r="G216" s="83" t="s">
        <v>127</v>
      </c>
      <c r="H216" s="83" t="s">
        <v>100</v>
      </c>
      <c r="I216" s="84">
        <v>20001</v>
      </c>
      <c r="J216" s="84">
        <v>3581</v>
      </c>
      <c r="K216" s="84">
        <v>0</v>
      </c>
      <c r="L216" s="84">
        <v>716.23581000000001</v>
      </c>
      <c r="M216" s="85">
        <v>5.4999999999999997E-3</v>
      </c>
      <c r="N216" s="85">
        <f t="shared" si="3"/>
        <v>2.1915139579381827E-4</v>
      </c>
      <c r="O216" s="85">
        <f>L216/'סכום נכסי הקרן'!$C$42</f>
        <v>3.5874520989089071E-5</v>
      </c>
    </row>
    <row r="217" spans="2:15" s="86" customFormat="1">
      <c r="B217" s="83" t="s">
        <v>2410</v>
      </c>
      <c r="C217" s="83" t="s">
        <v>2411</v>
      </c>
      <c r="D217" s="83" t="s">
        <v>98</v>
      </c>
      <c r="E217" s="83" t="s">
        <v>121</v>
      </c>
      <c r="F217" s="83" t="s">
        <v>2412</v>
      </c>
      <c r="G217" s="83" t="s">
        <v>127</v>
      </c>
      <c r="H217" s="83" t="s">
        <v>100</v>
      </c>
      <c r="I217" s="84">
        <v>318950</v>
      </c>
      <c r="J217" s="84">
        <v>563</v>
      </c>
      <c r="K217" s="84">
        <v>0</v>
      </c>
      <c r="L217" s="84">
        <v>1795.6885</v>
      </c>
      <c r="M217" s="85">
        <v>2.2700000000000001E-2</v>
      </c>
      <c r="N217" s="85">
        <f t="shared" si="3"/>
        <v>5.4943865650323716E-4</v>
      </c>
      <c r="O217" s="85">
        <f>L217/'סכום נכסי הקרן'!$C$42</f>
        <v>8.9941697809155712E-5</v>
      </c>
    </row>
    <row r="218" spans="2:15" s="86" customFormat="1">
      <c r="B218" s="83" t="s">
        <v>2413</v>
      </c>
      <c r="C218" s="83" t="s">
        <v>2414</v>
      </c>
      <c r="D218" s="83" t="s">
        <v>98</v>
      </c>
      <c r="E218" s="83" t="s">
        <v>121</v>
      </c>
      <c r="F218" s="83" t="s">
        <v>2415</v>
      </c>
      <c r="G218" s="83" t="s">
        <v>127</v>
      </c>
      <c r="H218" s="83" t="s">
        <v>100</v>
      </c>
      <c r="I218" s="84">
        <v>11137</v>
      </c>
      <c r="J218" s="84">
        <v>1238</v>
      </c>
      <c r="K218" s="84">
        <v>0</v>
      </c>
      <c r="L218" s="84">
        <v>137.87606</v>
      </c>
      <c r="M218" s="85">
        <v>3.3999999999999998E-3</v>
      </c>
      <c r="N218" s="85">
        <f t="shared" si="3"/>
        <v>4.2186847646660157E-5</v>
      </c>
      <c r="O218" s="85">
        <f>L218/'סכום נכסי הקרן'!$C$42</f>
        <v>6.9058786775306643E-6</v>
      </c>
    </row>
    <row r="219" spans="2:15" s="86" customFormat="1">
      <c r="B219" s="83" t="s">
        <v>2416</v>
      </c>
      <c r="C219" s="83" t="s">
        <v>2417</v>
      </c>
      <c r="D219" s="83" t="s">
        <v>98</v>
      </c>
      <c r="E219" s="83" t="s">
        <v>121</v>
      </c>
      <c r="F219" s="83" t="s">
        <v>2418</v>
      </c>
      <c r="G219" s="83" t="s">
        <v>127</v>
      </c>
      <c r="H219" s="83" t="s">
        <v>100</v>
      </c>
      <c r="I219" s="84">
        <v>30981</v>
      </c>
      <c r="J219" s="84">
        <v>103.2</v>
      </c>
      <c r="K219" s="84">
        <v>0</v>
      </c>
      <c r="L219" s="84">
        <v>31.972391999999999</v>
      </c>
      <c r="M219" s="85">
        <v>4.7000000000000002E-3</v>
      </c>
      <c r="N219" s="85">
        <f t="shared" si="3"/>
        <v>9.7828037021314365E-6</v>
      </c>
      <c r="O219" s="85">
        <f>L219/'סכום נכסי הקרן'!$C$42</f>
        <v>1.6014198562277744E-6</v>
      </c>
    </row>
    <row r="220" spans="2:15" s="86" customFormat="1">
      <c r="B220" s="83" t="s">
        <v>2419</v>
      </c>
      <c r="C220" s="83" t="s">
        <v>2420</v>
      </c>
      <c r="D220" s="83" t="s">
        <v>98</v>
      </c>
      <c r="E220" s="83" t="s">
        <v>121</v>
      </c>
      <c r="F220" s="83" t="s">
        <v>1497</v>
      </c>
      <c r="G220" s="83" t="s">
        <v>130</v>
      </c>
      <c r="H220" s="83" t="s">
        <v>100</v>
      </c>
      <c r="I220" s="84">
        <v>118414.7</v>
      </c>
      <c r="J220" s="84">
        <v>1299</v>
      </c>
      <c r="K220" s="84">
        <v>0</v>
      </c>
      <c r="L220" s="84">
        <v>1538.2069530000001</v>
      </c>
      <c r="M220" s="85">
        <v>1E-3</v>
      </c>
      <c r="N220" s="85">
        <f t="shared" si="3"/>
        <v>4.7065532896170916E-4</v>
      </c>
      <c r="O220" s="85">
        <f>L220/'סכום נכסי הקרן'!$C$42</f>
        <v>7.7045069306100808E-5</v>
      </c>
    </row>
    <row r="221" spans="2:15" s="86" customFormat="1">
      <c r="B221" s="83" t="s">
        <v>2421</v>
      </c>
      <c r="C221" s="83" t="s">
        <v>2422</v>
      </c>
      <c r="D221" s="83" t="s">
        <v>98</v>
      </c>
      <c r="E221" s="83" t="s">
        <v>121</v>
      </c>
      <c r="F221" s="83" t="s">
        <v>946</v>
      </c>
      <c r="G221" s="83" t="s">
        <v>130</v>
      </c>
      <c r="H221" s="83" t="s">
        <v>100</v>
      </c>
      <c r="I221" s="84">
        <v>230000</v>
      </c>
      <c r="J221" s="84">
        <v>201.6</v>
      </c>
      <c r="K221" s="84">
        <v>0</v>
      </c>
      <c r="L221" s="84">
        <v>463.68</v>
      </c>
      <c r="M221" s="85">
        <v>6.4000000000000003E-3</v>
      </c>
      <c r="N221" s="85">
        <f t="shared" si="3"/>
        <v>1.4187522849727055E-4</v>
      </c>
      <c r="O221" s="85">
        <f>L221/'סכום נכסי הקרן'!$C$42</f>
        <v>2.3224610749664723E-5</v>
      </c>
    </row>
    <row r="222" spans="2:15" s="86" customFormat="1">
      <c r="B222" s="87" t="s">
        <v>2423</v>
      </c>
      <c r="C222" s="88"/>
      <c r="D222" s="88"/>
      <c r="I222" s="89">
        <v>0</v>
      </c>
      <c r="K222" s="89">
        <v>0</v>
      </c>
      <c r="L222" s="89">
        <v>0</v>
      </c>
      <c r="N222" s="90">
        <f t="shared" si="3"/>
        <v>0</v>
      </c>
      <c r="O222" s="90">
        <f>L222/'סכום נכסי הקרן'!$C$42</f>
        <v>0</v>
      </c>
    </row>
    <row r="223" spans="2:15" s="86" customFormat="1">
      <c r="B223" s="83" t="s">
        <v>251</v>
      </c>
      <c r="C223" s="83" t="s">
        <v>251</v>
      </c>
      <c r="D223" s="88"/>
      <c r="G223" s="83" t="s">
        <v>251</v>
      </c>
      <c r="H223" s="83" t="s">
        <v>251</v>
      </c>
      <c r="I223" s="84">
        <v>0</v>
      </c>
      <c r="J223" s="84">
        <v>0</v>
      </c>
      <c r="L223" s="84">
        <v>0</v>
      </c>
      <c r="M223" s="85">
        <v>0</v>
      </c>
      <c r="N223" s="85">
        <f t="shared" si="3"/>
        <v>0</v>
      </c>
      <c r="O223" s="85">
        <f>L223/'סכום נכסי הקרן'!$C$42</f>
        <v>0</v>
      </c>
    </row>
    <row r="224" spans="2:15" s="86" customFormat="1">
      <c r="B224" s="87" t="s">
        <v>254</v>
      </c>
      <c r="C224" s="88"/>
      <c r="D224" s="88"/>
      <c r="I224" s="89">
        <v>14905187.439999999</v>
      </c>
      <c r="K224" s="89">
        <v>617.62356</v>
      </c>
      <c r="L224" s="89">
        <v>993746.59165864543</v>
      </c>
      <c r="N224" s="90">
        <f t="shared" si="3"/>
        <v>0.30406320039672646</v>
      </c>
      <c r="O224" s="90">
        <f>L224/'סכום נכסי הקרן'!$C$42</f>
        <v>4.9774365456948882E-2</v>
      </c>
    </row>
    <row r="225" spans="2:15" s="86" customFormat="1">
      <c r="B225" s="87" t="s">
        <v>399</v>
      </c>
      <c r="C225" s="88"/>
      <c r="D225" s="88"/>
      <c r="I225" s="89">
        <v>10675672</v>
      </c>
      <c r="K225" s="89">
        <v>3.0181200000000001</v>
      </c>
      <c r="L225" s="89">
        <v>77882.100728649995</v>
      </c>
      <c r="N225" s="90">
        <f t="shared" si="3"/>
        <v>2.3830100148215707E-2</v>
      </c>
      <c r="O225" s="90">
        <f>L225/'סכום נכסי הקרן'!$C$42</f>
        <v>3.9009262288411737E-3</v>
      </c>
    </row>
    <row r="226" spans="2:15" s="86" customFormat="1">
      <c r="B226" s="83" t="s">
        <v>2424</v>
      </c>
      <c r="C226" s="83" t="s">
        <v>2425</v>
      </c>
      <c r="D226" s="83" t="s">
        <v>2426</v>
      </c>
      <c r="E226" s="83" t="s">
        <v>1653</v>
      </c>
      <c r="F226" s="83" t="s">
        <v>2427</v>
      </c>
      <c r="G226" s="83" t="s">
        <v>2428</v>
      </c>
      <c r="H226" s="83" t="s">
        <v>104</v>
      </c>
      <c r="I226" s="84">
        <v>9530</v>
      </c>
      <c r="J226" s="84">
        <v>413</v>
      </c>
      <c r="K226" s="84">
        <v>0</v>
      </c>
      <c r="L226" s="84">
        <v>142.28242349999999</v>
      </c>
      <c r="M226" s="85">
        <v>2.9999999999999997E-4</v>
      </c>
      <c r="N226" s="85">
        <f t="shared" si="3"/>
        <v>4.353509175553812E-5</v>
      </c>
      <c r="O226" s="85">
        <f>L226/'סכום נכסי הקרן'!$C$42</f>
        <v>7.126582777576019E-6</v>
      </c>
    </row>
    <row r="227" spans="2:15" s="86" customFormat="1">
      <c r="B227" s="83" t="s">
        <v>2429</v>
      </c>
      <c r="C227" s="83" t="s">
        <v>2430</v>
      </c>
      <c r="D227" s="83" t="s">
        <v>366</v>
      </c>
      <c r="E227" s="83" t="s">
        <v>1653</v>
      </c>
      <c r="F227" s="83" t="s">
        <v>2431</v>
      </c>
      <c r="G227" s="83" t="s">
        <v>2428</v>
      </c>
      <c r="H227" s="83" t="s">
        <v>104</v>
      </c>
      <c r="I227" s="84">
        <v>89556</v>
      </c>
      <c r="J227" s="84">
        <v>1936</v>
      </c>
      <c r="K227" s="84">
        <v>0</v>
      </c>
      <c r="L227" s="84">
        <v>6267.7020383999998</v>
      </c>
      <c r="M227" s="85">
        <v>1.8E-3</v>
      </c>
      <c r="N227" s="85">
        <f t="shared" si="3"/>
        <v>1.9177701407237929E-3</v>
      </c>
      <c r="O227" s="85">
        <f>L227/'סכום נכסי הקרן'!$C$42</f>
        <v>3.1393404963923427E-4</v>
      </c>
    </row>
    <row r="228" spans="2:15" s="86" customFormat="1">
      <c r="B228" s="83" t="s">
        <v>2432</v>
      </c>
      <c r="C228" s="83" t="s">
        <v>2433</v>
      </c>
      <c r="D228" s="83" t="s">
        <v>2426</v>
      </c>
      <c r="E228" s="83" t="s">
        <v>1653</v>
      </c>
      <c r="F228" s="83" t="s">
        <v>2434</v>
      </c>
      <c r="G228" s="83" t="s">
        <v>2435</v>
      </c>
      <c r="H228" s="83" t="s">
        <v>104</v>
      </c>
      <c r="I228" s="84">
        <v>5126</v>
      </c>
      <c r="J228" s="84">
        <v>1474</v>
      </c>
      <c r="K228" s="84">
        <v>0</v>
      </c>
      <c r="L228" s="84">
        <v>273.13942259999999</v>
      </c>
      <c r="M228" s="85">
        <v>4.0000000000000002E-4</v>
      </c>
      <c r="N228" s="85">
        <f t="shared" si="3"/>
        <v>8.3574271033875813E-5</v>
      </c>
      <c r="O228" s="85">
        <f>L228/'סכום נכסי הקרן'!$C$42</f>
        <v>1.3680893655696116E-5</v>
      </c>
    </row>
    <row r="229" spans="2:15" s="86" customFormat="1">
      <c r="B229" s="83" t="s">
        <v>2436</v>
      </c>
      <c r="C229" s="83" t="s">
        <v>2437</v>
      </c>
      <c r="D229" s="83" t="s">
        <v>2426</v>
      </c>
      <c r="E229" s="83" t="s">
        <v>1653</v>
      </c>
      <c r="F229" s="83" t="s">
        <v>2438</v>
      </c>
      <c r="G229" s="83" t="s">
        <v>1722</v>
      </c>
      <c r="H229" s="83" t="s">
        <v>104</v>
      </c>
      <c r="I229" s="84">
        <v>21528</v>
      </c>
      <c r="J229" s="84">
        <v>71</v>
      </c>
      <c r="K229" s="84">
        <v>0</v>
      </c>
      <c r="L229" s="84">
        <v>55.254841200000001</v>
      </c>
      <c r="M229" s="85">
        <v>1.6000000000000001E-3</v>
      </c>
      <c r="N229" s="85">
        <f t="shared" si="3"/>
        <v>1.6906688278188404E-5</v>
      </c>
      <c r="O229" s="85">
        <f>L229/'סכום נכסי הקרן'!$C$42</f>
        <v>2.7675814762433946E-6</v>
      </c>
    </row>
    <row r="230" spans="2:15" s="86" customFormat="1">
      <c r="B230" s="83" t="s">
        <v>2439</v>
      </c>
      <c r="C230" s="83" t="s">
        <v>2440</v>
      </c>
      <c r="D230" s="83" t="s">
        <v>2426</v>
      </c>
      <c r="E230" s="83" t="s">
        <v>1653</v>
      </c>
      <c r="F230" s="83" t="s">
        <v>2441</v>
      </c>
      <c r="G230" s="83" t="s">
        <v>1845</v>
      </c>
      <c r="H230" s="83" t="s">
        <v>104</v>
      </c>
      <c r="I230" s="84">
        <v>54220</v>
      </c>
      <c r="J230" s="84">
        <v>3196</v>
      </c>
      <c r="K230" s="84">
        <v>0</v>
      </c>
      <c r="L230" s="84">
        <v>6264.3293880000001</v>
      </c>
      <c r="M230" s="85">
        <v>6.9999999999999999E-4</v>
      </c>
      <c r="N230" s="85">
        <f t="shared" si="3"/>
        <v>1.916738188631528E-3</v>
      </c>
      <c r="O230" s="85">
        <f>L230/'סכום נכסי הקרן'!$C$42</f>
        <v>3.1376512173047241E-4</v>
      </c>
    </row>
    <row r="231" spans="2:15" s="86" customFormat="1">
      <c r="B231" s="83" t="s">
        <v>2442</v>
      </c>
      <c r="C231" s="83" t="s">
        <v>2443</v>
      </c>
      <c r="D231" s="83" t="s">
        <v>121</v>
      </c>
      <c r="E231" s="83" t="s">
        <v>1653</v>
      </c>
      <c r="F231" s="83" t="s">
        <v>2444</v>
      </c>
      <c r="G231" s="83" t="s">
        <v>1845</v>
      </c>
      <c r="H231" s="83" t="s">
        <v>198</v>
      </c>
      <c r="I231" s="84">
        <v>149062</v>
      </c>
      <c r="J231" s="84">
        <v>1040</v>
      </c>
      <c r="K231" s="84">
        <v>0</v>
      </c>
      <c r="L231" s="84">
        <v>6116.4908584000004</v>
      </c>
      <c r="M231" s="85">
        <v>9.1000000000000004E-3</v>
      </c>
      <c r="N231" s="85">
        <f t="shared" si="3"/>
        <v>1.8715030584389373E-3</v>
      </c>
      <c r="O231" s="85">
        <f>L231/'סכום נכסי הקרן'!$C$42</f>
        <v>3.0636024702428974E-4</v>
      </c>
    </row>
    <row r="232" spans="2:15" s="86" customFormat="1">
      <c r="B232" s="83" t="s">
        <v>2445</v>
      </c>
      <c r="C232" s="83" t="s">
        <v>2446</v>
      </c>
      <c r="D232" s="83" t="s">
        <v>366</v>
      </c>
      <c r="E232" s="83" t="s">
        <v>1653</v>
      </c>
      <c r="G232" s="83" t="s">
        <v>2447</v>
      </c>
      <c r="H232" s="83" t="s">
        <v>104</v>
      </c>
      <c r="I232" s="84">
        <v>75250</v>
      </c>
      <c r="J232" s="84">
        <v>2358</v>
      </c>
      <c r="K232" s="84">
        <v>0</v>
      </c>
      <c r="L232" s="84">
        <v>6414.4379250000002</v>
      </c>
      <c r="M232" s="85">
        <v>5.9999999999999995E-4</v>
      </c>
      <c r="N232" s="85">
        <f t="shared" si="3"/>
        <v>1.9626678879635373E-3</v>
      </c>
      <c r="O232" s="85">
        <f>L232/'סכום נכסי הקרן'!$C$42</f>
        <v>3.2128369562200673E-4</v>
      </c>
    </row>
    <row r="233" spans="2:15" s="86" customFormat="1">
      <c r="B233" s="83" t="s">
        <v>2448</v>
      </c>
      <c r="C233" s="83" t="s">
        <v>2449</v>
      </c>
      <c r="D233" s="83" t="s">
        <v>2426</v>
      </c>
      <c r="E233" s="83" t="s">
        <v>1653</v>
      </c>
      <c r="F233" s="83" t="s">
        <v>2450</v>
      </c>
      <c r="G233" s="83" t="s">
        <v>1669</v>
      </c>
      <c r="H233" s="83" t="s">
        <v>104</v>
      </c>
      <c r="I233" s="84">
        <v>70414</v>
      </c>
      <c r="J233" s="84">
        <v>924</v>
      </c>
      <c r="K233" s="84">
        <v>0</v>
      </c>
      <c r="L233" s="84">
        <v>2352.0106764000002</v>
      </c>
      <c r="M233" s="85">
        <v>3.0000000000000001E-3</v>
      </c>
      <c r="N233" s="85">
        <f t="shared" si="3"/>
        <v>7.1966022287411554E-4</v>
      </c>
      <c r="O233" s="85">
        <f>L233/'סכום נכסי הקרן'!$C$42</f>
        <v>1.1780653131134757E-4</v>
      </c>
    </row>
    <row r="234" spans="2:15" s="86" customFormat="1">
      <c r="B234" s="83" t="s">
        <v>2451</v>
      </c>
      <c r="C234" s="83" t="s">
        <v>2452</v>
      </c>
      <c r="D234" s="83" t="s">
        <v>366</v>
      </c>
      <c r="E234" s="83" t="s">
        <v>1653</v>
      </c>
      <c r="F234" s="83" t="s">
        <v>2453</v>
      </c>
      <c r="G234" s="83" t="s">
        <v>1669</v>
      </c>
      <c r="H234" s="83" t="s">
        <v>104</v>
      </c>
      <c r="I234" s="84">
        <v>151000</v>
      </c>
      <c r="J234" s="84">
        <v>210</v>
      </c>
      <c r="K234" s="84">
        <v>0</v>
      </c>
      <c r="L234" s="84">
        <v>1146.3164999999999</v>
      </c>
      <c r="M234" s="85">
        <v>2.5999999999999999E-3</v>
      </c>
      <c r="N234" s="85">
        <f t="shared" si="3"/>
        <v>3.5074602175571819E-4</v>
      </c>
      <c r="O234" s="85">
        <f>L234/'סכום נכסי הקרן'!$C$42</f>
        <v>5.7416223491239736E-5</v>
      </c>
    </row>
    <row r="235" spans="2:15" s="86" customFormat="1">
      <c r="B235" s="83" t="s">
        <v>2454</v>
      </c>
      <c r="C235" s="83" t="s">
        <v>2455</v>
      </c>
      <c r="D235" s="83" t="s">
        <v>366</v>
      </c>
      <c r="E235" s="83" t="s">
        <v>1653</v>
      </c>
      <c r="F235" s="83" t="s">
        <v>2456</v>
      </c>
      <c r="G235" s="83" t="s">
        <v>1760</v>
      </c>
      <c r="H235" s="83" t="s">
        <v>104</v>
      </c>
      <c r="I235" s="84">
        <v>5809</v>
      </c>
      <c r="J235" s="84">
        <v>19974</v>
      </c>
      <c r="K235" s="84">
        <v>0</v>
      </c>
      <c r="L235" s="84">
        <v>4194.4471209000003</v>
      </c>
      <c r="M235" s="85">
        <v>0</v>
      </c>
      <c r="N235" s="85">
        <f t="shared" si="3"/>
        <v>1.2834026563522389E-3</v>
      </c>
      <c r="O235" s="85">
        <f>L235/'סכום נכסי הקרן'!$C$42</f>
        <v>2.1008972069736542E-4</v>
      </c>
    </row>
    <row r="236" spans="2:15" s="86" customFormat="1">
      <c r="B236" s="83" t="s">
        <v>2457</v>
      </c>
      <c r="C236" s="83" t="s">
        <v>2458</v>
      </c>
      <c r="D236" s="83" t="s">
        <v>2426</v>
      </c>
      <c r="E236" s="83" t="s">
        <v>1653</v>
      </c>
      <c r="F236" s="83" t="s">
        <v>2459</v>
      </c>
      <c r="G236" s="83" t="s">
        <v>1760</v>
      </c>
      <c r="H236" s="83" t="s">
        <v>104</v>
      </c>
      <c r="I236" s="84">
        <v>9373580</v>
      </c>
      <c r="J236" s="84">
        <v>32.549999999999997</v>
      </c>
      <c r="K236" s="84">
        <v>0</v>
      </c>
      <c r="L236" s="84">
        <v>11029.72754835</v>
      </c>
      <c r="M236" s="85">
        <v>3.8899999999999997E-2</v>
      </c>
      <c r="N236" s="85">
        <f t="shared" si="3"/>
        <v>3.374838501088673E-3</v>
      </c>
      <c r="O236" s="85">
        <f>L236/'סכום נכסי הקרן'!$C$42</f>
        <v>5.524524003305783E-4</v>
      </c>
    </row>
    <row r="237" spans="2:15" s="86" customFormat="1">
      <c r="B237" s="83" t="s">
        <v>2460</v>
      </c>
      <c r="C237" s="83" t="s">
        <v>2461</v>
      </c>
      <c r="D237" s="83" t="s">
        <v>2426</v>
      </c>
      <c r="E237" s="83" t="s">
        <v>1653</v>
      </c>
      <c r="F237" s="83" t="s">
        <v>2462</v>
      </c>
      <c r="G237" s="83" t="s">
        <v>1760</v>
      </c>
      <c r="H237" s="83" t="s">
        <v>104</v>
      </c>
      <c r="I237" s="84">
        <v>2700</v>
      </c>
      <c r="J237" s="84">
        <v>9980</v>
      </c>
      <c r="K237" s="84">
        <v>0</v>
      </c>
      <c r="L237" s="84">
        <v>974.09789999999998</v>
      </c>
      <c r="M237" s="85">
        <v>0</v>
      </c>
      <c r="N237" s="85">
        <f t="shared" si="3"/>
        <v>2.9805116058749867E-4</v>
      </c>
      <c r="O237" s="85">
        <f>L237/'סכום נכסי הקרן'!$C$42</f>
        <v>4.8790209971458405E-5</v>
      </c>
    </row>
    <row r="238" spans="2:15" s="86" customFormat="1">
      <c r="B238" s="83" t="s">
        <v>2463</v>
      </c>
      <c r="C238" s="83" t="s">
        <v>2464</v>
      </c>
      <c r="D238" s="83" t="s">
        <v>2426</v>
      </c>
      <c r="E238" s="83" t="s">
        <v>1653</v>
      </c>
      <c r="F238" s="83" t="s">
        <v>2465</v>
      </c>
      <c r="G238" s="83" t="s">
        <v>1696</v>
      </c>
      <c r="H238" s="83" t="s">
        <v>104</v>
      </c>
      <c r="I238" s="84">
        <v>282011</v>
      </c>
      <c r="J238" s="84">
        <v>319</v>
      </c>
      <c r="K238" s="84">
        <v>0</v>
      </c>
      <c r="L238" s="84">
        <v>3252.1085503499999</v>
      </c>
      <c r="M238" s="85">
        <v>4.3E-3</v>
      </c>
      <c r="N238" s="85">
        <f t="shared" si="3"/>
        <v>9.950691073128742E-4</v>
      </c>
      <c r="O238" s="85">
        <f>L238/'סכום נכסי הקרן'!$C$42</f>
        <v>1.6289025879385604E-4</v>
      </c>
    </row>
    <row r="239" spans="2:15" s="86" customFormat="1">
      <c r="B239" s="83" t="s">
        <v>2466</v>
      </c>
      <c r="C239" s="83" t="s">
        <v>2467</v>
      </c>
      <c r="D239" s="83" t="s">
        <v>366</v>
      </c>
      <c r="E239" s="83" t="s">
        <v>1653</v>
      </c>
      <c r="F239" s="83" t="s">
        <v>2468</v>
      </c>
      <c r="G239" s="83" t="s">
        <v>1696</v>
      </c>
      <c r="H239" s="83" t="s">
        <v>104</v>
      </c>
      <c r="I239" s="84">
        <v>8000</v>
      </c>
      <c r="J239" s="84">
        <v>2178</v>
      </c>
      <c r="K239" s="84">
        <v>3.0181200000000001</v>
      </c>
      <c r="L239" s="84">
        <v>632.89571999999998</v>
      </c>
      <c r="M239" s="85">
        <v>4.0000000000000002E-4</v>
      </c>
      <c r="N239" s="85">
        <f t="shared" si="3"/>
        <v>1.9365127866188871E-4</v>
      </c>
      <c r="O239" s="85">
        <f>L239/'סכום נכסי הקרן'!$C$42</f>
        <v>3.1700217266495849E-5</v>
      </c>
    </row>
    <row r="240" spans="2:15" s="86" customFormat="1">
      <c r="B240" s="83" t="s">
        <v>2469</v>
      </c>
      <c r="C240" s="83" t="s">
        <v>2470</v>
      </c>
      <c r="D240" s="83" t="s">
        <v>2426</v>
      </c>
      <c r="E240" s="83" t="s">
        <v>1653</v>
      </c>
      <c r="F240" s="83" t="s">
        <v>2471</v>
      </c>
      <c r="G240" s="83" t="s">
        <v>1696</v>
      </c>
      <c r="H240" s="83" t="s">
        <v>104</v>
      </c>
      <c r="I240" s="84">
        <v>22450</v>
      </c>
      <c r="J240" s="84">
        <v>2154</v>
      </c>
      <c r="K240" s="84">
        <v>0</v>
      </c>
      <c r="L240" s="84">
        <v>1748.116395</v>
      </c>
      <c r="M240" s="85">
        <v>5.0000000000000001E-4</v>
      </c>
      <c r="N240" s="85">
        <f t="shared" si="3"/>
        <v>5.348827057031786E-4</v>
      </c>
      <c r="O240" s="85">
        <f>L240/'סכום נכסי הקרן'!$C$42</f>
        <v>8.7558926024374875E-5</v>
      </c>
    </row>
    <row r="241" spans="2:15" s="86" customFormat="1">
      <c r="B241" s="83" t="s">
        <v>2472</v>
      </c>
      <c r="C241" s="83" t="s">
        <v>2473</v>
      </c>
      <c r="D241" s="83" t="s">
        <v>121</v>
      </c>
      <c r="E241" s="83" t="s">
        <v>1653</v>
      </c>
      <c r="F241" s="83" t="s">
        <v>2474</v>
      </c>
      <c r="G241" s="83" t="s">
        <v>1696</v>
      </c>
      <c r="H241" s="83" t="s">
        <v>104</v>
      </c>
      <c r="I241" s="84">
        <v>1112</v>
      </c>
      <c r="J241" s="84">
        <v>325</v>
      </c>
      <c r="K241" s="84">
        <v>0</v>
      </c>
      <c r="L241" s="84">
        <v>13.06461</v>
      </c>
      <c r="M241" s="85">
        <v>1E-4</v>
      </c>
      <c r="N241" s="85">
        <f t="shared" si="3"/>
        <v>3.9974649089409202E-6</v>
      </c>
      <c r="O241" s="85">
        <f>L241/'סכום נכסי הקרן'!$C$42</f>
        <v>6.5437474518240432E-7</v>
      </c>
    </row>
    <row r="242" spans="2:15" s="86" customFormat="1">
      <c r="B242" s="83" t="s">
        <v>2475</v>
      </c>
      <c r="C242" s="83" t="s">
        <v>2476</v>
      </c>
      <c r="D242" s="83" t="s">
        <v>366</v>
      </c>
      <c r="E242" s="83" t="s">
        <v>1653</v>
      </c>
      <c r="F242" s="83" t="s">
        <v>2477</v>
      </c>
      <c r="G242" s="83" t="s">
        <v>1696</v>
      </c>
      <c r="H242" s="83" t="s">
        <v>104</v>
      </c>
      <c r="I242" s="84">
        <v>13692</v>
      </c>
      <c r="J242" s="84">
        <v>30395</v>
      </c>
      <c r="K242" s="84">
        <v>0</v>
      </c>
      <c r="L242" s="84">
        <v>15044.485490999999</v>
      </c>
      <c r="M242" s="85">
        <v>2.0000000000000001E-4</v>
      </c>
      <c r="N242" s="85">
        <f t="shared" si="3"/>
        <v>4.6032604741621302E-3</v>
      </c>
      <c r="O242" s="85">
        <f>L242/'סכום נכסי הקרן'!$C$42</f>
        <v>7.5354192429575044E-4</v>
      </c>
    </row>
    <row r="243" spans="2:15" s="86" customFormat="1">
      <c r="B243" s="83" t="s">
        <v>2478</v>
      </c>
      <c r="C243" s="83" t="s">
        <v>2479</v>
      </c>
      <c r="D243" s="83" t="s">
        <v>2426</v>
      </c>
      <c r="E243" s="83" t="s">
        <v>1653</v>
      </c>
      <c r="F243" s="83" t="s">
        <v>2480</v>
      </c>
      <c r="G243" s="83" t="s">
        <v>1696</v>
      </c>
      <c r="H243" s="83" t="s">
        <v>104</v>
      </c>
      <c r="I243" s="84">
        <v>46803</v>
      </c>
      <c r="J243" s="84">
        <v>1653</v>
      </c>
      <c r="K243" s="84">
        <v>0</v>
      </c>
      <c r="L243" s="84">
        <v>2796.7577278499998</v>
      </c>
      <c r="M243" s="85">
        <v>6.9999999999999999E-4</v>
      </c>
      <c r="N243" s="85">
        <f t="shared" si="3"/>
        <v>8.5574241220286813E-4</v>
      </c>
      <c r="O243" s="85">
        <f>L243/'סכום נכסי הקרן'!$C$42</f>
        <v>1.4008283641829062E-4</v>
      </c>
    </row>
    <row r="244" spans="2:15" s="86" customFormat="1">
      <c r="B244" s="83" t="s">
        <v>2481</v>
      </c>
      <c r="C244" s="83" t="s">
        <v>2482</v>
      </c>
      <c r="D244" s="83" t="s">
        <v>2426</v>
      </c>
      <c r="E244" s="83" t="s">
        <v>1653</v>
      </c>
      <c r="F244" s="83" t="s">
        <v>2483</v>
      </c>
      <c r="G244" s="83" t="s">
        <v>1696</v>
      </c>
      <c r="H244" s="83" t="s">
        <v>104</v>
      </c>
      <c r="I244" s="84">
        <v>248846</v>
      </c>
      <c r="J244" s="84">
        <v>512</v>
      </c>
      <c r="K244" s="84">
        <v>0</v>
      </c>
      <c r="L244" s="84">
        <v>4605.8408448</v>
      </c>
      <c r="M244" s="85">
        <v>4.4000000000000003E-3</v>
      </c>
      <c r="N244" s="85">
        <f t="shared" si="3"/>
        <v>1.4092795080185938E-3</v>
      </c>
      <c r="O244" s="85">
        <f>L244/'סכום נכסי הקרן'!$C$42</f>
        <v>2.3069543822331552E-4</v>
      </c>
    </row>
    <row r="245" spans="2:15" s="86" customFormat="1">
      <c r="B245" s="83" t="s">
        <v>2484</v>
      </c>
      <c r="C245" s="83" t="s">
        <v>2485</v>
      </c>
      <c r="D245" s="83" t="s">
        <v>366</v>
      </c>
      <c r="E245" s="83" t="s">
        <v>1653</v>
      </c>
      <c r="F245" s="83" t="s">
        <v>2486</v>
      </c>
      <c r="G245" s="83" t="s">
        <v>1696</v>
      </c>
      <c r="H245" s="83" t="s">
        <v>104</v>
      </c>
      <c r="I245" s="84">
        <v>14051</v>
      </c>
      <c r="J245" s="84">
        <v>3748</v>
      </c>
      <c r="K245" s="84">
        <v>0</v>
      </c>
      <c r="L245" s="84">
        <v>1903.7728001999999</v>
      </c>
      <c r="M245" s="85">
        <v>2.0999999999999999E-3</v>
      </c>
      <c r="N245" s="85">
        <f t="shared" si="3"/>
        <v>5.8250992286763186E-4</v>
      </c>
      <c r="O245" s="85">
        <f>L245/'סכום נכסי הקרן'!$C$42</f>
        <v>9.5355379228011187E-5</v>
      </c>
    </row>
    <row r="246" spans="2:15" s="86" customFormat="1">
      <c r="B246" s="83" t="s">
        <v>2487</v>
      </c>
      <c r="C246" s="83" t="s">
        <v>2488</v>
      </c>
      <c r="D246" s="83" t="s">
        <v>366</v>
      </c>
      <c r="E246" s="83" t="s">
        <v>1653</v>
      </c>
      <c r="F246" s="83" t="s">
        <v>2489</v>
      </c>
      <c r="G246" s="83" t="s">
        <v>1733</v>
      </c>
      <c r="H246" s="83" t="s">
        <v>104</v>
      </c>
      <c r="I246" s="84">
        <v>25274</v>
      </c>
      <c r="J246" s="84">
        <v>1008</v>
      </c>
      <c r="K246" s="84">
        <v>0</v>
      </c>
      <c r="L246" s="84">
        <v>920.96434079999995</v>
      </c>
      <c r="M246" s="85">
        <v>1.6999999999999999E-3</v>
      </c>
      <c r="N246" s="85">
        <f t="shared" si="3"/>
        <v>2.8179353495694904E-4</v>
      </c>
      <c r="O246" s="85">
        <f>L246/'סכום נכסי הקרן'!$C$42</f>
        <v>4.6128878384665212E-5</v>
      </c>
    </row>
    <row r="247" spans="2:15" s="86" customFormat="1">
      <c r="B247" s="83" t="s">
        <v>2490</v>
      </c>
      <c r="C247" s="83" t="s">
        <v>2491</v>
      </c>
      <c r="D247" s="83" t="s">
        <v>366</v>
      </c>
      <c r="E247" s="83" t="s">
        <v>1653</v>
      </c>
      <c r="F247" s="83" t="s">
        <v>1887</v>
      </c>
      <c r="G247" s="83" t="s">
        <v>2492</v>
      </c>
      <c r="H247" s="83" t="s">
        <v>104</v>
      </c>
      <c r="I247" s="84">
        <v>5658</v>
      </c>
      <c r="J247" s="84">
        <v>8477</v>
      </c>
      <c r="K247" s="84">
        <v>0</v>
      </c>
      <c r="L247" s="84">
        <v>1733.8576059</v>
      </c>
      <c r="M247" s="85">
        <v>1E-4</v>
      </c>
      <c r="N247" s="85">
        <f t="shared" si="3"/>
        <v>5.3051984993701033E-4</v>
      </c>
      <c r="O247" s="85">
        <f>L247/'סכום נכסי הקרן'!$C$42</f>
        <v>8.6844737733723866E-5</v>
      </c>
    </row>
    <row r="248" spans="2:15" s="86" customFormat="1">
      <c r="B248" s="87" t="s">
        <v>400</v>
      </c>
      <c r="C248" s="88"/>
      <c r="D248" s="88"/>
      <c r="I248" s="89">
        <v>4229515.4400000004</v>
      </c>
      <c r="K248" s="89">
        <v>614.60544000000004</v>
      </c>
      <c r="L248" s="89">
        <v>915864.49092999543</v>
      </c>
      <c r="N248" s="90">
        <f t="shared" si="3"/>
        <v>0.28023310024851078</v>
      </c>
      <c r="O248" s="90">
        <f>L248/'סכום נכסי הקרן'!$C$42</f>
        <v>4.5873439228107708E-2</v>
      </c>
    </row>
    <row r="249" spans="2:15" s="86" customFormat="1">
      <c r="B249" s="83" t="s">
        <v>2493</v>
      </c>
      <c r="C249" s="83" t="s">
        <v>2494</v>
      </c>
      <c r="D249" s="83" t="s">
        <v>2426</v>
      </c>
      <c r="E249" s="83" t="s">
        <v>1653</v>
      </c>
      <c r="F249" s="83" t="s">
        <v>2495</v>
      </c>
      <c r="G249" s="83" t="s">
        <v>2496</v>
      </c>
      <c r="H249" s="83" t="s">
        <v>104</v>
      </c>
      <c r="I249" s="84">
        <v>42500</v>
      </c>
      <c r="J249" s="84">
        <v>1297</v>
      </c>
      <c r="K249" s="84">
        <v>0</v>
      </c>
      <c r="L249" s="84">
        <v>1992.678375</v>
      </c>
      <c r="M249" s="85">
        <v>2.0000000000000001E-4</v>
      </c>
      <c r="N249" s="85">
        <f t="shared" si="3"/>
        <v>6.0971294809932441E-4</v>
      </c>
      <c r="O249" s="85">
        <f>L249/'סכום נכסי הקרן'!$C$42</f>
        <v>9.9808444635631106E-5</v>
      </c>
    </row>
    <row r="250" spans="2:15" s="86" customFormat="1">
      <c r="B250" s="83" t="s">
        <v>2497</v>
      </c>
      <c r="C250" s="83" t="s">
        <v>2498</v>
      </c>
      <c r="D250" s="83" t="s">
        <v>1726</v>
      </c>
      <c r="E250" s="83" t="s">
        <v>1653</v>
      </c>
      <c r="F250" s="83" t="s">
        <v>2499</v>
      </c>
      <c r="G250" s="83" t="s">
        <v>1737</v>
      </c>
      <c r="H250" s="83" t="s">
        <v>108</v>
      </c>
      <c r="I250" s="84">
        <v>18593</v>
      </c>
      <c r="J250" s="84">
        <v>10104</v>
      </c>
      <c r="K250" s="84">
        <v>0</v>
      </c>
      <c r="L250" s="84">
        <v>7387.1753103840001</v>
      </c>
      <c r="M250" s="85">
        <v>0</v>
      </c>
      <c r="N250" s="85">
        <f t="shared" si="3"/>
        <v>2.2603027629186628E-3</v>
      </c>
      <c r="O250" s="85">
        <f>L250/'סכום נכסי הקרן'!$C$42</f>
        <v>3.7000576070393828E-4</v>
      </c>
    </row>
    <row r="251" spans="2:15" s="86" customFormat="1">
      <c r="B251" s="83" t="s">
        <v>2500</v>
      </c>
      <c r="C251" s="83" t="s">
        <v>2501</v>
      </c>
      <c r="D251" s="83" t="s">
        <v>1726</v>
      </c>
      <c r="E251" s="83" t="s">
        <v>1653</v>
      </c>
      <c r="F251" s="83" t="s">
        <v>1736</v>
      </c>
      <c r="G251" s="83" t="s">
        <v>1737</v>
      </c>
      <c r="H251" s="83" t="s">
        <v>108</v>
      </c>
      <c r="I251" s="84">
        <v>4880</v>
      </c>
      <c r="J251" s="84">
        <v>15800</v>
      </c>
      <c r="K251" s="84">
        <v>0</v>
      </c>
      <c r="L251" s="84">
        <v>3031.8834879999999</v>
      </c>
      <c r="M251" s="85">
        <v>0</v>
      </c>
      <c r="N251" s="85">
        <f t="shared" si="3"/>
        <v>9.2768539216076093E-4</v>
      </c>
      <c r="O251" s="85">
        <f>L251/'סכום נכסי הקרן'!$C$42</f>
        <v>1.5185971757922657E-4</v>
      </c>
    </row>
    <row r="252" spans="2:15" s="86" customFormat="1">
      <c r="B252" s="83" t="s">
        <v>2502</v>
      </c>
      <c r="C252" s="83" t="s">
        <v>2503</v>
      </c>
      <c r="D252" s="83" t="s">
        <v>366</v>
      </c>
      <c r="E252" s="83" t="s">
        <v>1653</v>
      </c>
      <c r="F252" s="83" t="s">
        <v>1713</v>
      </c>
      <c r="G252" s="83" t="s">
        <v>1655</v>
      </c>
      <c r="H252" s="83" t="s">
        <v>104</v>
      </c>
      <c r="I252" s="84">
        <v>252000</v>
      </c>
      <c r="J252" s="84">
        <v>2860</v>
      </c>
      <c r="K252" s="84">
        <v>0</v>
      </c>
      <c r="L252" s="84">
        <v>26054.027999999998</v>
      </c>
      <c r="M252" s="85">
        <v>0</v>
      </c>
      <c r="N252" s="85">
        <f t="shared" si="3"/>
        <v>7.971922825600164E-3</v>
      </c>
      <c r="O252" s="85">
        <f>L252/'סכום נכסי הקרן'!$C$42</f>
        <v>1.3049833047810251E-3</v>
      </c>
    </row>
    <row r="253" spans="2:15" s="86" customFormat="1">
      <c r="B253" s="83" t="s">
        <v>2504</v>
      </c>
      <c r="C253" s="83" t="s">
        <v>2505</v>
      </c>
      <c r="D253" s="83" t="s">
        <v>366</v>
      </c>
      <c r="E253" s="83" t="s">
        <v>1653</v>
      </c>
      <c r="F253" s="83" t="s">
        <v>2506</v>
      </c>
      <c r="G253" s="83" t="s">
        <v>1655</v>
      </c>
      <c r="H253" s="83" t="s">
        <v>104</v>
      </c>
      <c r="I253" s="84">
        <v>157000</v>
      </c>
      <c r="J253" s="84">
        <v>4689</v>
      </c>
      <c r="K253" s="84">
        <v>0</v>
      </c>
      <c r="L253" s="84">
        <v>26612.65395</v>
      </c>
      <c r="M253" s="85">
        <v>1E-4</v>
      </c>
      <c r="N253" s="85">
        <f t="shared" si="3"/>
        <v>8.1428492927774314E-3</v>
      </c>
      <c r="O253" s="85">
        <f>L253/'סכום נכסי הקרן'!$C$42</f>
        <v>1.3329635287359328E-3</v>
      </c>
    </row>
    <row r="254" spans="2:15" s="86" customFormat="1">
      <c r="B254" s="83" t="s">
        <v>2507</v>
      </c>
      <c r="C254" s="83" t="s">
        <v>2508</v>
      </c>
      <c r="D254" s="83" t="s">
        <v>366</v>
      </c>
      <c r="E254" s="83" t="s">
        <v>1653</v>
      </c>
      <c r="F254" s="83" t="s">
        <v>1709</v>
      </c>
      <c r="G254" s="83" t="s">
        <v>1655</v>
      </c>
      <c r="H254" s="83" t="s">
        <v>104</v>
      </c>
      <c r="I254" s="84">
        <v>53750</v>
      </c>
      <c r="J254" s="84">
        <v>13031</v>
      </c>
      <c r="K254" s="84">
        <v>0</v>
      </c>
      <c r="L254" s="84">
        <v>25320.047437500001</v>
      </c>
      <c r="M254" s="85">
        <v>0</v>
      </c>
      <c r="N254" s="85">
        <f t="shared" si="3"/>
        <v>7.7473419508217786E-3</v>
      </c>
      <c r="O254" s="85">
        <f>L254/'סכום נכסי הקרן'!$C$42</f>
        <v>1.2682199920181661E-3</v>
      </c>
    </row>
    <row r="255" spans="2:15" s="86" customFormat="1">
      <c r="B255" s="83" t="s">
        <v>2509</v>
      </c>
      <c r="C255" s="83" t="s">
        <v>2510</v>
      </c>
      <c r="D255" s="83" t="s">
        <v>366</v>
      </c>
      <c r="E255" s="83" t="s">
        <v>1653</v>
      </c>
      <c r="F255" s="83" t="s">
        <v>2511</v>
      </c>
      <c r="G255" s="83" t="s">
        <v>1655</v>
      </c>
      <c r="H255" s="83" t="s">
        <v>104</v>
      </c>
      <c r="I255" s="84">
        <v>186150</v>
      </c>
      <c r="J255" s="84">
        <v>3738</v>
      </c>
      <c r="K255" s="84">
        <v>0</v>
      </c>
      <c r="L255" s="84">
        <v>25154.207504999998</v>
      </c>
      <c r="M255" s="85">
        <v>0</v>
      </c>
      <c r="N255" s="85">
        <f t="shared" si="3"/>
        <v>7.6965988126286066E-3</v>
      </c>
      <c r="O255" s="85">
        <f>L255/'סכום נכסי הקרן'!$C$42</f>
        <v>1.2599134705398552E-3</v>
      </c>
    </row>
    <row r="256" spans="2:15" s="86" customFormat="1">
      <c r="B256" s="83" t="s">
        <v>2512</v>
      </c>
      <c r="C256" s="83" t="s">
        <v>2513</v>
      </c>
      <c r="D256" s="83" t="s">
        <v>2426</v>
      </c>
      <c r="E256" s="83" t="s">
        <v>1653</v>
      </c>
      <c r="F256" s="83" t="s">
        <v>2514</v>
      </c>
      <c r="G256" s="83" t="s">
        <v>2515</v>
      </c>
      <c r="H256" s="83" t="s">
        <v>104</v>
      </c>
      <c r="I256" s="84">
        <v>1000</v>
      </c>
      <c r="J256" s="84">
        <v>34244</v>
      </c>
      <c r="K256" s="84">
        <v>0</v>
      </c>
      <c r="L256" s="84">
        <v>1237.9205999999999</v>
      </c>
      <c r="M256" s="85">
        <v>0</v>
      </c>
      <c r="N256" s="85">
        <f t="shared" si="3"/>
        <v>3.7877473254502726E-4</v>
      </c>
      <c r="O256" s="85">
        <f>L256/'סכום נכסי הקרן'!$C$42</f>
        <v>6.2004451505329975E-5</v>
      </c>
    </row>
    <row r="257" spans="2:15" s="86" customFormat="1">
      <c r="B257" s="83" t="s">
        <v>2516</v>
      </c>
      <c r="C257" s="83" t="s">
        <v>2517</v>
      </c>
      <c r="D257" s="83" t="s">
        <v>121</v>
      </c>
      <c r="E257" s="83" t="s">
        <v>1653</v>
      </c>
      <c r="F257" s="83" t="s">
        <v>2518</v>
      </c>
      <c r="G257" s="83" t="s">
        <v>2515</v>
      </c>
      <c r="H257" s="83" t="s">
        <v>108</v>
      </c>
      <c r="I257" s="84">
        <v>33500</v>
      </c>
      <c r="J257" s="84">
        <v>4769</v>
      </c>
      <c r="K257" s="84">
        <v>0</v>
      </c>
      <c r="L257" s="84">
        <v>6282.1417030000002</v>
      </c>
      <c r="M257" s="85">
        <v>0</v>
      </c>
      <c r="N257" s="85">
        <f t="shared" si="3"/>
        <v>1.9221883401599321E-3</v>
      </c>
      <c r="O257" s="85">
        <f>L257/'סכום נכסי הקרן'!$C$42</f>
        <v>3.1465729754660729E-4</v>
      </c>
    </row>
    <row r="258" spans="2:15" s="86" customFormat="1">
      <c r="B258" s="83" t="s">
        <v>2519</v>
      </c>
      <c r="C258" s="83" t="s">
        <v>2520</v>
      </c>
      <c r="D258" s="83" t="s">
        <v>121</v>
      </c>
      <c r="E258" s="83" t="s">
        <v>1653</v>
      </c>
      <c r="F258" s="83" t="s">
        <v>2521</v>
      </c>
      <c r="G258" s="83" t="s">
        <v>1728</v>
      </c>
      <c r="H258" s="83" t="s">
        <v>108</v>
      </c>
      <c r="I258" s="84">
        <v>58550</v>
      </c>
      <c r="J258" s="84">
        <v>5521</v>
      </c>
      <c r="K258" s="84">
        <v>0</v>
      </c>
      <c r="L258" s="84">
        <v>12711.015415100001</v>
      </c>
      <c r="M258" s="85">
        <v>0</v>
      </c>
      <c r="N258" s="85">
        <f t="shared" si="3"/>
        <v>3.8892732411353538E-3</v>
      </c>
      <c r="O258" s="85">
        <f>L258/'סכום נכסי הקרן'!$C$42</f>
        <v>6.3666404686138175E-4</v>
      </c>
    </row>
    <row r="259" spans="2:15" s="86" customFormat="1">
      <c r="B259" s="83" t="s">
        <v>2522</v>
      </c>
      <c r="C259" s="83" t="s">
        <v>2523</v>
      </c>
      <c r="D259" s="83" t="s">
        <v>121</v>
      </c>
      <c r="E259" s="83" t="s">
        <v>1653</v>
      </c>
      <c r="F259" s="83" t="s">
        <v>2524</v>
      </c>
      <c r="G259" s="83" t="s">
        <v>1728</v>
      </c>
      <c r="H259" s="83" t="s">
        <v>108</v>
      </c>
      <c r="I259" s="84">
        <v>205000</v>
      </c>
      <c r="J259" s="84">
        <v>1039.8</v>
      </c>
      <c r="K259" s="84">
        <v>0</v>
      </c>
      <c r="L259" s="84">
        <v>8381.8381979999995</v>
      </c>
      <c r="M259" s="85">
        <v>1E-4</v>
      </c>
      <c r="N259" s="85">
        <f t="shared" si="3"/>
        <v>2.5646463284342657E-3</v>
      </c>
      <c r="O259" s="85">
        <f>L259/'סכום נכסי הקרן'!$C$42</f>
        <v>4.198260212112258E-4</v>
      </c>
    </row>
    <row r="260" spans="2:15" s="86" customFormat="1">
      <c r="B260" s="83" t="s">
        <v>2525</v>
      </c>
      <c r="C260" s="83" t="s">
        <v>2526</v>
      </c>
      <c r="D260" s="83" t="s">
        <v>366</v>
      </c>
      <c r="E260" s="83" t="s">
        <v>1653</v>
      </c>
      <c r="F260" s="83" t="s">
        <v>2527</v>
      </c>
      <c r="G260" s="83" t="s">
        <v>1663</v>
      </c>
      <c r="H260" s="83" t="s">
        <v>104</v>
      </c>
      <c r="I260" s="84">
        <v>155500</v>
      </c>
      <c r="J260" s="84">
        <v>3794</v>
      </c>
      <c r="K260" s="84">
        <v>0</v>
      </c>
      <c r="L260" s="84">
        <v>21327.307049999999</v>
      </c>
      <c r="M260" s="85">
        <v>1E-4</v>
      </c>
      <c r="N260" s="85">
        <f t="shared" si="3"/>
        <v>6.5256568343473927E-3</v>
      </c>
      <c r="O260" s="85">
        <f>L260/'סכום נכסי הקרן'!$C$42</f>
        <v>1.0682332741865732E-3</v>
      </c>
    </row>
    <row r="261" spans="2:15" s="86" customFormat="1">
      <c r="B261" s="83" t="s">
        <v>2528</v>
      </c>
      <c r="C261" s="83" t="s">
        <v>2529</v>
      </c>
      <c r="D261" s="83" t="s">
        <v>2530</v>
      </c>
      <c r="E261" s="83" t="s">
        <v>1653</v>
      </c>
      <c r="F261" s="83" t="s">
        <v>2527</v>
      </c>
      <c r="G261" s="83" t="s">
        <v>1663</v>
      </c>
      <c r="H261" s="83" t="s">
        <v>111</v>
      </c>
      <c r="I261" s="84">
        <v>21879</v>
      </c>
      <c r="J261" s="84">
        <v>510.8</v>
      </c>
      <c r="K261" s="84">
        <v>0</v>
      </c>
      <c r="L261" s="84">
        <v>499.24503383040002</v>
      </c>
      <c r="M261" s="85">
        <v>0</v>
      </c>
      <c r="N261" s="85">
        <f t="shared" si="3"/>
        <v>1.5275729652091004E-4</v>
      </c>
      <c r="O261" s="85">
        <f>L261/'סכום נכסי הקרן'!$C$42</f>
        <v>2.5005977353809173E-5</v>
      </c>
    </row>
    <row r="262" spans="2:15" s="86" customFormat="1">
      <c r="B262" s="83" t="s">
        <v>2531</v>
      </c>
      <c r="C262" s="83" t="s">
        <v>2532</v>
      </c>
      <c r="D262" s="83" t="s">
        <v>366</v>
      </c>
      <c r="E262" s="83" t="s">
        <v>1653</v>
      </c>
      <c r="F262" s="83" t="s">
        <v>2533</v>
      </c>
      <c r="G262" s="83" t="s">
        <v>1663</v>
      </c>
      <c r="H262" s="83" t="s">
        <v>104</v>
      </c>
      <c r="I262" s="84">
        <v>58500</v>
      </c>
      <c r="J262" s="84">
        <v>16316</v>
      </c>
      <c r="K262" s="84">
        <v>0</v>
      </c>
      <c r="L262" s="84">
        <v>34504.668899999997</v>
      </c>
      <c r="M262" s="85">
        <v>0</v>
      </c>
      <c r="N262" s="85">
        <f t="shared" si="3"/>
        <v>1.0557621170656841E-2</v>
      </c>
      <c r="O262" s="85">
        <f>L262/'סכום נכסי הקרן'!$C$42</f>
        <v>1.7282554870785068E-3</v>
      </c>
    </row>
    <row r="263" spans="2:15" s="86" customFormat="1">
      <c r="B263" s="83" t="s">
        <v>2534</v>
      </c>
      <c r="C263" s="83" t="s">
        <v>2535</v>
      </c>
      <c r="D263" s="83" t="s">
        <v>366</v>
      </c>
      <c r="E263" s="83" t="s">
        <v>1653</v>
      </c>
      <c r="F263" s="83" t="s">
        <v>2536</v>
      </c>
      <c r="G263" s="83" t="s">
        <v>1663</v>
      </c>
      <c r="H263" s="83" t="s">
        <v>104</v>
      </c>
      <c r="I263" s="84">
        <v>88000</v>
      </c>
      <c r="J263" s="84">
        <v>10966</v>
      </c>
      <c r="K263" s="84">
        <v>0</v>
      </c>
      <c r="L263" s="84">
        <v>34885.039199999999</v>
      </c>
      <c r="M263" s="85">
        <v>0</v>
      </c>
      <c r="N263" s="85">
        <f t="shared" si="3"/>
        <v>1.0674005580650965E-2</v>
      </c>
      <c r="O263" s="85">
        <f>L263/'סכום נכסי הקרן'!$C$42</f>
        <v>1.7473073162672431E-3</v>
      </c>
    </row>
    <row r="264" spans="2:15" s="86" customFormat="1">
      <c r="B264" s="83" t="s">
        <v>2537</v>
      </c>
      <c r="C264" s="83" t="s">
        <v>2538</v>
      </c>
      <c r="D264" s="83" t="s">
        <v>121</v>
      </c>
      <c r="E264" s="83" t="s">
        <v>1653</v>
      </c>
      <c r="F264" s="83" t="s">
        <v>2539</v>
      </c>
      <c r="G264" s="83" t="s">
        <v>1663</v>
      </c>
      <c r="H264" s="83" t="s">
        <v>108</v>
      </c>
      <c r="I264" s="84">
        <v>25325</v>
      </c>
      <c r="J264" s="84">
        <v>2895</v>
      </c>
      <c r="K264" s="84">
        <v>0</v>
      </c>
      <c r="L264" s="84">
        <v>2882.9268367499999</v>
      </c>
      <c r="M264" s="85">
        <v>2.0000000000000001E-4</v>
      </c>
      <c r="N264" s="85">
        <f t="shared" si="3"/>
        <v>8.8210814291067032E-4</v>
      </c>
      <c r="O264" s="85">
        <f>L264/'סכום נכסי הקרן'!$C$42</f>
        <v>1.4439883886145825E-4</v>
      </c>
    </row>
    <row r="265" spans="2:15" s="86" customFormat="1">
      <c r="B265" s="83" t="s">
        <v>2540</v>
      </c>
      <c r="C265" s="83" t="s">
        <v>2541</v>
      </c>
      <c r="D265" s="83" t="s">
        <v>121</v>
      </c>
      <c r="E265" s="83" t="s">
        <v>1653</v>
      </c>
      <c r="F265" s="83" t="s">
        <v>2542</v>
      </c>
      <c r="G265" s="83" t="s">
        <v>1663</v>
      </c>
      <c r="H265" s="83" t="s">
        <v>199</v>
      </c>
      <c r="I265" s="84">
        <v>1800</v>
      </c>
      <c r="J265" s="84">
        <v>58340</v>
      </c>
      <c r="K265" s="84">
        <v>0</v>
      </c>
      <c r="L265" s="84">
        <v>554.35834799999998</v>
      </c>
      <c r="M265" s="85">
        <v>0</v>
      </c>
      <c r="N265" s="85">
        <f t="shared" si="3"/>
        <v>1.6962068083995301E-4</v>
      </c>
      <c r="O265" s="85">
        <f>L265/'סכום נכסי הקרן'!$C$42</f>
        <v>2.7766470083090013E-5</v>
      </c>
    </row>
    <row r="266" spans="2:15" s="86" customFormat="1">
      <c r="B266" s="83" t="s">
        <v>2543</v>
      </c>
      <c r="C266" s="83" t="s">
        <v>2544</v>
      </c>
      <c r="D266" s="83" t="s">
        <v>366</v>
      </c>
      <c r="E266" s="83" t="s">
        <v>1653</v>
      </c>
      <c r="F266" s="83" t="s">
        <v>2545</v>
      </c>
      <c r="G266" s="83" t="s">
        <v>1663</v>
      </c>
      <c r="H266" s="83" t="s">
        <v>104</v>
      </c>
      <c r="I266" s="84">
        <v>23250</v>
      </c>
      <c r="J266" s="84">
        <v>6243</v>
      </c>
      <c r="K266" s="84">
        <v>0</v>
      </c>
      <c r="L266" s="84">
        <v>5247.1634624999997</v>
      </c>
      <c r="M266" s="85">
        <v>0</v>
      </c>
      <c r="N266" s="85">
        <f t="shared" si="3"/>
        <v>1.6055092201620012E-3</v>
      </c>
      <c r="O266" s="85">
        <f>L266/'סכום נכסי הקרן'!$C$42</f>
        <v>2.6281773843259463E-4</v>
      </c>
    </row>
    <row r="267" spans="2:15" s="86" customFormat="1">
      <c r="B267" s="83" t="s">
        <v>2546</v>
      </c>
      <c r="C267" s="83" t="s">
        <v>2547</v>
      </c>
      <c r="D267" s="83" t="s">
        <v>121</v>
      </c>
      <c r="E267" s="83" t="s">
        <v>1653</v>
      </c>
      <c r="F267" s="83" t="s">
        <v>2548</v>
      </c>
      <c r="G267" s="83" t="s">
        <v>1663</v>
      </c>
      <c r="H267" s="83" t="s">
        <v>108</v>
      </c>
      <c r="I267" s="84">
        <v>20000</v>
      </c>
      <c r="J267" s="84">
        <v>3956</v>
      </c>
      <c r="K267" s="84">
        <v>0</v>
      </c>
      <c r="L267" s="84">
        <v>3111.1566400000002</v>
      </c>
      <c r="M267" s="85">
        <v>0</v>
      </c>
      <c r="N267" s="85">
        <f t="shared" si="3"/>
        <v>9.5194112144323783E-4</v>
      </c>
      <c r="O267" s="85">
        <f>L267/'סכום נכסי הקרן'!$C$42</f>
        <v>1.5583031820487145E-4</v>
      </c>
    </row>
    <row r="268" spans="2:15" s="86" customFormat="1">
      <c r="B268" s="83" t="s">
        <v>2549</v>
      </c>
      <c r="C268" s="83" t="s">
        <v>2547</v>
      </c>
      <c r="D268" s="83" t="s">
        <v>121</v>
      </c>
      <c r="E268" s="83" t="s">
        <v>1653</v>
      </c>
      <c r="F268" s="83" t="s">
        <v>2548</v>
      </c>
      <c r="G268" s="83" t="s">
        <v>1663</v>
      </c>
      <c r="H268" s="83" t="s">
        <v>108</v>
      </c>
      <c r="I268" s="84">
        <v>22000</v>
      </c>
      <c r="J268" s="84">
        <v>3964</v>
      </c>
      <c r="K268" s="84">
        <v>0</v>
      </c>
      <c r="L268" s="84">
        <v>3429.1929759999998</v>
      </c>
      <c r="M268" s="85">
        <v>0</v>
      </c>
      <c r="N268" s="85">
        <f t="shared" ref="N268:N308" si="4">L268/$L$11</f>
        <v>1.0492527972550793E-3</v>
      </c>
      <c r="O268" s="85">
        <f>L268/'סכום נכסי הקרן'!$C$42</f>
        <v>1.7175998976251804E-4</v>
      </c>
    </row>
    <row r="269" spans="2:15" s="86" customFormat="1">
      <c r="B269" s="83" t="s">
        <v>2550</v>
      </c>
      <c r="C269" s="83" t="s">
        <v>2551</v>
      </c>
      <c r="D269" s="83" t="s">
        <v>366</v>
      </c>
      <c r="E269" s="83" t="s">
        <v>1653</v>
      </c>
      <c r="F269" s="83" t="s">
        <v>2552</v>
      </c>
      <c r="G269" s="83" t="s">
        <v>1663</v>
      </c>
      <c r="H269" s="83" t="s">
        <v>104</v>
      </c>
      <c r="I269" s="84">
        <v>101400</v>
      </c>
      <c r="J269" s="84">
        <v>5754</v>
      </c>
      <c r="K269" s="84">
        <v>0</v>
      </c>
      <c r="L269" s="84">
        <v>21091.91994</v>
      </c>
      <c r="M269" s="85">
        <v>0</v>
      </c>
      <c r="N269" s="85">
        <f t="shared" si="4"/>
        <v>6.4536338874517703E-3</v>
      </c>
      <c r="O269" s="85">
        <f>L269/'סכום נכסי הקרן'!$C$42</f>
        <v>1.0564433026431844E-3</v>
      </c>
    </row>
    <row r="270" spans="2:15" s="86" customFormat="1">
      <c r="B270" s="83" t="s">
        <v>2553</v>
      </c>
      <c r="C270" s="83" t="s">
        <v>2554</v>
      </c>
      <c r="D270" s="83" t="s">
        <v>2426</v>
      </c>
      <c r="E270" s="83" t="s">
        <v>1653</v>
      </c>
      <c r="F270" s="83" t="s">
        <v>2555</v>
      </c>
      <c r="G270" s="83" t="s">
        <v>1663</v>
      </c>
      <c r="H270" s="83" t="s">
        <v>104</v>
      </c>
      <c r="I270" s="84">
        <v>127024.66</v>
      </c>
      <c r="J270" s="84">
        <v>849</v>
      </c>
      <c r="K270" s="84">
        <v>0</v>
      </c>
      <c r="L270" s="84">
        <v>3898.5582986909999</v>
      </c>
      <c r="M270" s="85">
        <v>1.1000000000000001E-3</v>
      </c>
      <c r="N270" s="85">
        <f t="shared" si="4"/>
        <v>1.1928676014421927E-3</v>
      </c>
      <c r="O270" s="85">
        <f>L270/'סכום נכסי הקרן'!$C$42</f>
        <v>1.9526936458758975E-4</v>
      </c>
    </row>
    <row r="271" spans="2:15" s="86" customFormat="1">
      <c r="B271" s="83" t="s">
        <v>2556</v>
      </c>
      <c r="C271" s="83" t="s">
        <v>2557</v>
      </c>
      <c r="D271" s="83" t="s">
        <v>121</v>
      </c>
      <c r="E271" s="83" t="s">
        <v>1653</v>
      </c>
      <c r="F271" s="83" t="s">
        <v>2558</v>
      </c>
      <c r="G271" s="83" t="s">
        <v>2435</v>
      </c>
      <c r="H271" s="83" t="s">
        <v>200</v>
      </c>
      <c r="I271" s="84">
        <v>223150</v>
      </c>
      <c r="J271" s="84">
        <v>19340</v>
      </c>
      <c r="K271" s="84">
        <v>0</v>
      </c>
      <c r="L271" s="84">
        <v>14953.973265000001</v>
      </c>
      <c r="M271" s="85">
        <v>4.0000000000000002E-4</v>
      </c>
      <c r="N271" s="85">
        <f t="shared" si="4"/>
        <v>4.5755658512636943E-3</v>
      </c>
      <c r="O271" s="85">
        <f>L271/'סכום נכסי הקרן'!$C$42</f>
        <v>7.4900838561188293E-4</v>
      </c>
    </row>
    <row r="272" spans="2:15" s="86" customFormat="1">
      <c r="B272" s="83" t="s">
        <v>2559</v>
      </c>
      <c r="C272" s="83" t="s">
        <v>2560</v>
      </c>
      <c r="D272" s="83" t="s">
        <v>366</v>
      </c>
      <c r="E272" s="83" t="s">
        <v>1653</v>
      </c>
      <c r="F272" s="83" t="s">
        <v>2561</v>
      </c>
      <c r="G272" s="83" t="s">
        <v>1722</v>
      </c>
      <c r="H272" s="83" t="s">
        <v>104</v>
      </c>
      <c r="I272" s="84">
        <v>81494</v>
      </c>
      <c r="J272" s="84">
        <v>4462</v>
      </c>
      <c r="K272" s="84">
        <v>206.42959999999999</v>
      </c>
      <c r="L272" s="84">
        <v>13351.5177422</v>
      </c>
      <c r="M272" s="85">
        <v>0</v>
      </c>
      <c r="N272" s="85">
        <f t="shared" si="4"/>
        <v>4.0852519635524208E-3</v>
      </c>
      <c r="O272" s="85">
        <f>L272/'סכום נכסי הקרן'!$C$42</f>
        <v>6.6874526069668179E-4</v>
      </c>
    </row>
    <row r="273" spans="2:15" s="86" customFormat="1">
      <c r="B273" s="83" t="s">
        <v>2562</v>
      </c>
      <c r="C273" s="83" t="s">
        <v>2563</v>
      </c>
      <c r="D273" s="83" t="s">
        <v>366</v>
      </c>
      <c r="E273" s="83" t="s">
        <v>1653</v>
      </c>
      <c r="F273" s="83" t="s">
        <v>2564</v>
      </c>
      <c r="G273" s="83" t="s">
        <v>1722</v>
      </c>
      <c r="H273" s="83" t="s">
        <v>104</v>
      </c>
      <c r="I273" s="84">
        <v>7940.49</v>
      </c>
      <c r="J273" s="84">
        <v>9196</v>
      </c>
      <c r="K273" s="84">
        <v>17.332059999999998</v>
      </c>
      <c r="L273" s="84">
        <v>2657.0320293459999</v>
      </c>
      <c r="M273" s="85">
        <v>0</v>
      </c>
      <c r="N273" s="85">
        <f t="shared" si="4"/>
        <v>8.1298961846107268E-4</v>
      </c>
      <c r="O273" s="85">
        <f>L273/'סכום נכסי הקרן'!$C$42</f>
        <v>1.3308431381761686E-4</v>
      </c>
    </row>
    <row r="274" spans="2:15" s="86" customFormat="1">
      <c r="B274" s="83" t="s">
        <v>2565</v>
      </c>
      <c r="C274" s="83" t="s">
        <v>2566</v>
      </c>
      <c r="D274" s="83" t="s">
        <v>121</v>
      </c>
      <c r="E274" s="83" t="s">
        <v>1653</v>
      </c>
      <c r="F274" s="83" t="s">
        <v>2567</v>
      </c>
      <c r="G274" s="83" t="s">
        <v>1722</v>
      </c>
      <c r="H274" s="83" t="s">
        <v>198</v>
      </c>
      <c r="I274" s="84">
        <v>108350</v>
      </c>
      <c r="J274" s="84">
        <v>11146</v>
      </c>
      <c r="K274" s="84">
        <v>0</v>
      </c>
      <c r="L274" s="84">
        <v>47648.584340499998</v>
      </c>
      <c r="M274" s="85">
        <v>0</v>
      </c>
      <c r="N274" s="85">
        <f t="shared" si="4"/>
        <v>1.457935168840559E-2</v>
      </c>
      <c r="O274" s="85">
        <f>L274/'סכום נכסי הקרן'!$C$42</f>
        <v>2.386602450139498E-3</v>
      </c>
    </row>
    <row r="275" spans="2:15" s="86" customFormat="1">
      <c r="B275" s="83" t="s">
        <v>2568</v>
      </c>
      <c r="C275" s="83" t="s">
        <v>2569</v>
      </c>
      <c r="D275" s="83" t="s">
        <v>2426</v>
      </c>
      <c r="E275" s="83" t="s">
        <v>1653</v>
      </c>
      <c r="F275" s="83" t="s">
        <v>2570</v>
      </c>
      <c r="G275" s="83" t="s">
        <v>1845</v>
      </c>
      <c r="H275" s="83" t="s">
        <v>104</v>
      </c>
      <c r="I275" s="84">
        <v>77000</v>
      </c>
      <c r="J275" s="84">
        <v>412</v>
      </c>
      <c r="K275" s="84">
        <v>0</v>
      </c>
      <c r="L275" s="84">
        <v>1146.8226</v>
      </c>
      <c r="M275" s="85">
        <v>3.0000000000000001E-3</v>
      </c>
      <c r="N275" s="85">
        <f t="shared" si="4"/>
        <v>3.5090087651146027E-4</v>
      </c>
      <c r="O275" s="85">
        <f>L275/'סכום נכסי הקרן'!$C$42</f>
        <v>5.7441572817284438E-5</v>
      </c>
    </row>
    <row r="276" spans="2:15" s="86" customFormat="1">
      <c r="B276" s="83" t="s">
        <v>2571</v>
      </c>
      <c r="C276" s="83" t="s">
        <v>2572</v>
      </c>
      <c r="D276" s="83" t="s">
        <v>366</v>
      </c>
      <c r="E276" s="83" t="s">
        <v>1653</v>
      </c>
      <c r="F276" s="83" t="s">
        <v>2573</v>
      </c>
      <c r="G276" s="83" t="s">
        <v>2574</v>
      </c>
      <c r="H276" s="83" t="s">
        <v>104</v>
      </c>
      <c r="I276" s="84">
        <v>19300</v>
      </c>
      <c r="J276" s="84">
        <v>29512</v>
      </c>
      <c r="K276" s="84">
        <v>0</v>
      </c>
      <c r="L276" s="84">
        <v>20590.37484</v>
      </c>
      <c r="M276" s="85">
        <v>0</v>
      </c>
      <c r="N276" s="85">
        <f t="shared" si="4"/>
        <v>6.3001728245114094E-3</v>
      </c>
      <c r="O276" s="85">
        <f>L276/'סכום נכסי הקרן'!$C$42</f>
        <v>1.0313221205328893E-3</v>
      </c>
    </row>
    <row r="277" spans="2:15" s="86" customFormat="1">
      <c r="B277" s="83" t="s">
        <v>2575</v>
      </c>
      <c r="C277" s="83" t="s">
        <v>2576</v>
      </c>
      <c r="D277" s="83" t="s">
        <v>366</v>
      </c>
      <c r="E277" s="83" t="s">
        <v>1653</v>
      </c>
      <c r="F277" s="83" t="s">
        <v>2577</v>
      </c>
      <c r="G277" s="83" t="s">
        <v>2447</v>
      </c>
      <c r="H277" s="83" t="s">
        <v>104</v>
      </c>
      <c r="I277" s="84">
        <v>21175</v>
      </c>
      <c r="J277" s="84">
        <v>41288</v>
      </c>
      <c r="K277" s="84">
        <v>71.326650000000001</v>
      </c>
      <c r="L277" s="84">
        <v>31676.31006</v>
      </c>
      <c r="M277" s="85">
        <v>1E-4</v>
      </c>
      <c r="N277" s="85">
        <f t="shared" si="4"/>
        <v>9.6922095576968802E-3</v>
      </c>
      <c r="O277" s="85">
        <f>L277/'סכום נכסי הקרן'!$C$42</f>
        <v>1.5865898273145032E-3</v>
      </c>
    </row>
    <row r="278" spans="2:15" s="86" customFormat="1">
      <c r="B278" s="83" t="s">
        <v>2578</v>
      </c>
      <c r="C278" s="83" t="s">
        <v>2579</v>
      </c>
      <c r="D278" s="83" t="s">
        <v>121</v>
      </c>
      <c r="E278" s="83" t="s">
        <v>1653</v>
      </c>
      <c r="F278" s="83" t="s">
        <v>2580</v>
      </c>
      <c r="G278" s="83" t="s">
        <v>2447</v>
      </c>
      <c r="H278" s="83" t="s">
        <v>199</v>
      </c>
      <c r="I278" s="84">
        <v>640</v>
      </c>
      <c r="J278" s="84">
        <v>1244500</v>
      </c>
      <c r="K278" s="84">
        <v>0</v>
      </c>
      <c r="L278" s="84">
        <v>4204.6179199999997</v>
      </c>
      <c r="M278" s="85">
        <v>1E-4</v>
      </c>
      <c r="N278" s="85">
        <f t="shared" si="4"/>
        <v>1.2865146828496341E-3</v>
      </c>
      <c r="O278" s="85">
        <f>L278/'סכום נכסי הקרן'!$C$42</f>
        <v>2.1059915144725871E-4</v>
      </c>
    </row>
    <row r="279" spans="2:15" s="86" customFormat="1">
      <c r="B279" s="83" t="s">
        <v>2581</v>
      </c>
      <c r="C279" s="83" t="s">
        <v>2582</v>
      </c>
      <c r="D279" s="83" t="s">
        <v>121</v>
      </c>
      <c r="E279" s="83" t="s">
        <v>1653</v>
      </c>
      <c r="F279" s="83" t="s">
        <v>2583</v>
      </c>
      <c r="G279" s="83" t="s">
        <v>1837</v>
      </c>
      <c r="H279" s="83" t="s">
        <v>108</v>
      </c>
      <c r="I279" s="84">
        <v>88500</v>
      </c>
      <c r="J279" s="84">
        <v>4836</v>
      </c>
      <c r="K279" s="84">
        <v>0</v>
      </c>
      <c r="L279" s="84">
        <v>16829.265491999999</v>
      </c>
      <c r="M279" s="85">
        <v>1E-4</v>
      </c>
      <c r="N279" s="85">
        <f t="shared" si="4"/>
        <v>5.1493613852629612E-3</v>
      </c>
      <c r="O279" s="85">
        <f>L279/'סכום נכסי הקרן'!$C$42</f>
        <v>8.4293724174962204E-4</v>
      </c>
    </row>
    <row r="280" spans="2:15" s="86" customFormat="1">
      <c r="B280" s="83" t="s">
        <v>2584</v>
      </c>
      <c r="C280" s="83" t="s">
        <v>2585</v>
      </c>
      <c r="D280" s="83" t="s">
        <v>366</v>
      </c>
      <c r="E280" s="83" t="s">
        <v>1653</v>
      </c>
      <c r="F280" s="83" t="s">
        <v>2586</v>
      </c>
      <c r="G280" s="83" t="s">
        <v>1837</v>
      </c>
      <c r="H280" s="83" t="s">
        <v>104</v>
      </c>
      <c r="I280" s="84">
        <v>20400</v>
      </c>
      <c r="J280" s="84">
        <v>4588</v>
      </c>
      <c r="K280" s="84">
        <v>0</v>
      </c>
      <c r="L280" s="84">
        <v>3383.46648</v>
      </c>
      <c r="M280" s="85">
        <v>1E-4</v>
      </c>
      <c r="N280" s="85">
        <f t="shared" si="4"/>
        <v>1.0352615596162346E-3</v>
      </c>
      <c r="O280" s="85">
        <f>L280/'סכום נכסי הקרן'!$C$42</f>
        <v>1.6946966007276197E-4</v>
      </c>
    </row>
    <row r="281" spans="2:15" s="86" customFormat="1">
      <c r="B281" s="83" t="s">
        <v>2587</v>
      </c>
      <c r="C281" s="83" t="s">
        <v>2588</v>
      </c>
      <c r="D281" s="83" t="s">
        <v>366</v>
      </c>
      <c r="E281" s="83" t="s">
        <v>1653</v>
      </c>
      <c r="F281" s="83" t="s">
        <v>2589</v>
      </c>
      <c r="G281" s="83" t="s">
        <v>2590</v>
      </c>
      <c r="H281" s="83" t="s">
        <v>104</v>
      </c>
      <c r="I281" s="84">
        <v>70569</v>
      </c>
      <c r="J281" s="84">
        <v>10400</v>
      </c>
      <c r="K281" s="84">
        <v>0</v>
      </c>
      <c r="L281" s="84">
        <v>26531.12124</v>
      </c>
      <c r="M281" s="85">
        <v>0</v>
      </c>
      <c r="N281" s="85">
        <f t="shared" si="4"/>
        <v>8.1179021916273891E-3</v>
      </c>
      <c r="O281" s="85">
        <f>L281/'סכום נכסי הקרן'!$C$42</f>
        <v>1.3288797523101322E-3</v>
      </c>
    </row>
    <row r="282" spans="2:15" s="86" customFormat="1">
      <c r="B282" s="83" t="s">
        <v>2591</v>
      </c>
      <c r="C282" s="83" t="s">
        <v>2592</v>
      </c>
      <c r="D282" s="83" t="s">
        <v>98</v>
      </c>
      <c r="E282" s="83" t="s">
        <v>1653</v>
      </c>
      <c r="F282" s="83" t="s">
        <v>2593</v>
      </c>
      <c r="G282" s="83" t="s">
        <v>2590</v>
      </c>
      <c r="H282" s="83" t="s">
        <v>104</v>
      </c>
      <c r="I282" s="84">
        <v>36241</v>
      </c>
      <c r="J282" s="84">
        <v>21194</v>
      </c>
      <c r="K282" s="84">
        <v>0</v>
      </c>
      <c r="L282" s="84">
        <v>27766.516907099998</v>
      </c>
      <c r="M282" s="85">
        <v>0</v>
      </c>
      <c r="N282" s="85">
        <f t="shared" si="4"/>
        <v>8.4959043537960188E-3</v>
      </c>
      <c r="O282" s="85">
        <f>L282/'סכום נכסי הקרן'!$C$42</f>
        <v>1.3907577360278251E-3</v>
      </c>
    </row>
    <row r="283" spans="2:15" s="86" customFormat="1">
      <c r="B283" s="83" t="s">
        <v>2594</v>
      </c>
      <c r="C283" s="83" t="s">
        <v>2595</v>
      </c>
      <c r="D283" s="83" t="s">
        <v>366</v>
      </c>
      <c r="E283" s="83" t="s">
        <v>1653</v>
      </c>
      <c r="F283" s="83" t="s">
        <v>2596</v>
      </c>
      <c r="G283" s="83" t="s">
        <v>1860</v>
      </c>
      <c r="H283" s="83" t="s">
        <v>104</v>
      </c>
      <c r="I283" s="84">
        <v>56755</v>
      </c>
      <c r="J283" s="84">
        <v>22884</v>
      </c>
      <c r="K283" s="84">
        <v>0</v>
      </c>
      <c r="L283" s="84">
        <v>46950.948333</v>
      </c>
      <c r="M283" s="85">
        <v>1E-4</v>
      </c>
      <c r="N283" s="85">
        <f t="shared" si="4"/>
        <v>1.4365891396885608E-2</v>
      </c>
      <c r="O283" s="85">
        <f>L283/'סכום נכסי הקרן'!$C$42</f>
        <v>2.3516595483125103E-3</v>
      </c>
    </row>
    <row r="284" spans="2:15" s="86" customFormat="1">
      <c r="B284" s="83" t="s">
        <v>2597</v>
      </c>
      <c r="C284" s="83" t="s">
        <v>2598</v>
      </c>
      <c r="D284" s="83" t="s">
        <v>366</v>
      </c>
      <c r="E284" s="83" t="s">
        <v>1653</v>
      </c>
      <c r="F284" s="83" t="s">
        <v>2599</v>
      </c>
      <c r="G284" s="83" t="s">
        <v>1669</v>
      </c>
      <c r="H284" s="83" t="s">
        <v>104</v>
      </c>
      <c r="I284" s="84">
        <v>44282</v>
      </c>
      <c r="J284" s="84">
        <v>6941</v>
      </c>
      <c r="K284" s="84">
        <v>0</v>
      </c>
      <c r="L284" s="84">
        <v>11111.1132363</v>
      </c>
      <c r="M284" s="85">
        <v>0</v>
      </c>
      <c r="N284" s="85">
        <f t="shared" si="4"/>
        <v>3.3997406169321721E-3</v>
      </c>
      <c r="O284" s="85">
        <f>L284/'סכום נכסי הקרן'!$C$42</f>
        <v>5.565288127771631E-4</v>
      </c>
    </row>
    <row r="285" spans="2:15" s="86" customFormat="1">
      <c r="B285" s="83" t="s">
        <v>2600</v>
      </c>
      <c r="C285" s="83" t="s">
        <v>2601</v>
      </c>
      <c r="D285" s="83" t="s">
        <v>2426</v>
      </c>
      <c r="E285" s="83" t="s">
        <v>1653</v>
      </c>
      <c r="F285" s="83" t="s">
        <v>2602</v>
      </c>
      <c r="G285" s="83" t="s">
        <v>1669</v>
      </c>
      <c r="H285" s="83" t="s">
        <v>104</v>
      </c>
      <c r="I285" s="84">
        <v>811.9</v>
      </c>
      <c r="J285" s="84">
        <v>251</v>
      </c>
      <c r="K285" s="84">
        <v>0</v>
      </c>
      <c r="L285" s="84">
        <v>7.3668964350000001</v>
      </c>
      <c r="M285" s="85">
        <v>4.0000000000000002E-4</v>
      </c>
      <c r="N285" s="85">
        <f t="shared" si="4"/>
        <v>2.2540979016376655E-6</v>
      </c>
      <c r="O285" s="85">
        <f>L285/'סכום נכסי הקרן'!$C$42</f>
        <v>3.6899004083843976E-7</v>
      </c>
    </row>
    <row r="286" spans="2:15" s="86" customFormat="1">
      <c r="B286" s="83" t="s">
        <v>2603</v>
      </c>
      <c r="C286" s="83" t="s">
        <v>2604</v>
      </c>
      <c r="D286" s="83" t="s">
        <v>366</v>
      </c>
      <c r="E286" s="83" t="s">
        <v>1653</v>
      </c>
      <c r="F286" s="83" t="s">
        <v>2605</v>
      </c>
      <c r="G286" s="83" t="s">
        <v>1669</v>
      </c>
      <c r="H286" s="83" t="s">
        <v>104</v>
      </c>
      <c r="I286" s="84">
        <v>135000</v>
      </c>
      <c r="J286" s="84">
        <v>4080</v>
      </c>
      <c r="K286" s="84">
        <v>0</v>
      </c>
      <c r="L286" s="84">
        <v>19911.419999999998</v>
      </c>
      <c r="M286" s="85">
        <v>0</v>
      </c>
      <c r="N286" s="85">
        <f t="shared" si="4"/>
        <v>6.0924285330510751E-3</v>
      </c>
      <c r="O286" s="85">
        <f>L286/'סכום נכסי הקרן'!$C$42</f>
        <v>9.9731491324423979E-4</v>
      </c>
    </row>
    <row r="287" spans="2:15" s="86" customFormat="1">
      <c r="B287" s="83" t="s">
        <v>2606</v>
      </c>
      <c r="C287" s="83" t="s">
        <v>2607</v>
      </c>
      <c r="D287" s="83" t="s">
        <v>2426</v>
      </c>
      <c r="E287" s="83" t="s">
        <v>1653</v>
      </c>
      <c r="F287" s="83" t="s">
        <v>2608</v>
      </c>
      <c r="G287" s="83" t="s">
        <v>1669</v>
      </c>
      <c r="H287" s="83" t="s">
        <v>104</v>
      </c>
      <c r="I287" s="84">
        <v>29300</v>
      </c>
      <c r="J287" s="84">
        <v>5442</v>
      </c>
      <c r="K287" s="84">
        <v>0</v>
      </c>
      <c r="L287" s="84">
        <v>5764.1391899999999</v>
      </c>
      <c r="M287" s="85">
        <v>0</v>
      </c>
      <c r="N287" s="85">
        <f t="shared" si="4"/>
        <v>1.7636916939943968E-3</v>
      </c>
      <c r="O287" s="85">
        <f>L287/'סכום נכסי הקרן'!$C$42</f>
        <v>2.8871180338733114E-4</v>
      </c>
    </row>
    <row r="288" spans="2:15" s="86" customFormat="1">
      <c r="B288" s="83" t="s">
        <v>2609</v>
      </c>
      <c r="C288" s="83" t="s">
        <v>2610</v>
      </c>
      <c r="D288" s="83" t="s">
        <v>2611</v>
      </c>
      <c r="E288" s="83" t="s">
        <v>1653</v>
      </c>
      <c r="F288" s="83" t="s">
        <v>2612</v>
      </c>
      <c r="G288" s="83" t="s">
        <v>1669</v>
      </c>
      <c r="H288" s="83" t="s">
        <v>201</v>
      </c>
      <c r="I288" s="84">
        <v>77000</v>
      </c>
      <c r="J288" s="84">
        <v>435000</v>
      </c>
      <c r="K288" s="84">
        <v>0</v>
      </c>
      <c r="L288" s="84">
        <v>9066.4266000000007</v>
      </c>
      <c r="M288" s="85">
        <v>0</v>
      </c>
      <c r="N288" s="85">
        <f t="shared" si="4"/>
        <v>2.7741143580243526E-3</v>
      </c>
      <c r="O288" s="85">
        <f>L288/'סכום נכסי הקרן'!$C$42</f>
        <v>4.5411540000734604E-4</v>
      </c>
    </row>
    <row r="289" spans="2:15" s="86" customFormat="1">
      <c r="B289" s="83" t="s">
        <v>2613</v>
      </c>
      <c r="C289" s="83" t="s">
        <v>2614</v>
      </c>
      <c r="D289" s="83" t="s">
        <v>2426</v>
      </c>
      <c r="E289" s="83" t="s">
        <v>1653</v>
      </c>
      <c r="F289" s="83" t="s">
        <v>1827</v>
      </c>
      <c r="G289" s="83" t="s">
        <v>1669</v>
      </c>
      <c r="H289" s="83" t="s">
        <v>104</v>
      </c>
      <c r="I289" s="84">
        <v>7822</v>
      </c>
      <c r="J289" s="84">
        <v>962</v>
      </c>
      <c r="K289" s="84">
        <v>0</v>
      </c>
      <c r="L289" s="84">
        <v>272.02021860000002</v>
      </c>
      <c r="M289" s="85">
        <v>0</v>
      </c>
      <c r="N289" s="85">
        <f t="shared" si="4"/>
        <v>8.3231820802606292E-5</v>
      </c>
      <c r="O289" s="85">
        <f>L289/'סכום נכסי הקרן'!$C$42</f>
        <v>1.3624835431814416E-5</v>
      </c>
    </row>
    <row r="290" spans="2:15" s="86" customFormat="1">
      <c r="B290" s="83" t="s">
        <v>2615</v>
      </c>
      <c r="C290" s="83" t="s">
        <v>2616</v>
      </c>
      <c r="D290" s="83" t="s">
        <v>366</v>
      </c>
      <c r="E290" s="83" t="s">
        <v>1653</v>
      </c>
      <c r="F290" s="83" t="s">
        <v>2617</v>
      </c>
      <c r="G290" s="83" t="s">
        <v>1669</v>
      </c>
      <c r="H290" s="83" t="s">
        <v>104</v>
      </c>
      <c r="I290" s="84">
        <v>6394</v>
      </c>
      <c r="J290" s="84">
        <v>3587</v>
      </c>
      <c r="K290" s="84">
        <v>0</v>
      </c>
      <c r="L290" s="84">
        <v>829.11029970000004</v>
      </c>
      <c r="M290" s="85">
        <v>0</v>
      </c>
      <c r="N290" s="85">
        <f t="shared" si="4"/>
        <v>2.5368834804041139E-4</v>
      </c>
      <c r="O290" s="85">
        <f>L290/'סכום נכסי הקרן'!$C$42</f>
        <v>4.152813142484119E-5</v>
      </c>
    </row>
    <row r="291" spans="2:15" s="86" customFormat="1">
      <c r="B291" s="83" t="s">
        <v>2618</v>
      </c>
      <c r="C291" s="83" t="s">
        <v>2619</v>
      </c>
      <c r="D291" s="83" t="s">
        <v>1726</v>
      </c>
      <c r="E291" s="83" t="s">
        <v>1653</v>
      </c>
      <c r="F291" s="83" t="s">
        <v>2620</v>
      </c>
      <c r="G291" s="83" t="s">
        <v>1777</v>
      </c>
      <c r="H291" s="83" t="s">
        <v>108</v>
      </c>
      <c r="I291" s="84">
        <v>720</v>
      </c>
      <c r="J291" s="84">
        <v>84.8</v>
      </c>
      <c r="K291" s="84">
        <v>0</v>
      </c>
      <c r="L291" s="84">
        <v>2.4008440320000002</v>
      </c>
      <c r="M291" s="85">
        <v>0</v>
      </c>
      <c r="N291" s="85">
        <f t="shared" si="4"/>
        <v>7.3460208684072707E-7</v>
      </c>
      <c r="O291" s="85">
        <f>L291/'סכום נכסי הקרן'!$C$42</f>
        <v>1.2025247609095844E-7</v>
      </c>
    </row>
    <row r="292" spans="2:15" s="86" customFormat="1">
      <c r="B292" s="83" t="s">
        <v>2621</v>
      </c>
      <c r="C292" s="83" t="s">
        <v>2622</v>
      </c>
      <c r="D292" s="83" t="s">
        <v>1726</v>
      </c>
      <c r="E292" s="83" t="s">
        <v>1653</v>
      </c>
      <c r="F292" s="83" t="s">
        <v>1776</v>
      </c>
      <c r="G292" s="83" t="s">
        <v>1777</v>
      </c>
      <c r="H292" s="83" t="s">
        <v>108</v>
      </c>
      <c r="I292" s="84">
        <v>376289.39</v>
      </c>
      <c r="J292" s="84">
        <v>131.30000000000001</v>
      </c>
      <c r="K292" s="84">
        <v>0</v>
      </c>
      <c r="L292" s="84">
        <v>1942.77406797705</v>
      </c>
      <c r="M292" s="85">
        <v>2.0000000000000001E-4</v>
      </c>
      <c r="N292" s="85">
        <f t="shared" si="4"/>
        <v>5.9444339806076561E-4</v>
      </c>
      <c r="O292" s="85">
        <f>L292/'סכום נכסי הקרן'!$C$42</f>
        <v>9.7308858487124011E-5</v>
      </c>
    </row>
    <row r="293" spans="2:15" s="86" customFormat="1">
      <c r="B293" s="83" t="s">
        <v>2623</v>
      </c>
      <c r="C293" s="83" t="s">
        <v>2624</v>
      </c>
      <c r="D293" s="83" t="s">
        <v>366</v>
      </c>
      <c r="E293" s="83" t="s">
        <v>1653</v>
      </c>
      <c r="F293" s="83" t="s">
        <v>2625</v>
      </c>
      <c r="G293" s="83" t="s">
        <v>1777</v>
      </c>
      <c r="H293" s="83" t="s">
        <v>104</v>
      </c>
      <c r="I293" s="84">
        <v>24960</v>
      </c>
      <c r="J293" s="84">
        <v>11403</v>
      </c>
      <c r="K293" s="84">
        <v>0</v>
      </c>
      <c r="L293" s="84">
        <v>10288.972512</v>
      </c>
      <c r="M293" s="85">
        <v>1.1000000000000001E-3</v>
      </c>
      <c r="N293" s="85">
        <f t="shared" si="4"/>
        <v>3.1481847958551926E-3</v>
      </c>
      <c r="O293" s="85">
        <f>L293/'סכום נכסי הקרן'!$C$42</f>
        <v>5.1534977054261573E-4</v>
      </c>
    </row>
    <row r="294" spans="2:15" s="86" customFormat="1">
      <c r="B294" s="83" t="s">
        <v>2626</v>
      </c>
      <c r="C294" s="83" t="s">
        <v>2627</v>
      </c>
      <c r="D294" s="83" t="s">
        <v>2530</v>
      </c>
      <c r="E294" s="83" t="s">
        <v>1653</v>
      </c>
      <c r="F294" s="83" t="s">
        <v>2628</v>
      </c>
      <c r="G294" s="83" t="s">
        <v>1777</v>
      </c>
      <c r="H294" s="83" t="s">
        <v>111</v>
      </c>
      <c r="I294" s="84">
        <v>32521</v>
      </c>
      <c r="J294" s="84">
        <v>1150</v>
      </c>
      <c r="K294" s="84">
        <v>0</v>
      </c>
      <c r="L294" s="84">
        <v>1670.6948288000001</v>
      </c>
      <c r="M294" s="85">
        <v>8.0000000000000004E-4</v>
      </c>
      <c r="N294" s="85">
        <f t="shared" si="4"/>
        <v>5.111935183428405E-4</v>
      </c>
      <c r="O294" s="85">
        <f>L294/'סכום נכסי הקרן'!$C$42</f>
        <v>8.3681066857224266E-5</v>
      </c>
    </row>
    <row r="295" spans="2:15" s="86" customFormat="1">
      <c r="B295" s="83" t="s">
        <v>2629</v>
      </c>
      <c r="C295" s="83" t="s">
        <v>2630</v>
      </c>
      <c r="D295" s="83" t="s">
        <v>121</v>
      </c>
      <c r="E295" s="83" t="s">
        <v>1653</v>
      </c>
      <c r="F295" s="83" t="s">
        <v>2631</v>
      </c>
      <c r="G295" s="83" t="s">
        <v>1777</v>
      </c>
      <c r="H295" s="83" t="s">
        <v>104</v>
      </c>
      <c r="I295" s="84">
        <v>198559</v>
      </c>
      <c r="J295" s="84">
        <v>32</v>
      </c>
      <c r="K295" s="84">
        <v>0</v>
      </c>
      <c r="L295" s="84">
        <v>229.69305120000001</v>
      </c>
      <c r="M295" s="85">
        <v>2.0000000000000001E-4</v>
      </c>
      <c r="N295" s="85">
        <f t="shared" si="4"/>
        <v>7.0280698160876602E-5</v>
      </c>
      <c r="O295" s="85">
        <f>L295/'סכום נכסי הקרן'!$C$42</f>
        <v>1.1504769897392189E-5</v>
      </c>
    </row>
    <row r="296" spans="2:15" s="86" customFormat="1">
      <c r="B296" s="83" t="s">
        <v>2632</v>
      </c>
      <c r="C296" s="83" t="s">
        <v>2633</v>
      </c>
      <c r="D296" s="83" t="s">
        <v>121</v>
      </c>
      <c r="E296" s="83" t="s">
        <v>1653</v>
      </c>
      <c r="F296" s="83" t="s">
        <v>2634</v>
      </c>
      <c r="G296" s="83" t="s">
        <v>1814</v>
      </c>
      <c r="H296" s="83" t="s">
        <v>108</v>
      </c>
      <c r="I296" s="84">
        <v>123000</v>
      </c>
      <c r="J296" s="84">
        <v>3768</v>
      </c>
      <c r="K296" s="84">
        <v>0</v>
      </c>
      <c r="L296" s="84">
        <v>18224.331407999998</v>
      </c>
      <c r="M296" s="85">
        <v>1E-4</v>
      </c>
      <c r="N296" s="85">
        <f t="shared" si="4"/>
        <v>5.5762189068322638E-3</v>
      </c>
      <c r="O296" s="85">
        <f>L296/'סכום נכסי הקרן'!$C$42</f>
        <v>9.1281272240271137E-4</v>
      </c>
    </row>
    <row r="297" spans="2:15" s="86" customFormat="1">
      <c r="B297" s="83" t="s">
        <v>2635</v>
      </c>
      <c r="C297" s="83" t="s">
        <v>2636</v>
      </c>
      <c r="D297" s="83" t="s">
        <v>2426</v>
      </c>
      <c r="E297" s="83" t="s">
        <v>1653</v>
      </c>
      <c r="F297" s="83" t="s">
        <v>2637</v>
      </c>
      <c r="G297" s="83" t="s">
        <v>1814</v>
      </c>
      <c r="H297" s="83" t="s">
        <v>104</v>
      </c>
      <c r="I297" s="84">
        <v>26900</v>
      </c>
      <c r="J297" s="84">
        <v>12758</v>
      </c>
      <c r="K297" s="84">
        <v>0</v>
      </c>
      <c r="L297" s="84">
        <v>12406.32573</v>
      </c>
      <c r="M297" s="85">
        <v>0</v>
      </c>
      <c r="N297" s="85">
        <f t="shared" si="4"/>
        <v>3.7960453281472499E-3</v>
      </c>
      <c r="O297" s="85">
        <f>L297/'סכום נכסי הקרן'!$C$42</f>
        <v>6.2140287679606637E-4</v>
      </c>
    </row>
    <row r="298" spans="2:15" s="86" customFormat="1">
      <c r="B298" s="83" t="s">
        <v>2638</v>
      </c>
      <c r="C298" s="83" t="s">
        <v>2639</v>
      </c>
      <c r="D298" s="83" t="s">
        <v>121</v>
      </c>
      <c r="E298" s="83" t="s">
        <v>1653</v>
      </c>
      <c r="F298" s="83" t="s">
        <v>2640</v>
      </c>
      <c r="G298" s="83" t="s">
        <v>1814</v>
      </c>
      <c r="H298" s="83" t="s">
        <v>108</v>
      </c>
      <c r="I298" s="84">
        <v>4000</v>
      </c>
      <c r="J298" s="84">
        <v>14760</v>
      </c>
      <c r="K298" s="84">
        <v>0</v>
      </c>
      <c r="L298" s="84">
        <v>2321.5708800000002</v>
      </c>
      <c r="M298" s="85">
        <v>1E-4</v>
      </c>
      <c r="N298" s="85">
        <f t="shared" si="4"/>
        <v>7.1034635755825031E-4</v>
      </c>
      <c r="O298" s="85">
        <f>L298/'סכום נכסי הקרן'!$C$42</f>
        <v>1.1628187546531357E-4</v>
      </c>
    </row>
    <row r="299" spans="2:15" s="86" customFormat="1">
      <c r="B299" s="83" t="s">
        <v>2641</v>
      </c>
      <c r="C299" s="83" t="s">
        <v>2642</v>
      </c>
      <c r="D299" s="83" t="s">
        <v>366</v>
      </c>
      <c r="E299" s="83" t="s">
        <v>1653</v>
      </c>
      <c r="F299" s="83" t="s">
        <v>2643</v>
      </c>
      <c r="G299" s="83" t="s">
        <v>1814</v>
      </c>
      <c r="H299" s="83" t="s">
        <v>104</v>
      </c>
      <c r="I299" s="84">
        <v>96684</v>
      </c>
      <c r="J299" s="84">
        <v>9302</v>
      </c>
      <c r="K299" s="84">
        <v>97.299009999999996</v>
      </c>
      <c r="L299" s="84">
        <v>32608.966643200001</v>
      </c>
      <c r="M299" s="85">
        <v>0</v>
      </c>
      <c r="N299" s="85">
        <f t="shared" si="4"/>
        <v>9.9775806451946891E-3</v>
      </c>
      <c r="O299" s="85">
        <f>L299/'סכום נכסי הקרן'!$C$42</f>
        <v>1.6333043418674973E-3</v>
      </c>
    </row>
    <row r="300" spans="2:15" s="86" customFormat="1">
      <c r="B300" s="83" t="s">
        <v>2644</v>
      </c>
      <c r="C300" s="83" t="s">
        <v>2645</v>
      </c>
      <c r="D300" s="83" t="s">
        <v>366</v>
      </c>
      <c r="E300" s="83" t="s">
        <v>1653</v>
      </c>
      <c r="F300" s="83" t="s">
        <v>2646</v>
      </c>
      <c r="G300" s="83" t="s">
        <v>1760</v>
      </c>
      <c r="H300" s="83" t="s">
        <v>104</v>
      </c>
      <c r="I300" s="84">
        <v>13465</v>
      </c>
      <c r="J300" s="84">
        <v>10218</v>
      </c>
      <c r="K300" s="84">
        <v>0</v>
      </c>
      <c r="L300" s="84">
        <v>4973.7111255</v>
      </c>
      <c r="M300" s="85">
        <v>0</v>
      </c>
      <c r="N300" s="85">
        <f t="shared" si="4"/>
        <v>1.521839204644861E-3</v>
      </c>
      <c r="O300" s="85">
        <f>L300/'סכום נכסי הקרן'!$C$42</f>
        <v>2.4912117165073832E-4</v>
      </c>
    </row>
    <row r="301" spans="2:15" s="86" customFormat="1">
      <c r="B301" s="83" t="s">
        <v>2647</v>
      </c>
      <c r="C301" s="83" t="s">
        <v>2648</v>
      </c>
      <c r="D301" s="83" t="s">
        <v>366</v>
      </c>
      <c r="E301" s="83" t="s">
        <v>1653</v>
      </c>
      <c r="F301" s="83" t="s">
        <v>2649</v>
      </c>
      <c r="G301" s="83" t="s">
        <v>1760</v>
      </c>
      <c r="H301" s="83" t="s">
        <v>104</v>
      </c>
      <c r="I301" s="84">
        <v>95044</v>
      </c>
      <c r="J301" s="84">
        <v>28830</v>
      </c>
      <c r="K301" s="84">
        <v>0</v>
      </c>
      <c r="L301" s="84">
        <v>99055.284497999994</v>
      </c>
      <c r="M301" s="85">
        <v>0</v>
      </c>
      <c r="N301" s="85">
        <f t="shared" si="4"/>
        <v>3.0308598865631232E-2</v>
      </c>
      <c r="O301" s="85">
        <f>L301/'סכום נכסי הקרן'!$C$42</f>
        <v>4.9614398403281315E-3</v>
      </c>
    </row>
    <row r="302" spans="2:15" s="86" customFormat="1">
      <c r="B302" s="83" t="s">
        <v>2650</v>
      </c>
      <c r="C302" s="83" t="s">
        <v>2651</v>
      </c>
      <c r="D302" s="83" t="s">
        <v>366</v>
      </c>
      <c r="E302" s="83" t="s">
        <v>1653</v>
      </c>
      <c r="F302" s="83" t="s">
        <v>1952</v>
      </c>
      <c r="G302" s="83" t="s">
        <v>1760</v>
      </c>
      <c r="H302" s="83" t="s">
        <v>104</v>
      </c>
      <c r="I302" s="84">
        <v>3775</v>
      </c>
      <c r="J302" s="84">
        <v>22889</v>
      </c>
      <c r="K302" s="84">
        <v>0</v>
      </c>
      <c r="L302" s="84">
        <v>3123.5759962500001</v>
      </c>
      <c r="M302" s="85">
        <v>1E-4</v>
      </c>
      <c r="N302" s="85">
        <f t="shared" si="4"/>
        <v>9.5574115380555181E-4</v>
      </c>
      <c r="O302" s="85">
        <f>L302/'סכום נכסי הקרן'!$C$42</f>
        <v>1.5645237374892695E-4</v>
      </c>
    </row>
    <row r="303" spans="2:15" s="86" customFormat="1">
      <c r="B303" s="83" t="s">
        <v>2652</v>
      </c>
      <c r="C303" s="83" t="s">
        <v>2653</v>
      </c>
      <c r="D303" s="83" t="s">
        <v>366</v>
      </c>
      <c r="E303" s="83" t="s">
        <v>1653</v>
      </c>
      <c r="F303" s="83" t="s">
        <v>2654</v>
      </c>
      <c r="G303" s="83" t="s">
        <v>1696</v>
      </c>
      <c r="H303" s="83" t="s">
        <v>104</v>
      </c>
      <c r="I303" s="84">
        <v>104286</v>
      </c>
      <c r="J303" s="84">
        <v>16490</v>
      </c>
      <c r="K303" s="84">
        <v>0</v>
      </c>
      <c r="L303" s="84">
        <v>62166.292460999997</v>
      </c>
      <c r="M303" s="85">
        <v>0</v>
      </c>
      <c r="N303" s="85">
        <f t="shared" si="4"/>
        <v>1.9021430615365171E-2</v>
      </c>
      <c r="O303" s="85">
        <f>L303/'סכום נכסי הקרן'!$C$42</f>
        <v>3.1137593688676276E-3</v>
      </c>
    </row>
    <row r="304" spans="2:15" s="86" customFormat="1">
      <c r="B304" s="83" t="s">
        <v>2655</v>
      </c>
      <c r="C304" s="83" t="s">
        <v>2656</v>
      </c>
      <c r="D304" s="83" t="s">
        <v>1726</v>
      </c>
      <c r="E304" s="83" t="s">
        <v>1653</v>
      </c>
      <c r="F304" s="83" t="s">
        <v>2657</v>
      </c>
      <c r="G304" s="83" t="s">
        <v>1696</v>
      </c>
      <c r="H304" s="83" t="s">
        <v>104</v>
      </c>
      <c r="I304" s="84">
        <v>3136</v>
      </c>
      <c r="J304" s="84">
        <v>122850</v>
      </c>
      <c r="K304" s="84">
        <v>0</v>
      </c>
      <c r="L304" s="84">
        <v>13927.062239999999</v>
      </c>
      <c r="M304" s="85">
        <v>0</v>
      </c>
      <c r="N304" s="85">
        <f t="shared" si="4"/>
        <v>4.2613551104117246E-3</v>
      </c>
      <c r="O304" s="85">
        <f>L304/'סכום נכסי הקרן'!$C$42</f>
        <v>6.975728938284025E-4</v>
      </c>
    </row>
    <row r="305" spans="2:15" s="86" customFormat="1">
      <c r="B305" s="83" t="s">
        <v>2658</v>
      </c>
      <c r="C305" s="83" t="s">
        <v>2659</v>
      </c>
      <c r="D305" s="83" t="s">
        <v>366</v>
      </c>
      <c r="E305" s="83" t="s">
        <v>1653</v>
      </c>
      <c r="F305" s="83" t="s">
        <v>2660</v>
      </c>
      <c r="G305" s="83" t="s">
        <v>1696</v>
      </c>
      <c r="H305" s="83" t="s">
        <v>104</v>
      </c>
      <c r="I305" s="84">
        <v>68750</v>
      </c>
      <c r="J305" s="84">
        <v>9065</v>
      </c>
      <c r="K305" s="84">
        <v>0</v>
      </c>
      <c r="L305" s="84">
        <v>22529.357812499999</v>
      </c>
      <c r="M305" s="85">
        <v>1E-4</v>
      </c>
      <c r="N305" s="85">
        <f t="shared" si="4"/>
        <v>6.8934562360792023E-3</v>
      </c>
      <c r="O305" s="85">
        <f>L305/'סכום נכסי הקרן'!$C$42</f>
        <v>1.1284410922084852E-3</v>
      </c>
    </row>
    <row r="306" spans="2:15" s="86" customFormat="1">
      <c r="B306" s="83" t="s">
        <v>2661</v>
      </c>
      <c r="C306" s="83" t="s">
        <v>2662</v>
      </c>
      <c r="D306" s="83" t="s">
        <v>121</v>
      </c>
      <c r="E306" s="83" t="s">
        <v>1653</v>
      </c>
      <c r="F306" s="83" t="s">
        <v>2663</v>
      </c>
      <c r="G306" s="83" t="s">
        <v>2492</v>
      </c>
      <c r="H306" s="83" t="s">
        <v>108</v>
      </c>
      <c r="I306" s="84">
        <v>33000</v>
      </c>
      <c r="J306" s="84">
        <v>562.70000000000005</v>
      </c>
      <c r="K306" s="84">
        <v>0</v>
      </c>
      <c r="L306" s="84">
        <v>730.17415019999999</v>
      </c>
      <c r="M306" s="85">
        <v>0</v>
      </c>
      <c r="N306" s="85">
        <f t="shared" si="4"/>
        <v>2.2341620169605189E-4</v>
      </c>
      <c r="O306" s="85">
        <f>L306/'סכום נכסי הקרן'!$C$42</f>
        <v>3.6572658768681473E-5</v>
      </c>
    </row>
    <row r="307" spans="2:15" s="86" customFormat="1">
      <c r="B307" s="83" t="s">
        <v>2664</v>
      </c>
      <c r="C307" s="83" t="s">
        <v>2665</v>
      </c>
      <c r="D307" s="83" t="s">
        <v>121</v>
      </c>
      <c r="E307" s="83" t="s">
        <v>1653</v>
      </c>
      <c r="F307" s="83" t="s">
        <v>2666</v>
      </c>
      <c r="G307" s="83" t="s">
        <v>493</v>
      </c>
      <c r="H307" s="83" t="s">
        <v>108</v>
      </c>
      <c r="I307" s="84">
        <v>136200</v>
      </c>
      <c r="J307" s="84">
        <v>5436</v>
      </c>
      <c r="K307" s="84">
        <v>222.21812</v>
      </c>
      <c r="L307" s="84">
        <v>29335.566310400001</v>
      </c>
      <c r="M307" s="85">
        <v>1E-4</v>
      </c>
      <c r="N307" s="85">
        <f t="shared" si="4"/>
        <v>8.9759967507436859E-3</v>
      </c>
      <c r="O307" s="85">
        <f>L307/'סכום נכסי הקרן'!$C$42</f>
        <v>1.469347629140826E-3</v>
      </c>
    </row>
    <row r="308" spans="2:15" s="86" customFormat="1">
      <c r="B308" s="83" t="s">
        <v>2667</v>
      </c>
      <c r="C308" s="83" t="s">
        <v>2668</v>
      </c>
      <c r="D308" s="83" t="s">
        <v>1726</v>
      </c>
      <c r="E308" s="83" t="s">
        <v>1653</v>
      </c>
      <c r="F308" s="83" t="s">
        <v>2669</v>
      </c>
      <c r="G308" s="83" t="s">
        <v>461</v>
      </c>
      <c r="H308" s="83" t="s">
        <v>108</v>
      </c>
      <c r="I308" s="84">
        <v>118500</v>
      </c>
      <c r="J308" s="84">
        <v>4309</v>
      </c>
      <c r="K308" s="84">
        <v>0</v>
      </c>
      <c r="L308" s="84">
        <v>20078.462013</v>
      </c>
      <c r="M308" s="85">
        <v>1E-4</v>
      </c>
      <c r="N308" s="85">
        <f t="shared" si="4"/>
        <v>6.1435394797449572E-3</v>
      </c>
      <c r="O308" s="85">
        <f>L308/'סכום נכסי הקרן'!$C$42</f>
        <v>1.0056816440300522E-3</v>
      </c>
    </row>
    <row r="309" spans="2:15" s="86" customFormat="1">
      <c r="B309" s="83" t="s">
        <v>256</v>
      </c>
      <c r="C309" s="88"/>
      <c r="D309" s="88"/>
    </row>
    <row r="310" spans="2:15" s="86" customFormat="1">
      <c r="B310" s="83" t="s">
        <v>393</v>
      </c>
      <c r="C310" s="88"/>
      <c r="D310" s="88"/>
    </row>
    <row r="311" spans="2:15" s="86" customFormat="1">
      <c r="B311" s="83" t="s">
        <v>394</v>
      </c>
      <c r="C311" s="88"/>
      <c r="D311" s="88"/>
    </row>
    <row r="312" spans="2:15" s="86" customFormat="1">
      <c r="B312" s="83" t="s">
        <v>395</v>
      </c>
      <c r="C312" s="88"/>
      <c r="D312" s="88"/>
    </row>
    <row r="313" spans="2:15" s="86" customFormat="1">
      <c r="B313" s="83" t="s">
        <v>396</v>
      </c>
      <c r="C313" s="88"/>
      <c r="D313" s="88"/>
    </row>
    <row r="314" spans="2:15">
      <c r="E314" s="14"/>
      <c r="F314" s="14"/>
      <c r="G314" s="14"/>
    </row>
    <row r="315" spans="2:15">
      <c r="E315" s="14"/>
      <c r="F315" s="14"/>
      <c r="G315" s="14"/>
    </row>
    <row r="316" spans="2:15">
      <c r="E316" s="14"/>
      <c r="F316" s="14"/>
      <c r="G316" s="14"/>
    </row>
    <row r="317" spans="2:15">
      <c r="E317" s="14"/>
      <c r="F317" s="14"/>
      <c r="G317" s="14"/>
    </row>
    <row r="318" spans="2:15">
      <c r="E318" s="14"/>
      <c r="F318" s="14"/>
      <c r="G318" s="14"/>
    </row>
    <row r="319" spans="2:15">
      <c r="E319" s="14"/>
      <c r="F319" s="14"/>
      <c r="G319" s="14"/>
    </row>
    <row r="320" spans="2:15">
      <c r="E320" s="14"/>
      <c r="F320" s="14"/>
      <c r="G320" s="14"/>
    </row>
    <row r="321" spans="5:7">
      <c r="E321" s="14"/>
      <c r="F321" s="14"/>
      <c r="G321" s="14"/>
    </row>
    <row r="322" spans="5:7">
      <c r="E322" s="14"/>
      <c r="F322" s="14"/>
      <c r="G322" s="14"/>
    </row>
    <row r="323" spans="5:7">
      <c r="E323" s="14"/>
      <c r="F323" s="14"/>
      <c r="G323" s="14"/>
    </row>
    <row r="324" spans="5:7">
      <c r="E324" s="14"/>
      <c r="F324" s="14"/>
      <c r="G324" s="14"/>
    </row>
    <row r="325" spans="5:7">
      <c r="E325" s="14"/>
      <c r="F325" s="14"/>
      <c r="G325" s="14"/>
    </row>
    <row r="326" spans="5:7">
      <c r="E326" s="14"/>
      <c r="F326" s="14"/>
      <c r="G326" s="14"/>
    </row>
    <row r="327" spans="5:7">
      <c r="E327" s="14"/>
      <c r="F327" s="14"/>
      <c r="G327" s="14"/>
    </row>
    <row r="328" spans="5:7">
      <c r="E328" s="14"/>
      <c r="F328" s="14"/>
      <c r="G328" s="14"/>
    </row>
    <row r="329" spans="5:7">
      <c r="E329" s="14"/>
      <c r="F329" s="14"/>
      <c r="G329" s="14"/>
    </row>
    <row r="330" spans="5:7">
      <c r="E330" s="14"/>
      <c r="F330" s="14"/>
      <c r="G330" s="14"/>
    </row>
    <row r="331" spans="5:7">
      <c r="E331" s="14"/>
      <c r="F331" s="14"/>
      <c r="G331" s="14"/>
    </row>
    <row r="332" spans="5:7">
      <c r="E332" s="14"/>
      <c r="F332" s="14"/>
      <c r="G332" s="14"/>
    </row>
    <row r="333" spans="5:7">
      <c r="E333" s="14"/>
      <c r="F333" s="14"/>
      <c r="G333" s="14"/>
    </row>
    <row r="334" spans="5:7">
      <c r="E334" s="14"/>
      <c r="F334" s="14"/>
      <c r="G334" s="14"/>
    </row>
    <row r="335" spans="5:7">
      <c r="E335" s="14"/>
      <c r="F335" s="14"/>
      <c r="G335" s="14"/>
    </row>
    <row r="336" spans="5:7">
      <c r="E336" s="14"/>
      <c r="F336" s="14"/>
      <c r="G336" s="14"/>
    </row>
    <row r="337" spans="2:7">
      <c r="E337" s="14"/>
      <c r="F337" s="14"/>
      <c r="G337" s="14"/>
    </row>
    <row r="338" spans="2:7">
      <c r="B338" s="14"/>
      <c r="E338" s="14"/>
      <c r="F338" s="14"/>
      <c r="G338" s="14"/>
    </row>
    <row r="339" spans="2:7">
      <c r="B339" s="14"/>
      <c r="E339" s="14"/>
      <c r="F339" s="14"/>
      <c r="G339" s="14"/>
    </row>
    <row r="340" spans="2:7">
      <c r="B340" s="17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7" width="10.7109375" style="13" customWidth="1"/>
    <col min="8" max="8" width="14.7109375" style="14" customWidth="1"/>
    <col min="9" max="10" width="11.7109375" style="14" customWidth="1"/>
    <col min="11" max="11" width="14.7109375" style="14" customWidth="1"/>
    <col min="12" max="14" width="10.7109375" style="14" customWidth="1"/>
    <col min="15" max="15" width="7.5703125" style="14" customWidth="1"/>
    <col min="16" max="16" width="6.7109375" style="14" customWidth="1"/>
    <col min="17" max="17" width="7.7109375" style="14" customWidth="1"/>
    <col min="18" max="18" width="7.140625" style="14" customWidth="1"/>
    <col min="19" max="19" width="6" style="14" customWidth="1"/>
    <col min="20" max="20" width="7.85546875" style="14" customWidth="1"/>
    <col min="21" max="21" width="8.140625" style="14" customWidth="1"/>
    <col min="22" max="22" width="6.28515625" style="14" customWidth="1"/>
    <col min="23" max="23" width="8" style="14" customWidth="1"/>
    <col min="24" max="24" width="8.7109375" style="14" customWidth="1"/>
    <col min="25" max="25" width="10" style="14" customWidth="1"/>
    <col min="26" max="26" width="9.5703125" style="14" customWidth="1"/>
    <col min="27" max="27" width="6.140625" style="14" customWidth="1"/>
    <col min="28" max="29" width="5.7109375" style="14" customWidth="1"/>
    <col min="30" max="30" width="6.85546875" style="14" customWidth="1"/>
    <col min="31" max="31" width="6.42578125" style="14" customWidth="1"/>
    <col min="32" max="32" width="6.7109375" style="14" customWidth="1"/>
    <col min="33" max="33" width="7.28515625" style="14" customWidth="1"/>
    <col min="34" max="45" width="5.7109375" style="14" customWidth="1"/>
    <col min="46" max="16384" width="9.140625" style="14"/>
  </cols>
  <sheetData>
    <row r="1" spans="2:63">
      <c r="B1" s="2" t="s">
        <v>0</v>
      </c>
      <c r="C1" t="s">
        <v>195</v>
      </c>
    </row>
    <row r="2" spans="2:63">
      <c r="B2" s="2" t="s">
        <v>1</v>
      </c>
    </row>
    <row r="3" spans="2:63">
      <c r="B3" s="2" t="s">
        <v>2</v>
      </c>
      <c r="C3" t="s">
        <v>196</v>
      </c>
    </row>
    <row r="4" spans="2:63">
      <c r="B4" s="2" t="s">
        <v>3</v>
      </c>
    </row>
    <row r="6" spans="2:63" ht="26.25" customHeight="1">
      <c r="B6" s="109" t="s">
        <v>66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1"/>
      <c r="BK6" s="17"/>
    </row>
    <row r="7" spans="2:63" ht="26.25" customHeight="1">
      <c r="B7" s="109" t="s">
        <v>192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1"/>
      <c r="BH7" s="17"/>
      <c r="BK7" s="17"/>
    </row>
    <row r="8" spans="2:63" s="17" customFormat="1" ht="63">
      <c r="B8" s="4" t="s">
        <v>46</v>
      </c>
      <c r="C8" s="26" t="s">
        <v>47</v>
      </c>
      <c r="D8" s="26" t="s">
        <v>68</v>
      </c>
      <c r="E8" s="26" t="s">
        <v>48</v>
      </c>
      <c r="F8" s="26" t="s">
        <v>82</v>
      </c>
      <c r="G8" s="26" t="s">
        <v>51</v>
      </c>
      <c r="H8" s="26" t="s">
        <v>185</v>
      </c>
      <c r="I8" s="26" t="s">
        <v>186</v>
      </c>
      <c r="J8" s="36" t="s">
        <v>190</v>
      </c>
      <c r="K8" s="26" t="s">
        <v>54</v>
      </c>
      <c r="L8" s="26" t="s">
        <v>71</v>
      </c>
      <c r="M8" s="26" t="s">
        <v>55</v>
      </c>
      <c r="N8" s="26" t="s">
        <v>181</v>
      </c>
      <c r="P8" s="14"/>
      <c r="BH8" s="14"/>
      <c r="BI8" s="14"/>
      <c r="BK8" s="21"/>
    </row>
    <row r="9" spans="2:63" s="17" customFormat="1" ht="26.25" customHeight="1">
      <c r="B9" s="18"/>
      <c r="C9" s="19"/>
      <c r="D9" s="19"/>
      <c r="E9" s="19"/>
      <c r="F9" s="19"/>
      <c r="G9" s="19"/>
      <c r="H9" s="29" t="s">
        <v>182</v>
      </c>
      <c r="I9" s="29"/>
      <c r="J9" s="19" t="s">
        <v>183</v>
      </c>
      <c r="K9" s="29" t="s">
        <v>6</v>
      </c>
      <c r="L9" s="29" t="s">
        <v>7</v>
      </c>
      <c r="M9" s="43" t="s">
        <v>7</v>
      </c>
      <c r="N9" s="43" t="s">
        <v>7</v>
      </c>
      <c r="BH9" s="14"/>
      <c r="BK9" s="21"/>
    </row>
    <row r="10" spans="2:63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32" t="s">
        <v>64</v>
      </c>
      <c r="M10" s="32" t="s">
        <v>74</v>
      </c>
      <c r="N10" s="32" t="s">
        <v>75</v>
      </c>
      <c r="O10" s="33"/>
      <c r="BH10" s="14"/>
      <c r="BI10" s="17"/>
      <c r="BK10" s="14"/>
    </row>
    <row r="11" spans="2:63" s="21" customFormat="1" ht="18" customHeight="1">
      <c r="B11" s="22" t="s">
        <v>191</v>
      </c>
      <c r="C11" s="6"/>
      <c r="D11" s="6"/>
      <c r="E11" s="6"/>
      <c r="F11" s="6"/>
      <c r="G11" s="6"/>
      <c r="H11" s="73">
        <v>70402815.849999994</v>
      </c>
      <c r="I11" s="6"/>
      <c r="J11" s="73">
        <v>1251.9067</v>
      </c>
      <c r="K11" s="73">
        <v>2908301.2128132321</v>
      </c>
      <c r="L11" s="6"/>
      <c r="M11" s="74">
        <v>1</v>
      </c>
      <c r="N11" s="74">
        <v>0.14530000000000001</v>
      </c>
      <c r="O11" s="33"/>
      <c r="BH11" s="14"/>
      <c r="BI11" s="17"/>
      <c r="BK11" s="14"/>
    </row>
    <row r="12" spans="2:63">
      <c r="B12" s="77" t="s">
        <v>203</v>
      </c>
      <c r="D12" s="14"/>
      <c r="E12" s="14"/>
      <c r="F12" s="14"/>
      <c r="G12" s="14"/>
      <c r="H12" s="79">
        <v>66474425.850000001</v>
      </c>
      <c r="J12" s="79">
        <v>0</v>
      </c>
      <c r="K12" s="79">
        <v>1474970.262923168</v>
      </c>
      <c r="M12" s="78">
        <v>0.50719999999999998</v>
      </c>
      <c r="N12" s="78">
        <v>7.3700000000000002E-2</v>
      </c>
    </row>
    <row r="13" spans="2:63">
      <c r="B13" s="77" t="s">
        <v>2670</v>
      </c>
      <c r="D13" s="14"/>
      <c r="E13" s="14"/>
      <c r="F13" s="14"/>
      <c r="G13" s="14"/>
      <c r="H13" s="79">
        <v>8090156</v>
      </c>
      <c r="J13" s="79">
        <v>0</v>
      </c>
      <c r="K13" s="79">
        <v>238645.93387000001</v>
      </c>
      <c r="M13" s="78">
        <v>8.2100000000000006E-2</v>
      </c>
      <c r="N13" s="78">
        <v>1.1900000000000001E-2</v>
      </c>
    </row>
    <row r="14" spans="2:63">
      <c r="B14" t="s">
        <v>2671</v>
      </c>
      <c r="C14" t="s">
        <v>2672</v>
      </c>
      <c r="D14" t="s">
        <v>98</v>
      </c>
      <c r="E14" t="s">
        <v>2673</v>
      </c>
      <c r="F14" t="s">
        <v>2674</v>
      </c>
      <c r="G14" t="s">
        <v>100</v>
      </c>
      <c r="H14" s="75">
        <v>221503</v>
      </c>
      <c r="I14" s="75">
        <v>1701</v>
      </c>
      <c r="J14" s="75">
        <v>0</v>
      </c>
      <c r="K14" s="75">
        <v>3767.7660299999998</v>
      </c>
      <c r="L14" s="76">
        <v>1.1000000000000001E-3</v>
      </c>
      <c r="M14" s="76">
        <v>1.2999999999999999E-3</v>
      </c>
      <c r="N14" s="76">
        <v>2.0000000000000001E-4</v>
      </c>
    </row>
    <row r="15" spans="2:63">
      <c r="B15" t="s">
        <v>2675</v>
      </c>
      <c r="C15" t="s">
        <v>2676</v>
      </c>
      <c r="D15" t="s">
        <v>98</v>
      </c>
      <c r="E15" t="s">
        <v>2677</v>
      </c>
      <c r="F15" t="s">
        <v>2674</v>
      </c>
      <c r="G15" t="s">
        <v>100</v>
      </c>
      <c r="H15" s="75">
        <v>206550</v>
      </c>
      <c r="I15" s="75">
        <v>2669</v>
      </c>
      <c r="J15" s="75">
        <v>0</v>
      </c>
      <c r="K15" s="75">
        <v>5512.8194999999996</v>
      </c>
      <c r="L15" s="76">
        <v>3.8E-3</v>
      </c>
      <c r="M15" s="76">
        <v>1.9E-3</v>
      </c>
      <c r="N15" s="76">
        <v>2.9999999999999997E-4</v>
      </c>
    </row>
    <row r="16" spans="2:63">
      <c r="B16" t="s">
        <v>2678</v>
      </c>
      <c r="C16" t="s">
        <v>2679</v>
      </c>
      <c r="D16" t="s">
        <v>98</v>
      </c>
      <c r="E16" t="s">
        <v>2677</v>
      </c>
      <c r="F16" t="s">
        <v>2674</v>
      </c>
      <c r="G16" t="s">
        <v>100</v>
      </c>
      <c r="H16" s="75">
        <v>100000</v>
      </c>
      <c r="I16" s="75">
        <v>2343</v>
      </c>
      <c r="J16" s="75">
        <v>0</v>
      </c>
      <c r="K16" s="75">
        <v>2343</v>
      </c>
      <c r="L16" s="76">
        <v>1.4E-3</v>
      </c>
      <c r="M16" s="76">
        <v>8.0000000000000004E-4</v>
      </c>
      <c r="N16" s="76">
        <v>1E-4</v>
      </c>
    </row>
    <row r="17" spans="2:14">
      <c r="B17" t="s">
        <v>2680</v>
      </c>
      <c r="C17" t="s">
        <v>2681</v>
      </c>
      <c r="D17" t="s">
        <v>98</v>
      </c>
      <c r="E17" t="s">
        <v>2682</v>
      </c>
      <c r="F17" t="s">
        <v>2674</v>
      </c>
      <c r="G17" t="s">
        <v>100</v>
      </c>
      <c r="H17" s="75">
        <v>227000</v>
      </c>
      <c r="I17" s="75">
        <v>1700</v>
      </c>
      <c r="J17" s="75">
        <v>0</v>
      </c>
      <c r="K17" s="75">
        <v>3859</v>
      </c>
      <c r="L17" s="76">
        <v>5.0000000000000001E-4</v>
      </c>
      <c r="M17" s="76">
        <v>1.2999999999999999E-3</v>
      </c>
      <c r="N17" s="76">
        <v>2.0000000000000001E-4</v>
      </c>
    </row>
    <row r="18" spans="2:14">
      <c r="B18" t="s">
        <v>2683</v>
      </c>
      <c r="C18" t="s">
        <v>2684</v>
      </c>
      <c r="D18" t="s">
        <v>98</v>
      </c>
      <c r="E18" t="s">
        <v>2682</v>
      </c>
      <c r="F18" t="s">
        <v>2674</v>
      </c>
      <c r="G18" t="s">
        <v>100</v>
      </c>
      <c r="H18" s="75">
        <v>491887</v>
      </c>
      <c r="I18" s="75">
        <v>2899</v>
      </c>
      <c r="J18" s="75">
        <v>0</v>
      </c>
      <c r="K18" s="75">
        <v>14259.80413</v>
      </c>
      <c r="L18" s="76">
        <v>2E-3</v>
      </c>
      <c r="M18" s="76">
        <v>4.8999999999999998E-3</v>
      </c>
      <c r="N18" s="76">
        <v>6.9999999999999999E-4</v>
      </c>
    </row>
    <row r="19" spans="2:14">
      <c r="B19" t="s">
        <v>2685</v>
      </c>
      <c r="C19" t="s">
        <v>2686</v>
      </c>
      <c r="D19" t="s">
        <v>98</v>
      </c>
      <c r="E19" t="s">
        <v>2682</v>
      </c>
      <c r="F19" t="s">
        <v>2674</v>
      </c>
      <c r="G19" t="s">
        <v>100</v>
      </c>
      <c r="H19" s="75">
        <v>4582766</v>
      </c>
      <c r="I19" s="75">
        <v>1717</v>
      </c>
      <c r="J19" s="75">
        <v>0</v>
      </c>
      <c r="K19" s="75">
        <v>78686.092220000006</v>
      </c>
      <c r="L19" s="76">
        <v>1.7899999999999999E-2</v>
      </c>
      <c r="M19" s="76">
        <v>2.7099999999999999E-2</v>
      </c>
      <c r="N19" s="76">
        <v>3.8999999999999998E-3</v>
      </c>
    </row>
    <row r="20" spans="2:14">
      <c r="B20" t="s">
        <v>2687</v>
      </c>
      <c r="C20" t="s">
        <v>2688</v>
      </c>
      <c r="D20" t="s">
        <v>98</v>
      </c>
      <c r="E20" t="s">
        <v>2682</v>
      </c>
      <c r="F20" t="s">
        <v>2674</v>
      </c>
      <c r="G20" t="s">
        <v>100</v>
      </c>
      <c r="H20" s="75">
        <v>56927</v>
      </c>
      <c r="I20" s="75">
        <v>1607</v>
      </c>
      <c r="J20" s="75">
        <v>0</v>
      </c>
      <c r="K20" s="75">
        <v>914.81688999999994</v>
      </c>
      <c r="L20" s="76">
        <v>1E-4</v>
      </c>
      <c r="M20" s="76">
        <v>2.9999999999999997E-4</v>
      </c>
      <c r="N20" s="76">
        <v>0</v>
      </c>
    </row>
    <row r="21" spans="2:14">
      <c r="B21" t="s">
        <v>2689</v>
      </c>
      <c r="C21" t="s">
        <v>2690</v>
      </c>
      <c r="D21" t="s">
        <v>98</v>
      </c>
      <c r="E21" t="s">
        <v>2691</v>
      </c>
      <c r="F21" t="s">
        <v>2674</v>
      </c>
      <c r="G21" t="s">
        <v>100</v>
      </c>
      <c r="H21" s="75">
        <v>433786</v>
      </c>
      <c r="I21" s="75">
        <v>2914</v>
      </c>
      <c r="J21" s="75">
        <v>0</v>
      </c>
      <c r="K21" s="75">
        <v>12640.52404</v>
      </c>
      <c r="L21" s="76">
        <v>1.9E-3</v>
      </c>
      <c r="M21" s="76">
        <v>4.3E-3</v>
      </c>
      <c r="N21" s="76">
        <v>5.9999999999999995E-4</v>
      </c>
    </row>
    <row r="22" spans="2:14">
      <c r="B22" t="s">
        <v>2692</v>
      </c>
      <c r="C22" t="s">
        <v>2693</v>
      </c>
      <c r="D22" t="s">
        <v>98</v>
      </c>
      <c r="E22" t="s">
        <v>2691</v>
      </c>
      <c r="F22" t="s">
        <v>2674</v>
      </c>
      <c r="G22" t="s">
        <v>100</v>
      </c>
      <c r="H22" s="75">
        <v>204871</v>
      </c>
      <c r="I22" s="75">
        <v>1695</v>
      </c>
      <c r="J22" s="75">
        <v>0</v>
      </c>
      <c r="K22" s="75">
        <v>3472.5634500000001</v>
      </c>
      <c r="L22" s="76">
        <v>5.0000000000000001E-4</v>
      </c>
      <c r="M22" s="76">
        <v>1.1999999999999999E-3</v>
      </c>
      <c r="N22" s="76">
        <v>2.0000000000000001E-4</v>
      </c>
    </row>
    <row r="23" spans="2:14">
      <c r="B23" t="s">
        <v>2694</v>
      </c>
      <c r="C23" t="s">
        <v>2695</v>
      </c>
      <c r="D23" t="s">
        <v>98</v>
      </c>
      <c r="E23" t="s">
        <v>2691</v>
      </c>
      <c r="F23" t="s">
        <v>2674</v>
      </c>
      <c r="G23" t="s">
        <v>100</v>
      </c>
      <c r="H23" s="75">
        <v>2750</v>
      </c>
      <c r="I23" s="75">
        <v>1720</v>
      </c>
      <c r="J23" s="75">
        <v>0</v>
      </c>
      <c r="K23" s="75">
        <v>47.3</v>
      </c>
      <c r="L23" s="76">
        <v>0</v>
      </c>
      <c r="M23" s="76">
        <v>0</v>
      </c>
      <c r="N23" s="76">
        <v>0</v>
      </c>
    </row>
    <row r="24" spans="2:14">
      <c r="B24" t="s">
        <v>2696</v>
      </c>
      <c r="C24" t="s">
        <v>2697</v>
      </c>
      <c r="D24" t="s">
        <v>98</v>
      </c>
      <c r="E24" t="s">
        <v>2691</v>
      </c>
      <c r="F24" t="s">
        <v>2674</v>
      </c>
      <c r="G24" t="s">
        <v>100</v>
      </c>
      <c r="H24" s="75">
        <v>946337</v>
      </c>
      <c r="I24" s="75">
        <v>1703</v>
      </c>
      <c r="J24" s="75">
        <v>0</v>
      </c>
      <c r="K24" s="75">
        <v>16116.11911</v>
      </c>
      <c r="L24" s="76">
        <v>4.6399999999999997E-2</v>
      </c>
      <c r="M24" s="76">
        <v>5.4999999999999997E-3</v>
      </c>
      <c r="N24" s="76">
        <v>8.0000000000000004E-4</v>
      </c>
    </row>
    <row r="25" spans="2:14">
      <c r="B25" t="s">
        <v>2698</v>
      </c>
      <c r="C25" t="s">
        <v>2699</v>
      </c>
      <c r="D25" t="s">
        <v>98</v>
      </c>
      <c r="E25" t="s">
        <v>2700</v>
      </c>
      <c r="F25" t="s">
        <v>2674</v>
      </c>
      <c r="G25" t="s">
        <v>100</v>
      </c>
      <c r="H25" s="75">
        <v>48500</v>
      </c>
      <c r="I25" s="75">
        <v>4388</v>
      </c>
      <c r="J25" s="75">
        <v>0</v>
      </c>
      <c r="K25" s="75">
        <v>2128.1799999999998</v>
      </c>
      <c r="L25" s="76">
        <v>4.7000000000000002E-3</v>
      </c>
      <c r="M25" s="76">
        <v>6.9999999999999999E-4</v>
      </c>
      <c r="N25" s="76">
        <v>1E-4</v>
      </c>
    </row>
    <row r="26" spans="2:14">
      <c r="B26" t="s">
        <v>2701</v>
      </c>
      <c r="C26" t="s">
        <v>2702</v>
      </c>
      <c r="D26" t="s">
        <v>98</v>
      </c>
      <c r="E26" t="s">
        <v>2700</v>
      </c>
      <c r="F26" t="s">
        <v>2674</v>
      </c>
      <c r="G26" t="s">
        <v>100</v>
      </c>
      <c r="H26" s="75">
        <v>457137</v>
      </c>
      <c r="I26" s="75">
        <v>16970</v>
      </c>
      <c r="J26" s="75">
        <v>0</v>
      </c>
      <c r="K26" s="75">
        <v>77576.1489</v>
      </c>
      <c r="L26" s="76">
        <v>1.5299999999999999E-2</v>
      </c>
      <c r="M26" s="76">
        <v>2.6700000000000002E-2</v>
      </c>
      <c r="N26" s="76">
        <v>3.8999999999999998E-3</v>
      </c>
    </row>
    <row r="27" spans="2:14">
      <c r="B27" t="s">
        <v>2703</v>
      </c>
      <c r="C27" t="s">
        <v>2704</v>
      </c>
      <c r="D27" t="s">
        <v>98</v>
      </c>
      <c r="E27" t="s">
        <v>2700</v>
      </c>
      <c r="F27" t="s">
        <v>2674</v>
      </c>
      <c r="G27" t="s">
        <v>100</v>
      </c>
      <c r="H27" s="75">
        <v>13188</v>
      </c>
      <c r="I27" s="75">
        <v>17100</v>
      </c>
      <c r="J27" s="75">
        <v>0</v>
      </c>
      <c r="K27" s="75">
        <v>2255.1480000000001</v>
      </c>
      <c r="L27" s="76">
        <v>5.0000000000000001E-4</v>
      </c>
      <c r="M27" s="76">
        <v>8.0000000000000004E-4</v>
      </c>
      <c r="N27" s="76">
        <v>1E-4</v>
      </c>
    </row>
    <row r="28" spans="2:14">
      <c r="B28" t="s">
        <v>2705</v>
      </c>
      <c r="C28" t="s">
        <v>2706</v>
      </c>
      <c r="D28" t="s">
        <v>98</v>
      </c>
      <c r="E28" t="s">
        <v>2700</v>
      </c>
      <c r="F28" t="s">
        <v>2674</v>
      </c>
      <c r="G28" t="s">
        <v>100</v>
      </c>
      <c r="H28" s="75">
        <v>96954</v>
      </c>
      <c r="I28" s="75">
        <v>15540</v>
      </c>
      <c r="J28" s="75">
        <v>0</v>
      </c>
      <c r="K28" s="75">
        <v>15066.651599999999</v>
      </c>
      <c r="L28" s="76">
        <v>2.8E-3</v>
      </c>
      <c r="M28" s="76">
        <v>5.1999999999999998E-3</v>
      </c>
      <c r="N28" s="76">
        <v>8.0000000000000004E-4</v>
      </c>
    </row>
    <row r="29" spans="2:14">
      <c r="B29" s="77" t="s">
        <v>2707</v>
      </c>
      <c r="D29" s="14"/>
      <c r="E29" s="14"/>
      <c r="F29" s="14"/>
      <c r="G29" s="14"/>
      <c r="H29" s="79">
        <v>17422862.809999999</v>
      </c>
      <c r="J29" s="79">
        <v>0</v>
      </c>
      <c r="K29" s="79">
        <v>1019794.3292238</v>
      </c>
      <c r="M29" s="78">
        <v>0.35060000000000002</v>
      </c>
      <c r="N29" s="78">
        <v>5.0900000000000001E-2</v>
      </c>
    </row>
    <row r="30" spans="2:14">
      <c r="B30" t="s">
        <v>2708</v>
      </c>
      <c r="C30" t="s">
        <v>2709</v>
      </c>
      <c r="D30" t="s">
        <v>98</v>
      </c>
      <c r="E30" t="s">
        <v>2673</v>
      </c>
      <c r="F30" t="s">
        <v>2674</v>
      </c>
      <c r="G30" t="s">
        <v>100</v>
      </c>
      <c r="H30" s="75">
        <v>24800</v>
      </c>
      <c r="I30" s="75">
        <v>13820</v>
      </c>
      <c r="J30" s="75">
        <v>0</v>
      </c>
      <c r="K30" s="75">
        <v>3427.36</v>
      </c>
      <c r="L30" s="76">
        <v>2.2000000000000001E-3</v>
      </c>
      <c r="M30" s="76">
        <v>1.1999999999999999E-3</v>
      </c>
      <c r="N30" s="76">
        <v>2.0000000000000001E-4</v>
      </c>
    </row>
    <row r="31" spans="2:14">
      <c r="B31" t="s">
        <v>2710</v>
      </c>
      <c r="C31" t="s">
        <v>2711</v>
      </c>
      <c r="D31" t="s">
        <v>98</v>
      </c>
      <c r="E31" t="s">
        <v>2673</v>
      </c>
      <c r="F31" t="s">
        <v>2674</v>
      </c>
      <c r="G31" t="s">
        <v>100</v>
      </c>
      <c r="H31" s="75">
        <v>1484371</v>
      </c>
      <c r="I31" s="75">
        <v>1663</v>
      </c>
      <c r="J31" s="75">
        <v>0</v>
      </c>
      <c r="K31" s="75">
        <v>24685.08973</v>
      </c>
      <c r="L31" s="76">
        <v>3.8999999999999998E-3</v>
      </c>
      <c r="M31" s="76">
        <v>8.5000000000000006E-3</v>
      </c>
      <c r="N31" s="76">
        <v>1.1999999999999999E-3</v>
      </c>
    </row>
    <row r="32" spans="2:14">
      <c r="B32" t="s">
        <v>2712</v>
      </c>
      <c r="C32" t="s">
        <v>2713</v>
      </c>
      <c r="D32" t="s">
        <v>98</v>
      </c>
      <c r="E32" t="s">
        <v>2673</v>
      </c>
      <c r="F32" t="s">
        <v>2674</v>
      </c>
      <c r="G32" t="s">
        <v>100</v>
      </c>
      <c r="H32" s="75">
        <v>1656042</v>
      </c>
      <c r="I32" s="75">
        <v>4027</v>
      </c>
      <c r="J32" s="75">
        <v>0</v>
      </c>
      <c r="K32" s="75">
        <v>66688.81134</v>
      </c>
      <c r="L32" s="76">
        <v>1.3599999999999999E-2</v>
      </c>
      <c r="M32" s="76">
        <v>2.29E-2</v>
      </c>
      <c r="N32" s="76">
        <v>3.3E-3</v>
      </c>
    </row>
    <row r="33" spans="2:14">
      <c r="B33" t="s">
        <v>2714</v>
      </c>
      <c r="C33" t="s">
        <v>2715</v>
      </c>
      <c r="D33" t="s">
        <v>98</v>
      </c>
      <c r="E33" t="s">
        <v>2673</v>
      </c>
      <c r="F33" t="s">
        <v>2674</v>
      </c>
      <c r="G33" t="s">
        <v>100</v>
      </c>
      <c r="H33" s="75">
        <v>233759</v>
      </c>
      <c r="I33" s="75">
        <v>13870</v>
      </c>
      <c r="J33" s="75">
        <v>0</v>
      </c>
      <c r="K33" s="75">
        <v>32422.373299999999</v>
      </c>
      <c r="L33" s="76">
        <v>3.1699999999999999E-2</v>
      </c>
      <c r="M33" s="76">
        <v>1.11E-2</v>
      </c>
      <c r="N33" s="76">
        <v>1.6000000000000001E-3</v>
      </c>
    </row>
    <row r="34" spans="2:14">
      <c r="B34" t="s">
        <v>2716</v>
      </c>
      <c r="C34" t="s">
        <v>2717</v>
      </c>
      <c r="D34" t="s">
        <v>98</v>
      </c>
      <c r="E34" t="s">
        <v>2673</v>
      </c>
      <c r="F34" t="s">
        <v>2674</v>
      </c>
      <c r="G34" t="s">
        <v>100</v>
      </c>
      <c r="H34" s="75">
        <v>45500</v>
      </c>
      <c r="I34" s="75">
        <v>5659</v>
      </c>
      <c r="J34" s="75">
        <v>0</v>
      </c>
      <c r="K34" s="75">
        <v>2574.8449999999998</v>
      </c>
      <c r="L34" s="76">
        <v>3.0999999999999999E-3</v>
      </c>
      <c r="M34" s="76">
        <v>8.9999999999999998E-4</v>
      </c>
      <c r="N34" s="76">
        <v>1E-4</v>
      </c>
    </row>
    <row r="35" spans="2:14">
      <c r="B35" t="s">
        <v>2718</v>
      </c>
      <c r="C35" t="s">
        <v>2719</v>
      </c>
      <c r="D35" t="s">
        <v>98</v>
      </c>
      <c r="E35" t="s">
        <v>2673</v>
      </c>
      <c r="F35" t="s">
        <v>2674</v>
      </c>
      <c r="G35" t="s">
        <v>100</v>
      </c>
      <c r="H35" s="75">
        <v>212254</v>
      </c>
      <c r="I35" s="75">
        <v>2042</v>
      </c>
      <c r="J35" s="75">
        <v>0</v>
      </c>
      <c r="K35" s="75">
        <v>4334.2266799999998</v>
      </c>
      <c r="L35" s="76">
        <v>1.83E-2</v>
      </c>
      <c r="M35" s="76">
        <v>1.5E-3</v>
      </c>
      <c r="N35" s="76">
        <v>2.0000000000000001E-4</v>
      </c>
    </row>
    <row r="36" spans="2:14">
      <c r="B36" t="s">
        <v>2720</v>
      </c>
      <c r="C36" t="s">
        <v>2721</v>
      </c>
      <c r="D36" t="s">
        <v>98</v>
      </c>
      <c r="E36" t="s">
        <v>2673</v>
      </c>
      <c r="F36" t="s">
        <v>2674</v>
      </c>
      <c r="G36" t="s">
        <v>100</v>
      </c>
      <c r="H36" s="75">
        <v>12489</v>
      </c>
      <c r="I36" s="75">
        <v>2154</v>
      </c>
      <c r="J36" s="75">
        <v>0</v>
      </c>
      <c r="K36" s="75">
        <v>269.01306</v>
      </c>
      <c r="L36" s="76">
        <v>5.0000000000000001E-4</v>
      </c>
      <c r="M36" s="76">
        <v>1E-4</v>
      </c>
      <c r="N36" s="76">
        <v>0</v>
      </c>
    </row>
    <row r="37" spans="2:14">
      <c r="B37" t="s">
        <v>2722</v>
      </c>
      <c r="C37" t="s">
        <v>2723</v>
      </c>
      <c r="D37" t="s">
        <v>98</v>
      </c>
      <c r="E37" t="s">
        <v>2677</v>
      </c>
      <c r="F37" t="s">
        <v>2674</v>
      </c>
      <c r="G37" t="s">
        <v>100</v>
      </c>
      <c r="H37" s="75">
        <v>521934.67</v>
      </c>
      <c r="I37" s="75">
        <v>6390</v>
      </c>
      <c r="J37" s="75">
        <v>0</v>
      </c>
      <c r="K37" s="75">
        <v>33351.625413000002</v>
      </c>
      <c r="L37" s="76">
        <v>8.2400000000000001E-2</v>
      </c>
      <c r="M37" s="76">
        <v>1.15E-2</v>
      </c>
      <c r="N37" s="76">
        <v>1.6999999999999999E-3</v>
      </c>
    </row>
    <row r="38" spans="2:14">
      <c r="B38" t="s">
        <v>2724</v>
      </c>
      <c r="C38" t="s">
        <v>2725</v>
      </c>
      <c r="D38" t="s">
        <v>98</v>
      </c>
      <c r="E38" t="s">
        <v>2677</v>
      </c>
      <c r="F38" t="s">
        <v>2674</v>
      </c>
      <c r="G38" t="s">
        <v>100</v>
      </c>
      <c r="H38" s="75">
        <v>1579780</v>
      </c>
      <c r="I38" s="75">
        <v>5249</v>
      </c>
      <c r="J38" s="75">
        <v>0</v>
      </c>
      <c r="K38" s="75">
        <v>82922.652199999997</v>
      </c>
      <c r="L38" s="76">
        <v>5.0999999999999997E-2</v>
      </c>
      <c r="M38" s="76">
        <v>2.8500000000000001E-2</v>
      </c>
      <c r="N38" s="76">
        <v>4.1000000000000003E-3</v>
      </c>
    </row>
    <row r="39" spans="2:14">
      <c r="B39" t="s">
        <v>2726</v>
      </c>
      <c r="C39" t="s">
        <v>2727</v>
      </c>
      <c r="D39" t="s">
        <v>98</v>
      </c>
      <c r="E39" t="s">
        <v>2677</v>
      </c>
      <c r="F39" t="s">
        <v>2674</v>
      </c>
      <c r="G39" t="s">
        <v>100</v>
      </c>
      <c r="H39" s="75">
        <v>12500</v>
      </c>
      <c r="I39" s="75">
        <v>4101</v>
      </c>
      <c r="J39" s="75">
        <v>0</v>
      </c>
      <c r="K39" s="75">
        <v>512.625</v>
      </c>
      <c r="L39" s="76">
        <v>2E-3</v>
      </c>
      <c r="M39" s="76">
        <v>2.0000000000000001E-4</v>
      </c>
      <c r="N39" s="76">
        <v>0</v>
      </c>
    </row>
    <row r="40" spans="2:14">
      <c r="B40" t="s">
        <v>2728</v>
      </c>
      <c r="C40" t="s">
        <v>2729</v>
      </c>
      <c r="D40" t="s">
        <v>98</v>
      </c>
      <c r="E40" t="s">
        <v>2677</v>
      </c>
      <c r="F40" t="s">
        <v>2674</v>
      </c>
      <c r="G40" t="s">
        <v>100</v>
      </c>
      <c r="H40" s="75">
        <v>493137</v>
      </c>
      <c r="I40" s="75">
        <v>1972</v>
      </c>
      <c r="J40" s="75">
        <v>0</v>
      </c>
      <c r="K40" s="75">
        <v>9724.6616400000003</v>
      </c>
      <c r="L40" s="76">
        <v>4.48E-2</v>
      </c>
      <c r="M40" s="76">
        <v>3.3E-3</v>
      </c>
      <c r="N40" s="76">
        <v>5.0000000000000001E-4</v>
      </c>
    </row>
    <row r="41" spans="2:14">
      <c r="B41" t="s">
        <v>2730</v>
      </c>
      <c r="C41" t="s">
        <v>2731</v>
      </c>
      <c r="D41" t="s">
        <v>98</v>
      </c>
      <c r="E41" t="s">
        <v>2677</v>
      </c>
      <c r="F41" t="s">
        <v>2674</v>
      </c>
      <c r="G41" t="s">
        <v>100</v>
      </c>
      <c r="H41" s="75">
        <v>20276</v>
      </c>
      <c r="I41" s="75">
        <v>5243</v>
      </c>
      <c r="J41" s="75">
        <v>0</v>
      </c>
      <c r="K41" s="75">
        <v>1063.07068</v>
      </c>
      <c r="L41" s="76">
        <v>1.5E-3</v>
      </c>
      <c r="M41" s="76">
        <v>4.0000000000000002E-4</v>
      </c>
      <c r="N41" s="76">
        <v>1E-4</v>
      </c>
    </row>
    <row r="42" spans="2:14">
      <c r="B42" t="s">
        <v>2732</v>
      </c>
      <c r="C42" t="s">
        <v>2733</v>
      </c>
      <c r="D42" t="s">
        <v>98</v>
      </c>
      <c r="E42" t="s">
        <v>2677</v>
      </c>
      <c r="F42" t="s">
        <v>2674</v>
      </c>
      <c r="G42" t="s">
        <v>100</v>
      </c>
      <c r="H42" s="75">
        <v>902998</v>
      </c>
      <c r="I42" s="75">
        <v>5588</v>
      </c>
      <c r="J42" s="75">
        <v>0</v>
      </c>
      <c r="K42" s="75">
        <v>50459.52824</v>
      </c>
      <c r="L42" s="76">
        <v>0.20069999999999999</v>
      </c>
      <c r="M42" s="76">
        <v>1.7399999999999999E-2</v>
      </c>
      <c r="N42" s="76">
        <v>2.5000000000000001E-3</v>
      </c>
    </row>
    <row r="43" spans="2:14">
      <c r="B43" t="s">
        <v>2734</v>
      </c>
      <c r="C43" t="s">
        <v>2735</v>
      </c>
      <c r="D43" t="s">
        <v>98</v>
      </c>
      <c r="E43" t="s">
        <v>2677</v>
      </c>
      <c r="F43" t="s">
        <v>2674</v>
      </c>
      <c r="G43" t="s">
        <v>100</v>
      </c>
      <c r="H43" s="75">
        <v>12000</v>
      </c>
      <c r="I43" s="75">
        <v>3748</v>
      </c>
      <c r="J43" s="75">
        <v>0</v>
      </c>
      <c r="K43" s="75">
        <v>449.76</v>
      </c>
      <c r="L43" s="76">
        <v>1.6999999999999999E-3</v>
      </c>
      <c r="M43" s="76">
        <v>2.0000000000000001E-4</v>
      </c>
      <c r="N43" s="76">
        <v>0</v>
      </c>
    </row>
    <row r="44" spans="2:14">
      <c r="B44" t="s">
        <v>2736</v>
      </c>
      <c r="C44" t="s">
        <v>2737</v>
      </c>
      <c r="D44" t="s">
        <v>98</v>
      </c>
      <c r="E44" t="s">
        <v>2677</v>
      </c>
      <c r="F44" t="s">
        <v>2674</v>
      </c>
      <c r="G44" t="s">
        <v>100</v>
      </c>
      <c r="H44" s="75">
        <v>1477399</v>
      </c>
      <c r="I44" s="75">
        <v>6093</v>
      </c>
      <c r="J44" s="75">
        <v>0</v>
      </c>
      <c r="K44" s="75">
        <v>90017.921069999997</v>
      </c>
      <c r="L44" s="76">
        <v>2.7900000000000001E-2</v>
      </c>
      <c r="M44" s="76">
        <v>3.1E-2</v>
      </c>
      <c r="N44" s="76">
        <v>4.4999999999999997E-3</v>
      </c>
    </row>
    <row r="45" spans="2:14">
      <c r="B45" t="s">
        <v>2738</v>
      </c>
      <c r="C45" t="s">
        <v>2739</v>
      </c>
      <c r="D45" t="s">
        <v>98</v>
      </c>
      <c r="E45" t="s">
        <v>2740</v>
      </c>
      <c r="F45" t="s">
        <v>2674</v>
      </c>
      <c r="G45" t="s">
        <v>100</v>
      </c>
      <c r="H45" s="75">
        <v>792919</v>
      </c>
      <c r="I45" s="75">
        <v>7030</v>
      </c>
      <c r="J45" s="75">
        <v>0</v>
      </c>
      <c r="K45" s="75">
        <v>55742.205699999999</v>
      </c>
      <c r="L45" s="76">
        <v>2.52E-2</v>
      </c>
      <c r="M45" s="76">
        <v>1.9199999999999998E-2</v>
      </c>
      <c r="N45" s="76">
        <v>2.8E-3</v>
      </c>
    </row>
    <row r="46" spans="2:14">
      <c r="B46" t="s">
        <v>2741</v>
      </c>
      <c r="C46" t="s">
        <v>2742</v>
      </c>
      <c r="D46" t="s">
        <v>98</v>
      </c>
      <c r="E46" t="s">
        <v>2740</v>
      </c>
      <c r="F46" t="s">
        <v>2674</v>
      </c>
      <c r="G46" t="s">
        <v>100</v>
      </c>
      <c r="H46" s="75">
        <v>785000</v>
      </c>
      <c r="I46" s="75">
        <v>6254</v>
      </c>
      <c r="J46" s="75">
        <v>0</v>
      </c>
      <c r="K46" s="75">
        <v>49093.9</v>
      </c>
      <c r="L46" s="76">
        <v>3.7699999999999997E-2</v>
      </c>
      <c r="M46" s="76">
        <v>1.6899999999999998E-2</v>
      </c>
      <c r="N46" s="76">
        <v>2.5000000000000001E-3</v>
      </c>
    </row>
    <row r="47" spans="2:14">
      <c r="B47" t="s">
        <v>2743</v>
      </c>
      <c r="C47" t="s">
        <v>2744</v>
      </c>
      <c r="D47" t="s">
        <v>98</v>
      </c>
      <c r="E47" t="s">
        <v>2740</v>
      </c>
      <c r="F47" t="s">
        <v>2674</v>
      </c>
      <c r="G47" t="s">
        <v>100</v>
      </c>
      <c r="H47" s="75">
        <v>1943528</v>
      </c>
      <c r="I47" s="75">
        <v>6438</v>
      </c>
      <c r="J47" s="75">
        <v>0</v>
      </c>
      <c r="K47" s="75">
        <v>125124.33263999999</v>
      </c>
      <c r="L47" s="76">
        <v>8.1000000000000003E-2</v>
      </c>
      <c r="M47" s="76">
        <v>4.2999999999999997E-2</v>
      </c>
      <c r="N47" s="76">
        <v>6.1999999999999998E-3</v>
      </c>
    </row>
    <row r="48" spans="2:14">
      <c r="B48" t="s">
        <v>2745</v>
      </c>
      <c r="C48" t="s">
        <v>2746</v>
      </c>
      <c r="D48" t="s">
        <v>98</v>
      </c>
      <c r="E48" t="s">
        <v>2682</v>
      </c>
      <c r="F48" t="s">
        <v>2674</v>
      </c>
      <c r="G48" t="s">
        <v>100</v>
      </c>
      <c r="H48" s="75">
        <v>104643</v>
      </c>
      <c r="I48" s="75">
        <v>24160</v>
      </c>
      <c r="J48" s="75">
        <v>0</v>
      </c>
      <c r="K48" s="75">
        <v>25281.748800000001</v>
      </c>
      <c r="L48" s="76">
        <v>6.1999999999999998E-3</v>
      </c>
      <c r="M48" s="76">
        <v>8.6999999999999994E-3</v>
      </c>
      <c r="N48" s="76">
        <v>1.2999999999999999E-3</v>
      </c>
    </row>
    <row r="49" spans="2:14">
      <c r="B49" t="s">
        <v>2747</v>
      </c>
      <c r="C49" t="s">
        <v>2748</v>
      </c>
      <c r="D49" t="s">
        <v>98</v>
      </c>
      <c r="E49" t="s">
        <v>2682</v>
      </c>
      <c r="F49" t="s">
        <v>2674</v>
      </c>
      <c r="G49" t="s">
        <v>100</v>
      </c>
      <c r="H49" s="75">
        <v>10463</v>
      </c>
      <c r="I49" s="75">
        <v>13750</v>
      </c>
      <c r="J49" s="75">
        <v>0</v>
      </c>
      <c r="K49" s="75">
        <v>1438.6624999999999</v>
      </c>
      <c r="L49" s="76">
        <v>4.0000000000000002E-4</v>
      </c>
      <c r="M49" s="76">
        <v>5.0000000000000001E-4</v>
      </c>
      <c r="N49" s="76">
        <v>1E-4</v>
      </c>
    </row>
    <row r="50" spans="2:14">
      <c r="B50" t="s">
        <v>2749</v>
      </c>
      <c r="C50" t="s">
        <v>2750</v>
      </c>
      <c r="D50" t="s">
        <v>98</v>
      </c>
      <c r="E50" t="s">
        <v>2682</v>
      </c>
      <c r="F50" t="s">
        <v>2674</v>
      </c>
      <c r="G50" t="s">
        <v>100</v>
      </c>
      <c r="H50" s="75">
        <v>539433</v>
      </c>
      <c r="I50" s="75">
        <v>6899</v>
      </c>
      <c r="J50" s="75">
        <v>0</v>
      </c>
      <c r="K50" s="75">
        <v>37215.482669999998</v>
      </c>
      <c r="L50" s="76">
        <v>5.7700000000000001E-2</v>
      </c>
      <c r="M50" s="76">
        <v>1.2800000000000001E-2</v>
      </c>
      <c r="N50" s="76">
        <v>1.9E-3</v>
      </c>
    </row>
    <row r="51" spans="2:14">
      <c r="B51" t="s">
        <v>2751</v>
      </c>
      <c r="C51" t="s">
        <v>2752</v>
      </c>
      <c r="D51" t="s">
        <v>98</v>
      </c>
      <c r="E51" t="s">
        <v>2682</v>
      </c>
      <c r="F51" t="s">
        <v>2674</v>
      </c>
      <c r="G51" t="s">
        <v>100</v>
      </c>
      <c r="H51" s="75">
        <v>185234</v>
      </c>
      <c r="I51" s="75">
        <v>16860</v>
      </c>
      <c r="J51" s="75">
        <v>0</v>
      </c>
      <c r="K51" s="75">
        <v>31230.452399999998</v>
      </c>
      <c r="L51" s="76">
        <v>7.1000000000000004E-3</v>
      </c>
      <c r="M51" s="76">
        <v>1.0699999999999999E-2</v>
      </c>
      <c r="N51" s="76">
        <v>1.6000000000000001E-3</v>
      </c>
    </row>
    <row r="52" spans="2:14">
      <c r="B52" t="s">
        <v>2753</v>
      </c>
      <c r="C52" t="s">
        <v>2754</v>
      </c>
      <c r="D52" t="s">
        <v>98</v>
      </c>
      <c r="E52" t="s">
        <v>2682</v>
      </c>
      <c r="F52" t="s">
        <v>2674</v>
      </c>
      <c r="G52" t="s">
        <v>100</v>
      </c>
      <c r="H52" s="75">
        <v>407689</v>
      </c>
      <c r="I52" s="75">
        <v>536.79999999999995</v>
      </c>
      <c r="J52" s="75">
        <v>0</v>
      </c>
      <c r="K52" s="75">
        <v>2188.4745520000001</v>
      </c>
      <c r="L52" s="76">
        <v>1.1000000000000001E-3</v>
      </c>
      <c r="M52" s="76">
        <v>8.0000000000000004E-4</v>
      </c>
      <c r="N52" s="76">
        <v>1E-4</v>
      </c>
    </row>
    <row r="53" spans="2:14">
      <c r="B53" t="s">
        <v>2755</v>
      </c>
      <c r="C53" t="s">
        <v>2756</v>
      </c>
      <c r="D53" t="s">
        <v>98</v>
      </c>
      <c r="E53" t="s">
        <v>2682</v>
      </c>
      <c r="F53" t="s">
        <v>2674</v>
      </c>
      <c r="G53" t="s">
        <v>100</v>
      </c>
      <c r="H53" s="75">
        <v>15000</v>
      </c>
      <c r="I53" s="75">
        <v>10970</v>
      </c>
      <c r="J53" s="75">
        <v>0</v>
      </c>
      <c r="K53" s="75">
        <v>1645.5</v>
      </c>
      <c r="L53" s="76">
        <v>2.9999999999999997E-4</v>
      </c>
      <c r="M53" s="76">
        <v>5.9999999999999995E-4</v>
      </c>
      <c r="N53" s="76">
        <v>1E-4</v>
      </c>
    </row>
    <row r="54" spans="2:14">
      <c r="B54" t="s">
        <v>2757</v>
      </c>
      <c r="C54" t="s">
        <v>2758</v>
      </c>
      <c r="D54" t="s">
        <v>98</v>
      </c>
      <c r="E54" t="s">
        <v>2682</v>
      </c>
      <c r="F54" t="s">
        <v>2674</v>
      </c>
      <c r="G54" t="s">
        <v>100</v>
      </c>
      <c r="H54" s="75">
        <v>63800</v>
      </c>
      <c r="I54" s="75">
        <v>2185</v>
      </c>
      <c r="J54" s="75">
        <v>0</v>
      </c>
      <c r="K54" s="75">
        <v>1394.03</v>
      </c>
      <c r="L54" s="76">
        <v>1.1999999999999999E-3</v>
      </c>
      <c r="M54" s="76">
        <v>5.0000000000000001E-4</v>
      </c>
      <c r="N54" s="76">
        <v>1E-4</v>
      </c>
    </row>
    <row r="55" spans="2:14">
      <c r="B55" t="s">
        <v>2759</v>
      </c>
      <c r="C55" t="s">
        <v>2760</v>
      </c>
      <c r="D55" t="s">
        <v>98</v>
      </c>
      <c r="E55" t="s">
        <v>2682</v>
      </c>
      <c r="F55" t="s">
        <v>2674</v>
      </c>
      <c r="G55" t="s">
        <v>100</v>
      </c>
      <c r="H55" s="75">
        <v>70969</v>
      </c>
      <c r="I55" s="75">
        <v>3672</v>
      </c>
      <c r="J55" s="75">
        <v>0</v>
      </c>
      <c r="K55" s="75">
        <v>2605.9816799999999</v>
      </c>
      <c r="L55" s="76">
        <v>5.9999999999999995E-4</v>
      </c>
      <c r="M55" s="76">
        <v>8.9999999999999998E-4</v>
      </c>
      <c r="N55" s="76">
        <v>1E-4</v>
      </c>
    </row>
    <row r="56" spans="2:14">
      <c r="B56" t="s">
        <v>2761</v>
      </c>
      <c r="C56" t="s">
        <v>2762</v>
      </c>
      <c r="D56" t="s">
        <v>98</v>
      </c>
      <c r="E56" t="s">
        <v>2691</v>
      </c>
      <c r="F56" t="s">
        <v>2674</v>
      </c>
      <c r="G56" t="s">
        <v>100</v>
      </c>
      <c r="H56" s="75">
        <v>100050</v>
      </c>
      <c r="I56" s="75">
        <v>13770</v>
      </c>
      <c r="J56" s="75">
        <v>0</v>
      </c>
      <c r="K56" s="75">
        <v>13776.885</v>
      </c>
      <c r="L56" s="76">
        <v>4.4000000000000003E-3</v>
      </c>
      <c r="M56" s="76">
        <v>4.7000000000000002E-3</v>
      </c>
      <c r="N56" s="76">
        <v>6.9999999999999999E-4</v>
      </c>
    </row>
    <row r="57" spans="2:14">
      <c r="B57" t="s">
        <v>2763</v>
      </c>
      <c r="C57" t="s">
        <v>2764</v>
      </c>
      <c r="D57" t="s">
        <v>98</v>
      </c>
      <c r="E57" t="s">
        <v>2691</v>
      </c>
      <c r="F57" t="s">
        <v>2674</v>
      </c>
      <c r="G57" t="s">
        <v>100</v>
      </c>
      <c r="H57" s="75">
        <v>112971</v>
      </c>
      <c r="I57" s="75">
        <v>11530</v>
      </c>
      <c r="J57" s="75">
        <v>0</v>
      </c>
      <c r="K57" s="75">
        <v>13025.5563</v>
      </c>
      <c r="L57" s="76">
        <v>5.5999999999999999E-3</v>
      </c>
      <c r="M57" s="76">
        <v>4.4999999999999997E-3</v>
      </c>
      <c r="N57" s="76">
        <v>6.9999999999999999E-4</v>
      </c>
    </row>
    <row r="58" spans="2:14">
      <c r="B58" t="s">
        <v>2765</v>
      </c>
      <c r="C58" t="s">
        <v>2766</v>
      </c>
      <c r="D58" t="s">
        <v>98</v>
      </c>
      <c r="E58" t="s">
        <v>2691</v>
      </c>
      <c r="F58" t="s">
        <v>2674</v>
      </c>
      <c r="G58" t="s">
        <v>100</v>
      </c>
      <c r="H58" s="75">
        <v>221822</v>
      </c>
      <c r="I58" s="75">
        <v>6399</v>
      </c>
      <c r="J58" s="75">
        <v>0</v>
      </c>
      <c r="K58" s="75">
        <v>14194.38978</v>
      </c>
      <c r="L58" s="76">
        <v>2.3E-3</v>
      </c>
      <c r="M58" s="76">
        <v>4.8999999999999998E-3</v>
      </c>
      <c r="N58" s="76">
        <v>6.9999999999999999E-4</v>
      </c>
    </row>
    <row r="59" spans="2:14">
      <c r="B59" t="s">
        <v>2767</v>
      </c>
      <c r="C59" t="s">
        <v>2768</v>
      </c>
      <c r="D59" t="s">
        <v>98</v>
      </c>
      <c r="E59" t="s">
        <v>2691</v>
      </c>
      <c r="F59" t="s">
        <v>2674</v>
      </c>
      <c r="G59" t="s">
        <v>100</v>
      </c>
      <c r="H59" s="75">
        <v>279564</v>
      </c>
      <c r="I59" s="75">
        <v>14150</v>
      </c>
      <c r="J59" s="75">
        <v>0</v>
      </c>
      <c r="K59" s="75">
        <v>39558.305999999997</v>
      </c>
      <c r="L59" s="76">
        <v>2.8E-3</v>
      </c>
      <c r="M59" s="76">
        <v>1.3599999999999999E-2</v>
      </c>
      <c r="N59" s="76">
        <v>2E-3</v>
      </c>
    </row>
    <row r="60" spans="2:14">
      <c r="B60" t="s">
        <v>2769</v>
      </c>
      <c r="C60" t="s">
        <v>2770</v>
      </c>
      <c r="D60" t="s">
        <v>98</v>
      </c>
      <c r="E60" t="s">
        <v>2700</v>
      </c>
      <c r="F60" t="s">
        <v>2674</v>
      </c>
      <c r="G60" t="s">
        <v>100</v>
      </c>
      <c r="H60" s="75">
        <v>61500</v>
      </c>
      <c r="I60" s="75">
        <v>5856</v>
      </c>
      <c r="J60" s="75">
        <v>0</v>
      </c>
      <c r="K60" s="75">
        <v>3601.44</v>
      </c>
      <c r="L60" s="76">
        <v>6.4000000000000003E-3</v>
      </c>
      <c r="M60" s="76">
        <v>1.1999999999999999E-3</v>
      </c>
      <c r="N60" s="76">
        <v>2.0000000000000001E-4</v>
      </c>
    </row>
    <row r="61" spans="2:14">
      <c r="B61" t="s">
        <v>2771</v>
      </c>
      <c r="C61" t="s">
        <v>2772</v>
      </c>
      <c r="D61" t="s">
        <v>98</v>
      </c>
      <c r="E61" t="s">
        <v>2700</v>
      </c>
      <c r="F61" t="s">
        <v>2674</v>
      </c>
      <c r="G61" t="s">
        <v>100</v>
      </c>
      <c r="H61" s="75">
        <v>118000</v>
      </c>
      <c r="I61" s="75">
        <v>4385</v>
      </c>
      <c r="J61" s="75">
        <v>0</v>
      </c>
      <c r="K61" s="75">
        <v>5174.3</v>
      </c>
      <c r="L61" s="76">
        <v>3.3700000000000001E-2</v>
      </c>
      <c r="M61" s="76">
        <v>1.8E-3</v>
      </c>
      <c r="N61" s="76">
        <v>2.9999999999999997E-4</v>
      </c>
    </row>
    <row r="62" spans="2:14">
      <c r="B62" t="s">
        <v>2773</v>
      </c>
      <c r="C62" t="s">
        <v>2774</v>
      </c>
      <c r="D62" t="s">
        <v>98</v>
      </c>
      <c r="E62" t="s">
        <v>2700</v>
      </c>
      <c r="F62" t="s">
        <v>2674</v>
      </c>
      <c r="G62" t="s">
        <v>100</v>
      </c>
      <c r="H62" s="75">
        <v>110835</v>
      </c>
      <c r="I62" s="75">
        <v>1957</v>
      </c>
      <c r="J62" s="75">
        <v>0</v>
      </c>
      <c r="K62" s="75">
        <v>2169.0409500000001</v>
      </c>
      <c r="L62" s="76">
        <v>3.7000000000000002E-3</v>
      </c>
      <c r="M62" s="76">
        <v>6.9999999999999999E-4</v>
      </c>
      <c r="N62" s="76">
        <v>1E-4</v>
      </c>
    </row>
    <row r="63" spans="2:14">
      <c r="B63" t="s">
        <v>2775</v>
      </c>
      <c r="C63" t="s">
        <v>2776</v>
      </c>
      <c r="D63" t="s">
        <v>98</v>
      </c>
      <c r="E63" t="s">
        <v>2700</v>
      </c>
      <c r="F63" t="s">
        <v>2674</v>
      </c>
      <c r="G63" t="s">
        <v>100</v>
      </c>
      <c r="H63" s="75">
        <v>226500</v>
      </c>
      <c r="I63" s="75">
        <v>18420</v>
      </c>
      <c r="J63" s="75">
        <v>0</v>
      </c>
      <c r="K63" s="75">
        <v>41721.300000000003</v>
      </c>
      <c r="L63" s="76">
        <v>4.58E-2</v>
      </c>
      <c r="M63" s="76">
        <v>1.43E-2</v>
      </c>
      <c r="N63" s="76">
        <v>2.0999999999999999E-3</v>
      </c>
    </row>
    <row r="64" spans="2:14">
      <c r="B64" t="s">
        <v>2777</v>
      </c>
      <c r="C64" t="s">
        <v>2778</v>
      </c>
      <c r="D64" t="s">
        <v>98</v>
      </c>
      <c r="E64" t="s">
        <v>2700</v>
      </c>
      <c r="F64" t="s">
        <v>2674</v>
      </c>
      <c r="G64" t="s">
        <v>100</v>
      </c>
      <c r="H64" s="75">
        <v>35020.160000000003</v>
      </c>
      <c r="I64" s="75">
        <v>5349</v>
      </c>
      <c r="J64" s="75">
        <v>0</v>
      </c>
      <c r="K64" s="75">
        <v>1873.2283583999999</v>
      </c>
      <c r="L64" s="76">
        <v>2.5999999999999999E-3</v>
      </c>
      <c r="M64" s="76">
        <v>5.9999999999999995E-4</v>
      </c>
      <c r="N64" s="76">
        <v>1E-4</v>
      </c>
    </row>
    <row r="65" spans="2:14">
      <c r="B65" t="s">
        <v>2779</v>
      </c>
      <c r="C65" t="s">
        <v>2780</v>
      </c>
      <c r="D65" t="s">
        <v>98</v>
      </c>
      <c r="E65" t="s">
        <v>2700</v>
      </c>
      <c r="F65" t="s">
        <v>2674</v>
      </c>
      <c r="G65" t="s">
        <v>100</v>
      </c>
      <c r="H65" s="75">
        <v>185220</v>
      </c>
      <c r="I65" s="75">
        <v>11250</v>
      </c>
      <c r="J65" s="75">
        <v>0</v>
      </c>
      <c r="K65" s="75">
        <v>20837.25</v>
      </c>
      <c r="L65" s="76">
        <v>2.2800000000000001E-2</v>
      </c>
      <c r="M65" s="76">
        <v>7.1999999999999998E-3</v>
      </c>
      <c r="N65" s="76">
        <v>1E-3</v>
      </c>
    </row>
    <row r="66" spans="2:14">
      <c r="B66" t="s">
        <v>2781</v>
      </c>
      <c r="C66" t="s">
        <v>2782</v>
      </c>
      <c r="D66" t="s">
        <v>98</v>
      </c>
      <c r="E66" t="s">
        <v>2700</v>
      </c>
      <c r="F66" t="s">
        <v>2674</v>
      </c>
      <c r="G66" t="s">
        <v>100</v>
      </c>
      <c r="H66" s="75">
        <v>2079808</v>
      </c>
      <c r="I66" s="75">
        <v>3992</v>
      </c>
      <c r="J66" s="75">
        <v>0</v>
      </c>
      <c r="K66" s="75">
        <v>83025.935360000003</v>
      </c>
      <c r="L66" s="76">
        <v>2.9899999999999999E-2</v>
      </c>
      <c r="M66" s="76">
        <v>2.8500000000000001E-2</v>
      </c>
      <c r="N66" s="76">
        <v>4.1000000000000003E-3</v>
      </c>
    </row>
    <row r="67" spans="2:14">
      <c r="B67" t="s">
        <v>2783</v>
      </c>
      <c r="C67" t="s">
        <v>2784</v>
      </c>
      <c r="D67" t="s">
        <v>98</v>
      </c>
      <c r="E67" t="s">
        <v>2700</v>
      </c>
      <c r="F67" t="s">
        <v>2674</v>
      </c>
      <c r="G67" t="s">
        <v>100</v>
      </c>
      <c r="H67" s="75">
        <v>272307</v>
      </c>
      <c r="I67" s="75">
        <v>15730</v>
      </c>
      <c r="J67" s="75">
        <v>0</v>
      </c>
      <c r="K67" s="75">
        <v>42833.891100000001</v>
      </c>
      <c r="L67" s="76">
        <v>9.7999999999999997E-3</v>
      </c>
      <c r="M67" s="76">
        <v>1.47E-2</v>
      </c>
      <c r="N67" s="76">
        <v>2.0999999999999999E-3</v>
      </c>
    </row>
    <row r="68" spans="2:14">
      <c r="B68" t="s">
        <v>2785</v>
      </c>
      <c r="C68" t="s">
        <v>2786</v>
      </c>
      <c r="D68" t="s">
        <v>98</v>
      </c>
      <c r="E68" t="s">
        <v>2700</v>
      </c>
      <c r="F68" t="s">
        <v>2674</v>
      </c>
      <c r="G68" t="s">
        <v>100</v>
      </c>
      <c r="H68" s="75">
        <v>7900.96</v>
      </c>
      <c r="I68" s="75">
        <v>9689</v>
      </c>
      <c r="J68" s="75">
        <v>0</v>
      </c>
      <c r="K68" s="75">
        <v>765.52401440000006</v>
      </c>
      <c r="L68" s="76">
        <v>1E-3</v>
      </c>
      <c r="M68" s="76">
        <v>2.9999999999999997E-4</v>
      </c>
      <c r="N68" s="76">
        <v>0</v>
      </c>
    </row>
    <row r="69" spans="2:14">
      <c r="B69" t="s">
        <v>2787</v>
      </c>
      <c r="C69" t="s">
        <v>2788</v>
      </c>
      <c r="D69" t="s">
        <v>1788</v>
      </c>
      <c r="E69" t="s">
        <v>2700</v>
      </c>
      <c r="F69" t="s">
        <v>2674</v>
      </c>
      <c r="G69" t="s">
        <v>100</v>
      </c>
      <c r="H69" s="75">
        <v>3447.02</v>
      </c>
      <c r="I69" s="75">
        <v>39830</v>
      </c>
      <c r="J69" s="75">
        <v>0</v>
      </c>
      <c r="K69" s="75">
        <v>1372.9480659999999</v>
      </c>
      <c r="L69" s="76">
        <v>1.6999999999999999E-3</v>
      </c>
      <c r="M69" s="76">
        <v>5.0000000000000001E-4</v>
      </c>
      <c r="N69" s="76">
        <v>1E-4</v>
      </c>
    </row>
    <row r="70" spans="2:14">
      <c r="B70" s="77" t="s">
        <v>2789</v>
      </c>
      <c r="D70" s="14"/>
      <c r="E70" s="14"/>
      <c r="F70" s="14"/>
      <c r="G70" s="14"/>
      <c r="H70" s="79">
        <v>40961407.039999999</v>
      </c>
      <c r="J70" s="79">
        <v>0</v>
      </c>
      <c r="K70" s="79">
        <v>216529.999829368</v>
      </c>
      <c r="M70" s="78">
        <v>7.4499999999999997E-2</v>
      </c>
      <c r="N70" s="78">
        <v>1.0800000000000001E-2</v>
      </c>
    </row>
    <row r="71" spans="2:14">
      <c r="B71" t="s">
        <v>2790</v>
      </c>
      <c r="C71" t="s">
        <v>2791</v>
      </c>
      <c r="D71" t="s">
        <v>98</v>
      </c>
      <c r="E71" t="s">
        <v>2673</v>
      </c>
      <c r="F71" t="s">
        <v>2792</v>
      </c>
      <c r="G71" t="s">
        <v>100</v>
      </c>
      <c r="H71" s="75">
        <v>5630737</v>
      </c>
      <c r="I71" s="75">
        <v>361.53</v>
      </c>
      <c r="J71" s="75">
        <v>0</v>
      </c>
      <c r="K71" s="75">
        <v>20356.803476100002</v>
      </c>
      <c r="L71" s="76">
        <v>4.2200000000000001E-2</v>
      </c>
      <c r="M71" s="76">
        <v>7.0000000000000001E-3</v>
      </c>
      <c r="N71" s="76">
        <v>1E-3</v>
      </c>
    </row>
    <row r="72" spans="2:14">
      <c r="B72" t="s">
        <v>2793</v>
      </c>
      <c r="C72" t="s">
        <v>2794</v>
      </c>
      <c r="D72" t="s">
        <v>98</v>
      </c>
      <c r="E72" t="s">
        <v>2673</v>
      </c>
      <c r="F72" t="s">
        <v>2792</v>
      </c>
      <c r="G72" t="s">
        <v>100</v>
      </c>
      <c r="H72" s="75">
        <v>1041522</v>
      </c>
      <c r="I72" s="75">
        <v>360.24</v>
      </c>
      <c r="J72" s="75">
        <v>0</v>
      </c>
      <c r="K72" s="75">
        <v>3751.9788527999999</v>
      </c>
      <c r="L72" s="76">
        <v>3.8E-3</v>
      </c>
      <c r="M72" s="76">
        <v>1.2999999999999999E-3</v>
      </c>
      <c r="N72" s="76">
        <v>2.0000000000000001E-4</v>
      </c>
    </row>
    <row r="73" spans="2:14">
      <c r="B73" t="s">
        <v>2795</v>
      </c>
      <c r="C73" t="s">
        <v>2796</v>
      </c>
      <c r="D73" t="s">
        <v>98</v>
      </c>
      <c r="E73" t="s">
        <v>2673</v>
      </c>
      <c r="F73" t="s">
        <v>2792</v>
      </c>
      <c r="G73" t="s">
        <v>100</v>
      </c>
      <c r="H73" s="75">
        <v>600000</v>
      </c>
      <c r="I73" s="75">
        <v>336.91</v>
      </c>
      <c r="J73" s="75">
        <v>0</v>
      </c>
      <c r="K73" s="75">
        <v>2021.46</v>
      </c>
      <c r="L73" s="76">
        <v>1.9E-3</v>
      </c>
      <c r="M73" s="76">
        <v>6.9999999999999999E-4</v>
      </c>
      <c r="N73" s="76">
        <v>1E-4</v>
      </c>
    </row>
    <row r="74" spans="2:14">
      <c r="B74" t="s">
        <v>2797</v>
      </c>
      <c r="C74" t="s">
        <v>2798</v>
      </c>
      <c r="D74" t="s">
        <v>98</v>
      </c>
      <c r="E74" t="s">
        <v>2677</v>
      </c>
      <c r="F74" t="s">
        <v>2792</v>
      </c>
      <c r="G74" t="s">
        <v>100</v>
      </c>
      <c r="H74" s="75">
        <v>2424749</v>
      </c>
      <c r="I74" s="75">
        <v>430.29</v>
      </c>
      <c r="J74" s="75">
        <v>0</v>
      </c>
      <c r="K74" s="75">
        <v>10433.4524721</v>
      </c>
      <c r="L74" s="76">
        <v>1.67E-2</v>
      </c>
      <c r="M74" s="76">
        <v>3.5999999999999999E-3</v>
      </c>
      <c r="N74" s="76">
        <v>5.0000000000000001E-4</v>
      </c>
    </row>
    <row r="75" spans="2:14">
      <c r="B75" t="s">
        <v>2799</v>
      </c>
      <c r="C75" t="s">
        <v>2800</v>
      </c>
      <c r="D75" t="s">
        <v>98</v>
      </c>
      <c r="E75" t="s">
        <v>2682</v>
      </c>
      <c r="F75" t="s">
        <v>2792</v>
      </c>
      <c r="G75" t="s">
        <v>100</v>
      </c>
      <c r="H75" s="75">
        <v>30059</v>
      </c>
      <c r="I75" s="75">
        <v>337.56</v>
      </c>
      <c r="J75" s="75">
        <v>0</v>
      </c>
      <c r="K75" s="75">
        <v>101.4671604</v>
      </c>
      <c r="L75" s="76">
        <v>0</v>
      </c>
      <c r="M75" s="76">
        <v>0</v>
      </c>
      <c r="N75" s="76">
        <v>0</v>
      </c>
    </row>
    <row r="76" spans="2:14">
      <c r="B76" t="s">
        <v>2801</v>
      </c>
      <c r="C76" t="s">
        <v>2802</v>
      </c>
      <c r="D76" t="s">
        <v>98</v>
      </c>
      <c r="E76" t="s">
        <v>2682</v>
      </c>
      <c r="F76" t="s">
        <v>2792</v>
      </c>
      <c r="G76" t="s">
        <v>100</v>
      </c>
      <c r="H76" s="75">
        <v>14050</v>
      </c>
      <c r="I76" s="75">
        <v>3514.75</v>
      </c>
      <c r="J76" s="75">
        <v>0</v>
      </c>
      <c r="K76" s="75">
        <v>493.82237500000002</v>
      </c>
      <c r="L76" s="76">
        <v>5.9999999999999995E-4</v>
      </c>
      <c r="M76" s="76">
        <v>2.0000000000000001E-4</v>
      </c>
      <c r="N76" s="76">
        <v>0</v>
      </c>
    </row>
    <row r="77" spans="2:14">
      <c r="B77" t="s">
        <v>2803</v>
      </c>
      <c r="C77" t="s">
        <v>2804</v>
      </c>
      <c r="D77" t="s">
        <v>98</v>
      </c>
      <c r="E77" t="s">
        <v>2682</v>
      </c>
      <c r="F77" t="s">
        <v>2792</v>
      </c>
      <c r="G77" t="s">
        <v>100</v>
      </c>
      <c r="H77" s="75">
        <v>464657</v>
      </c>
      <c r="I77" s="75">
        <v>361.37</v>
      </c>
      <c r="J77" s="75">
        <v>0</v>
      </c>
      <c r="K77" s="75">
        <v>1679.1310008999999</v>
      </c>
      <c r="L77" s="76">
        <v>5.9999999999999995E-4</v>
      </c>
      <c r="M77" s="76">
        <v>5.9999999999999995E-4</v>
      </c>
      <c r="N77" s="76">
        <v>1E-4</v>
      </c>
    </row>
    <row r="78" spans="2:14">
      <c r="B78" t="s">
        <v>2805</v>
      </c>
      <c r="C78" t="s">
        <v>2806</v>
      </c>
      <c r="D78" t="s">
        <v>98</v>
      </c>
      <c r="E78" t="s">
        <v>2691</v>
      </c>
      <c r="F78" t="s">
        <v>2792</v>
      </c>
      <c r="G78" t="s">
        <v>100</v>
      </c>
      <c r="H78" s="75">
        <v>3565684</v>
      </c>
      <c r="I78" s="75">
        <v>344.52</v>
      </c>
      <c r="J78" s="75">
        <v>0</v>
      </c>
      <c r="K78" s="75">
        <v>12284.494516799999</v>
      </c>
      <c r="L78" s="76">
        <v>1.2999999999999999E-3</v>
      </c>
      <c r="M78" s="76">
        <v>4.1999999999999997E-3</v>
      </c>
      <c r="N78" s="76">
        <v>5.9999999999999995E-4</v>
      </c>
    </row>
    <row r="79" spans="2:14">
      <c r="B79" t="s">
        <v>2807</v>
      </c>
      <c r="C79" t="s">
        <v>2808</v>
      </c>
      <c r="D79" t="s">
        <v>98</v>
      </c>
      <c r="E79" t="s">
        <v>2691</v>
      </c>
      <c r="F79" t="s">
        <v>2792</v>
      </c>
      <c r="G79" t="s">
        <v>100</v>
      </c>
      <c r="H79" s="75">
        <v>11500</v>
      </c>
      <c r="I79" s="75">
        <v>3800.07</v>
      </c>
      <c r="J79" s="75">
        <v>0</v>
      </c>
      <c r="K79" s="75">
        <v>437.00805000000003</v>
      </c>
      <c r="L79" s="76">
        <v>1.4E-3</v>
      </c>
      <c r="M79" s="76">
        <v>2.0000000000000001E-4</v>
      </c>
      <c r="N79" s="76">
        <v>0</v>
      </c>
    </row>
    <row r="80" spans="2:14">
      <c r="B80" t="s">
        <v>2809</v>
      </c>
      <c r="C80" t="s">
        <v>2810</v>
      </c>
      <c r="D80" t="s">
        <v>98</v>
      </c>
      <c r="E80" t="s">
        <v>2691</v>
      </c>
      <c r="F80" t="s">
        <v>2792</v>
      </c>
      <c r="G80" t="s">
        <v>100</v>
      </c>
      <c r="H80" s="75">
        <v>213000</v>
      </c>
      <c r="I80" s="75">
        <v>357.78</v>
      </c>
      <c r="J80" s="75">
        <v>0</v>
      </c>
      <c r="K80" s="75">
        <v>762.07140000000004</v>
      </c>
      <c r="L80" s="76">
        <v>2.0000000000000001E-4</v>
      </c>
      <c r="M80" s="76">
        <v>2.9999999999999997E-4</v>
      </c>
      <c r="N80" s="76">
        <v>0</v>
      </c>
    </row>
    <row r="81" spans="2:14">
      <c r="B81" t="s">
        <v>2811</v>
      </c>
      <c r="C81" t="s">
        <v>2812</v>
      </c>
      <c r="D81" t="s">
        <v>98</v>
      </c>
      <c r="E81" t="s">
        <v>2691</v>
      </c>
      <c r="F81" t="s">
        <v>2792</v>
      </c>
      <c r="G81" t="s">
        <v>100</v>
      </c>
      <c r="H81" s="75">
        <v>24584964.039999999</v>
      </c>
      <c r="I81" s="75">
        <v>338.17</v>
      </c>
      <c r="J81" s="75">
        <v>0</v>
      </c>
      <c r="K81" s="75">
        <v>83138.972894068007</v>
      </c>
      <c r="L81" s="76">
        <v>1.7899999999999999E-2</v>
      </c>
      <c r="M81" s="76">
        <v>2.86E-2</v>
      </c>
      <c r="N81" s="76">
        <v>4.1999999999999997E-3</v>
      </c>
    </row>
    <row r="82" spans="2:14">
      <c r="B82" t="s">
        <v>2813</v>
      </c>
      <c r="C82" t="s">
        <v>2814</v>
      </c>
      <c r="D82" t="s">
        <v>98</v>
      </c>
      <c r="E82" t="s">
        <v>2691</v>
      </c>
      <c r="F82" t="s">
        <v>2792</v>
      </c>
      <c r="G82" t="s">
        <v>100</v>
      </c>
      <c r="H82" s="75">
        <v>532687</v>
      </c>
      <c r="I82" s="75">
        <v>3515.2</v>
      </c>
      <c r="J82" s="75">
        <v>0</v>
      </c>
      <c r="K82" s="75">
        <v>18725.013424000001</v>
      </c>
      <c r="L82" s="76">
        <v>2.6800000000000001E-2</v>
      </c>
      <c r="M82" s="76">
        <v>6.4000000000000003E-3</v>
      </c>
      <c r="N82" s="76">
        <v>8.9999999999999998E-4</v>
      </c>
    </row>
    <row r="83" spans="2:14">
      <c r="B83" t="s">
        <v>2815</v>
      </c>
      <c r="C83" t="s">
        <v>2816</v>
      </c>
      <c r="D83" t="s">
        <v>98</v>
      </c>
      <c r="E83" t="s">
        <v>2700</v>
      </c>
      <c r="F83" t="s">
        <v>2792</v>
      </c>
      <c r="G83" t="s">
        <v>100</v>
      </c>
      <c r="H83" s="75">
        <v>48405</v>
      </c>
      <c r="I83" s="75">
        <v>3227.63</v>
      </c>
      <c r="J83" s="75">
        <v>0</v>
      </c>
      <c r="K83" s="75">
        <v>1562.3343015</v>
      </c>
      <c r="L83" s="76">
        <v>2.8999999999999998E-3</v>
      </c>
      <c r="M83" s="76">
        <v>5.0000000000000001E-4</v>
      </c>
      <c r="N83" s="76">
        <v>1E-4</v>
      </c>
    </row>
    <row r="84" spans="2:14">
      <c r="B84" t="s">
        <v>2817</v>
      </c>
      <c r="C84" t="s">
        <v>2818</v>
      </c>
      <c r="D84" t="s">
        <v>98</v>
      </c>
      <c r="E84" t="s">
        <v>2700</v>
      </c>
      <c r="F84" t="s">
        <v>2792</v>
      </c>
      <c r="G84" t="s">
        <v>100</v>
      </c>
      <c r="H84" s="75">
        <v>333105</v>
      </c>
      <c r="I84" s="75">
        <v>3447.85</v>
      </c>
      <c r="J84" s="75">
        <v>0</v>
      </c>
      <c r="K84" s="75">
        <v>11484.960742499999</v>
      </c>
      <c r="L84" s="76">
        <v>5.4000000000000003E-3</v>
      </c>
      <c r="M84" s="76">
        <v>3.8999999999999998E-3</v>
      </c>
      <c r="N84" s="76">
        <v>5.9999999999999995E-4</v>
      </c>
    </row>
    <row r="85" spans="2:14">
      <c r="B85" t="s">
        <v>2819</v>
      </c>
      <c r="C85" t="s">
        <v>2820</v>
      </c>
      <c r="D85" t="s">
        <v>98</v>
      </c>
      <c r="E85" t="s">
        <v>2700</v>
      </c>
      <c r="F85" t="s">
        <v>2792</v>
      </c>
      <c r="G85" t="s">
        <v>100</v>
      </c>
      <c r="H85" s="75">
        <v>1451288</v>
      </c>
      <c r="I85" s="75">
        <v>3359.64</v>
      </c>
      <c r="J85" s="75">
        <v>0</v>
      </c>
      <c r="K85" s="75">
        <v>48758.052163200002</v>
      </c>
      <c r="L85" s="76">
        <v>1.04E-2</v>
      </c>
      <c r="M85" s="76">
        <v>1.6799999999999999E-2</v>
      </c>
      <c r="N85" s="76">
        <v>2.3999999999999998E-3</v>
      </c>
    </row>
    <row r="86" spans="2:14">
      <c r="B86" t="s">
        <v>2821</v>
      </c>
      <c r="C86" t="s">
        <v>2822</v>
      </c>
      <c r="D86" t="s">
        <v>98</v>
      </c>
      <c r="E86" t="s">
        <v>2700</v>
      </c>
      <c r="F86" t="s">
        <v>2792</v>
      </c>
      <c r="G86" t="s">
        <v>100</v>
      </c>
      <c r="H86" s="75">
        <v>15000</v>
      </c>
      <c r="I86" s="75">
        <v>3593.18</v>
      </c>
      <c r="J86" s="75">
        <v>0</v>
      </c>
      <c r="K86" s="75">
        <v>538.97699999999998</v>
      </c>
      <c r="L86" s="76">
        <v>5.0000000000000001E-4</v>
      </c>
      <c r="M86" s="76">
        <v>2.0000000000000001E-4</v>
      </c>
      <c r="N86" s="76">
        <v>0</v>
      </c>
    </row>
    <row r="87" spans="2:14">
      <c r="B87" s="77" t="s">
        <v>2823</v>
      </c>
      <c r="D87" s="14"/>
      <c r="E87" s="14"/>
      <c r="F87" s="14"/>
      <c r="G87" s="14"/>
      <c r="H87" s="79">
        <v>0</v>
      </c>
      <c r="J87" s="79">
        <v>0</v>
      </c>
      <c r="K87" s="79">
        <v>0</v>
      </c>
      <c r="M87" s="78">
        <v>0</v>
      </c>
      <c r="N87" s="78">
        <v>0</v>
      </c>
    </row>
    <row r="88" spans="2:14">
      <c r="B88" t="s">
        <v>251</v>
      </c>
      <c r="C88" t="s">
        <v>251</v>
      </c>
      <c r="D88" s="14"/>
      <c r="E88" s="14"/>
      <c r="F88" t="s">
        <v>251</v>
      </c>
      <c r="G88" t="s">
        <v>251</v>
      </c>
      <c r="H88" s="75">
        <v>0</v>
      </c>
      <c r="I88" s="75">
        <v>0</v>
      </c>
      <c r="K88" s="75">
        <v>0</v>
      </c>
      <c r="L88" s="76">
        <v>0</v>
      </c>
      <c r="M88" s="76">
        <v>0</v>
      </c>
      <c r="N88" s="76">
        <v>0</v>
      </c>
    </row>
    <row r="89" spans="2:14">
      <c r="B89" s="77" t="s">
        <v>1650</v>
      </c>
      <c r="D89" s="14"/>
      <c r="E89" s="14"/>
      <c r="F89" s="14"/>
      <c r="G89" s="14"/>
      <c r="H89" s="79">
        <v>0</v>
      </c>
      <c r="J89" s="79">
        <v>0</v>
      </c>
      <c r="K89" s="79">
        <v>0</v>
      </c>
      <c r="M89" s="78">
        <v>0</v>
      </c>
      <c r="N89" s="78">
        <v>0</v>
      </c>
    </row>
    <row r="90" spans="2:14">
      <c r="B90" t="s">
        <v>251</v>
      </c>
      <c r="C90" t="s">
        <v>251</v>
      </c>
      <c r="D90" s="14"/>
      <c r="E90" s="14"/>
      <c r="F90" t="s">
        <v>251</v>
      </c>
      <c r="G90" t="s">
        <v>251</v>
      </c>
      <c r="H90" s="75">
        <v>0</v>
      </c>
      <c r="I90" s="75">
        <v>0</v>
      </c>
      <c r="K90" s="75">
        <v>0</v>
      </c>
      <c r="L90" s="76">
        <v>0</v>
      </c>
      <c r="M90" s="76">
        <v>0</v>
      </c>
      <c r="N90" s="76">
        <v>0</v>
      </c>
    </row>
    <row r="91" spans="2:14">
      <c r="B91" s="77" t="s">
        <v>2824</v>
      </c>
      <c r="D91" s="14"/>
      <c r="E91" s="14"/>
      <c r="F91" s="14"/>
      <c r="G91" s="14"/>
      <c r="H91" s="79">
        <v>0</v>
      </c>
      <c r="J91" s="79">
        <v>0</v>
      </c>
      <c r="K91" s="79">
        <v>0</v>
      </c>
      <c r="M91" s="78">
        <v>0</v>
      </c>
      <c r="N91" s="78">
        <v>0</v>
      </c>
    </row>
    <row r="92" spans="2:14">
      <c r="B92" t="s">
        <v>251</v>
      </c>
      <c r="C92" t="s">
        <v>251</v>
      </c>
      <c r="D92" s="14"/>
      <c r="E92" s="14"/>
      <c r="F92" t="s">
        <v>251</v>
      </c>
      <c r="G92" t="s">
        <v>251</v>
      </c>
      <c r="H92" s="75">
        <v>0</v>
      </c>
      <c r="I92" s="75">
        <v>0</v>
      </c>
      <c r="K92" s="75">
        <v>0</v>
      </c>
      <c r="L92" s="76">
        <v>0</v>
      </c>
      <c r="M92" s="76">
        <v>0</v>
      </c>
      <c r="N92" s="76">
        <v>0</v>
      </c>
    </row>
    <row r="93" spans="2:14">
      <c r="B93" s="77" t="s">
        <v>254</v>
      </c>
      <c r="D93" s="14"/>
      <c r="E93" s="14"/>
      <c r="F93" s="14"/>
      <c r="G93" s="14"/>
      <c r="H93" s="79">
        <v>3928390</v>
      </c>
      <c r="J93" s="79">
        <v>1251.9067</v>
      </c>
      <c r="K93" s="79">
        <v>1433330.9498900641</v>
      </c>
      <c r="M93" s="78">
        <v>0.49280000000000002</v>
      </c>
      <c r="N93" s="78">
        <v>7.1599999999999997E-2</v>
      </c>
    </row>
    <row r="94" spans="2:14">
      <c r="B94" s="77" t="s">
        <v>2825</v>
      </c>
      <c r="D94" s="14"/>
      <c r="E94" s="14"/>
      <c r="F94" s="14"/>
      <c r="G94" s="14"/>
      <c r="H94" s="79">
        <v>3378535</v>
      </c>
      <c r="J94" s="79">
        <v>1251.9067</v>
      </c>
      <c r="K94" s="79">
        <v>1290113.5033142639</v>
      </c>
      <c r="M94" s="78">
        <v>0.44359999999999999</v>
      </c>
      <c r="N94" s="78">
        <v>6.4399999999999999E-2</v>
      </c>
    </row>
    <row r="95" spans="2:14">
      <c r="B95" t="s">
        <v>2826</v>
      </c>
      <c r="C95" t="s">
        <v>2827</v>
      </c>
      <c r="D95" t="s">
        <v>121</v>
      </c>
      <c r="E95" t="s">
        <v>2828</v>
      </c>
      <c r="F95" t="s">
        <v>1860</v>
      </c>
      <c r="G95" t="s">
        <v>104</v>
      </c>
      <c r="H95" s="75">
        <v>7130</v>
      </c>
      <c r="I95" s="75">
        <v>6787</v>
      </c>
      <c r="J95" s="75">
        <v>0</v>
      </c>
      <c r="K95" s="75">
        <v>1749.3458565000001</v>
      </c>
      <c r="L95" s="76">
        <v>0</v>
      </c>
      <c r="M95" s="76">
        <v>5.9999999999999995E-4</v>
      </c>
      <c r="N95" s="76">
        <v>1E-4</v>
      </c>
    </row>
    <row r="96" spans="2:14">
      <c r="B96" t="s">
        <v>2829</v>
      </c>
      <c r="C96" t="s">
        <v>2830</v>
      </c>
      <c r="D96" t="s">
        <v>366</v>
      </c>
      <c r="E96" t="s">
        <v>2831</v>
      </c>
      <c r="F96" t="s">
        <v>1669</v>
      </c>
      <c r="G96" t="s">
        <v>104</v>
      </c>
      <c r="H96" s="75">
        <v>249210</v>
      </c>
      <c r="I96" s="75">
        <v>7621</v>
      </c>
      <c r="J96" s="75">
        <v>0</v>
      </c>
      <c r="K96" s="75">
        <v>68657.143171500007</v>
      </c>
      <c r="L96" s="76">
        <v>0</v>
      </c>
      <c r="M96" s="76">
        <v>2.3599999999999999E-2</v>
      </c>
      <c r="N96" s="76">
        <v>3.3999999999999998E-3</v>
      </c>
    </row>
    <row r="97" spans="2:14">
      <c r="B97" t="s">
        <v>2832</v>
      </c>
      <c r="C97" t="s">
        <v>2833</v>
      </c>
      <c r="D97" t="s">
        <v>366</v>
      </c>
      <c r="E97" t="s">
        <v>2834</v>
      </c>
      <c r="F97" t="s">
        <v>2674</v>
      </c>
      <c r="G97" t="s">
        <v>104</v>
      </c>
      <c r="H97" s="75">
        <v>93082</v>
      </c>
      <c r="I97" s="75">
        <v>4034</v>
      </c>
      <c r="J97" s="75">
        <v>0</v>
      </c>
      <c r="K97" s="75">
        <v>13574.0642862</v>
      </c>
      <c r="L97" s="76">
        <v>0</v>
      </c>
      <c r="M97" s="76">
        <v>4.7000000000000002E-3</v>
      </c>
      <c r="N97" s="76">
        <v>6.9999999999999999E-4</v>
      </c>
    </row>
    <row r="98" spans="2:14">
      <c r="B98" t="s">
        <v>2835</v>
      </c>
      <c r="C98" t="s">
        <v>2836</v>
      </c>
      <c r="D98" t="s">
        <v>366</v>
      </c>
      <c r="E98" t="s">
        <v>2828</v>
      </c>
      <c r="F98" t="s">
        <v>2674</v>
      </c>
      <c r="G98" t="s">
        <v>104</v>
      </c>
      <c r="H98" s="75">
        <v>465</v>
      </c>
      <c r="I98" s="75">
        <v>44467</v>
      </c>
      <c r="J98" s="75">
        <v>0</v>
      </c>
      <c r="K98" s="75">
        <v>747.47915324999997</v>
      </c>
      <c r="L98" s="76">
        <v>0</v>
      </c>
      <c r="M98" s="76">
        <v>2.9999999999999997E-4</v>
      </c>
      <c r="N98" s="76">
        <v>0</v>
      </c>
    </row>
    <row r="99" spans="2:14">
      <c r="B99" t="s">
        <v>2837</v>
      </c>
      <c r="C99" t="s">
        <v>2838</v>
      </c>
      <c r="D99" t="s">
        <v>366</v>
      </c>
      <c r="E99" t="s">
        <v>2839</v>
      </c>
      <c r="F99" t="s">
        <v>2674</v>
      </c>
      <c r="G99" t="s">
        <v>104</v>
      </c>
      <c r="H99" s="75">
        <v>527000</v>
      </c>
      <c r="I99" s="75">
        <v>3871</v>
      </c>
      <c r="J99" s="75">
        <v>0</v>
      </c>
      <c r="K99" s="75">
        <v>73746.614549999998</v>
      </c>
      <c r="L99" s="76">
        <v>2.9999999999999997E-4</v>
      </c>
      <c r="M99" s="76">
        <v>2.5399999999999999E-2</v>
      </c>
      <c r="N99" s="76">
        <v>3.7000000000000002E-3</v>
      </c>
    </row>
    <row r="100" spans="2:14">
      <c r="B100" t="s">
        <v>2840</v>
      </c>
      <c r="C100" t="s">
        <v>2841</v>
      </c>
      <c r="D100" t="s">
        <v>366</v>
      </c>
      <c r="E100" t="s">
        <v>2842</v>
      </c>
      <c r="F100" t="s">
        <v>2674</v>
      </c>
      <c r="G100" t="s">
        <v>104</v>
      </c>
      <c r="H100" s="75">
        <v>9000</v>
      </c>
      <c r="I100" s="75">
        <v>14462</v>
      </c>
      <c r="J100" s="75">
        <v>0</v>
      </c>
      <c r="K100" s="75">
        <v>4705.2116999999998</v>
      </c>
      <c r="L100" s="76">
        <v>0</v>
      </c>
      <c r="M100" s="76">
        <v>1.6000000000000001E-3</v>
      </c>
      <c r="N100" s="76">
        <v>2.0000000000000001E-4</v>
      </c>
    </row>
    <row r="101" spans="2:14">
      <c r="B101" t="s">
        <v>2843</v>
      </c>
      <c r="C101" t="s">
        <v>2844</v>
      </c>
      <c r="D101" t="s">
        <v>2426</v>
      </c>
      <c r="E101" t="s">
        <v>2845</v>
      </c>
      <c r="F101" t="s">
        <v>2674</v>
      </c>
      <c r="G101" t="s">
        <v>104</v>
      </c>
      <c r="H101" s="75">
        <v>123580</v>
      </c>
      <c r="I101" s="75">
        <v>4197</v>
      </c>
      <c r="J101" s="75">
        <v>0</v>
      </c>
      <c r="K101" s="75">
        <v>18749.749148999999</v>
      </c>
      <c r="L101" s="76">
        <v>1E-4</v>
      </c>
      <c r="M101" s="76">
        <v>6.4000000000000003E-3</v>
      </c>
      <c r="N101" s="76">
        <v>8.9999999999999998E-4</v>
      </c>
    </row>
    <row r="102" spans="2:14">
      <c r="B102" t="s">
        <v>2846</v>
      </c>
      <c r="C102" t="s">
        <v>2847</v>
      </c>
      <c r="D102" t="s">
        <v>2426</v>
      </c>
      <c r="E102" t="s">
        <v>2845</v>
      </c>
      <c r="F102" t="s">
        <v>2674</v>
      </c>
      <c r="G102" t="s">
        <v>104</v>
      </c>
      <c r="H102" s="75">
        <v>190043</v>
      </c>
      <c r="I102" s="75">
        <v>32093</v>
      </c>
      <c r="J102" s="75">
        <v>249.94873999999999</v>
      </c>
      <c r="K102" s="75">
        <v>220730.60620385001</v>
      </c>
      <c r="L102" s="76">
        <v>0</v>
      </c>
      <c r="M102" s="76">
        <v>7.5899999999999995E-2</v>
      </c>
      <c r="N102" s="76">
        <v>1.0999999999999999E-2</v>
      </c>
    </row>
    <row r="103" spans="2:14">
      <c r="B103" t="s">
        <v>2848</v>
      </c>
      <c r="C103" t="s">
        <v>2849</v>
      </c>
      <c r="D103" t="s">
        <v>1726</v>
      </c>
      <c r="E103" t="s">
        <v>2850</v>
      </c>
      <c r="F103" t="s">
        <v>2674</v>
      </c>
      <c r="G103" t="s">
        <v>108</v>
      </c>
      <c r="H103" s="75">
        <v>111840</v>
      </c>
      <c r="I103" s="75">
        <v>13166</v>
      </c>
      <c r="J103" s="75">
        <v>0</v>
      </c>
      <c r="K103" s="75">
        <v>57901.072471680003</v>
      </c>
      <c r="L103" s="76">
        <v>0</v>
      </c>
      <c r="M103" s="76">
        <v>1.9900000000000001E-2</v>
      </c>
      <c r="N103" s="76">
        <v>2.8999999999999998E-3</v>
      </c>
    </row>
    <row r="104" spans="2:14">
      <c r="B104" t="s">
        <v>2851</v>
      </c>
      <c r="C104" t="s">
        <v>2852</v>
      </c>
      <c r="D104" t="s">
        <v>121</v>
      </c>
      <c r="E104" t="s">
        <v>2850</v>
      </c>
      <c r="F104" t="s">
        <v>2674</v>
      </c>
      <c r="G104" t="s">
        <v>104</v>
      </c>
      <c r="H104" s="75">
        <v>62037</v>
      </c>
      <c r="I104" s="75">
        <v>2953</v>
      </c>
      <c r="J104" s="75">
        <v>0</v>
      </c>
      <c r="K104" s="75">
        <v>6622.50868515</v>
      </c>
      <c r="L104" s="76">
        <v>0</v>
      </c>
      <c r="M104" s="76">
        <v>2.3E-3</v>
      </c>
      <c r="N104" s="76">
        <v>2.9999999999999997E-4</v>
      </c>
    </row>
    <row r="105" spans="2:14">
      <c r="B105" t="s">
        <v>2853</v>
      </c>
      <c r="C105" t="s">
        <v>2854</v>
      </c>
      <c r="D105" t="s">
        <v>121</v>
      </c>
      <c r="E105" t="s">
        <v>2850</v>
      </c>
      <c r="F105" t="s">
        <v>2674</v>
      </c>
      <c r="G105" t="s">
        <v>104</v>
      </c>
      <c r="H105" s="75">
        <v>305714</v>
      </c>
      <c r="I105" s="75">
        <v>2982</v>
      </c>
      <c r="J105" s="75">
        <v>0</v>
      </c>
      <c r="K105" s="75">
        <v>32955.755200200001</v>
      </c>
      <c r="L105" s="76">
        <v>0</v>
      </c>
      <c r="M105" s="76">
        <v>1.1299999999999999E-2</v>
      </c>
      <c r="N105" s="76">
        <v>1.6000000000000001E-3</v>
      </c>
    </row>
    <row r="106" spans="2:14">
      <c r="B106" t="s">
        <v>2855</v>
      </c>
      <c r="C106" t="s">
        <v>2856</v>
      </c>
      <c r="D106" t="s">
        <v>366</v>
      </c>
      <c r="E106" t="s">
        <v>2850</v>
      </c>
      <c r="F106" t="s">
        <v>2674</v>
      </c>
      <c r="G106" t="s">
        <v>104</v>
      </c>
      <c r="H106" s="75">
        <v>4518</v>
      </c>
      <c r="I106" s="75">
        <v>41108</v>
      </c>
      <c r="J106" s="75">
        <v>0</v>
      </c>
      <c r="K106" s="75">
        <v>6713.9928755999999</v>
      </c>
      <c r="L106" s="76">
        <v>0</v>
      </c>
      <c r="M106" s="76">
        <v>2.3E-3</v>
      </c>
      <c r="N106" s="76">
        <v>2.9999999999999997E-4</v>
      </c>
    </row>
    <row r="107" spans="2:14">
      <c r="B107" t="s">
        <v>2857</v>
      </c>
      <c r="C107" t="s">
        <v>2858</v>
      </c>
      <c r="D107" t="s">
        <v>366</v>
      </c>
      <c r="E107" t="s">
        <v>2850</v>
      </c>
      <c r="F107" t="s">
        <v>2674</v>
      </c>
      <c r="G107" t="s">
        <v>104</v>
      </c>
      <c r="H107" s="75">
        <v>65082</v>
      </c>
      <c r="I107" s="75">
        <v>17840</v>
      </c>
      <c r="J107" s="75">
        <v>0</v>
      </c>
      <c r="K107" s="75">
        <v>41972.423111999997</v>
      </c>
      <c r="L107" s="76">
        <v>0</v>
      </c>
      <c r="M107" s="76">
        <v>1.44E-2</v>
      </c>
      <c r="N107" s="76">
        <v>2.0999999999999999E-3</v>
      </c>
    </row>
    <row r="108" spans="2:14">
      <c r="B108" t="s">
        <v>2859</v>
      </c>
      <c r="C108" t="s">
        <v>2860</v>
      </c>
      <c r="D108" t="s">
        <v>2426</v>
      </c>
      <c r="E108" t="s">
        <v>2850</v>
      </c>
      <c r="F108" t="s">
        <v>2674</v>
      </c>
      <c r="G108" t="s">
        <v>104</v>
      </c>
      <c r="H108" s="75">
        <v>6500</v>
      </c>
      <c r="I108" s="75">
        <v>4989</v>
      </c>
      <c r="J108" s="75">
        <v>0</v>
      </c>
      <c r="K108" s="75">
        <v>1172.2902750000001</v>
      </c>
      <c r="L108" s="76">
        <v>0</v>
      </c>
      <c r="M108" s="76">
        <v>4.0000000000000002E-4</v>
      </c>
      <c r="N108" s="76">
        <v>1E-4</v>
      </c>
    </row>
    <row r="109" spans="2:14">
      <c r="B109" t="s">
        <v>2861</v>
      </c>
      <c r="C109" t="s">
        <v>2862</v>
      </c>
      <c r="D109" t="s">
        <v>366</v>
      </c>
      <c r="E109" t="s">
        <v>2863</v>
      </c>
      <c r="F109" t="s">
        <v>2674</v>
      </c>
      <c r="G109" t="s">
        <v>104</v>
      </c>
      <c r="H109" s="75">
        <v>175758</v>
      </c>
      <c r="I109" s="75">
        <v>1863</v>
      </c>
      <c r="J109" s="75">
        <v>0</v>
      </c>
      <c r="K109" s="75">
        <v>11836.8531171</v>
      </c>
      <c r="L109" s="76">
        <v>1E-4</v>
      </c>
      <c r="M109" s="76">
        <v>4.1000000000000003E-3</v>
      </c>
      <c r="N109" s="76">
        <v>5.9999999999999995E-4</v>
      </c>
    </row>
    <row r="110" spans="2:14">
      <c r="B110" t="s">
        <v>2864</v>
      </c>
      <c r="C110" t="s">
        <v>2865</v>
      </c>
      <c r="D110" t="s">
        <v>2530</v>
      </c>
      <c r="E110" t="s">
        <v>2866</v>
      </c>
      <c r="F110" t="s">
        <v>2674</v>
      </c>
      <c r="G110" t="s">
        <v>104</v>
      </c>
      <c r="H110" s="75">
        <v>15412</v>
      </c>
      <c r="I110" s="75">
        <v>28449</v>
      </c>
      <c r="J110" s="75">
        <v>0</v>
      </c>
      <c r="K110" s="75">
        <v>15850.1839662</v>
      </c>
      <c r="L110" s="76">
        <v>0</v>
      </c>
      <c r="M110" s="76">
        <v>5.4000000000000003E-3</v>
      </c>
      <c r="N110" s="76">
        <v>8.0000000000000004E-4</v>
      </c>
    </row>
    <row r="111" spans="2:14">
      <c r="B111" t="s">
        <v>2867</v>
      </c>
      <c r="C111" t="s">
        <v>2868</v>
      </c>
      <c r="D111" t="s">
        <v>121</v>
      </c>
      <c r="E111" t="s">
        <v>2866</v>
      </c>
      <c r="F111" t="s">
        <v>2674</v>
      </c>
      <c r="G111" t="s">
        <v>108</v>
      </c>
      <c r="H111" s="75">
        <v>58039</v>
      </c>
      <c r="I111" s="75">
        <v>20348</v>
      </c>
      <c r="J111" s="75">
        <v>0</v>
      </c>
      <c r="K111" s="75">
        <v>46438.400086184003</v>
      </c>
      <c r="L111" s="76">
        <v>0</v>
      </c>
      <c r="M111" s="76">
        <v>1.6E-2</v>
      </c>
      <c r="N111" s="76">
        <v>2.3E-3</v>
      </c>
    </row>
    <row r="112" spans="2:14">
      <c r="B112" t="s">
        <v>2869</v>
      </c>
      <c r="C112" t="s">
        <v>2870</v>
      </c>
      <c r="D112" t="s">
        <v>2530</v>
      </c>
      <c r="E112" t="s">
        <v>2871</v>
      </c>
      <c r="F112" t="s">
        <v>2674</v>
      </c>
      <c r="G112" t="s">
        <v>104</v>
      </c>
      <c r="H112" s="75">
        <v>22665</v>
      </c>
      <c r="I112" s="75">
        <v>78531</v>
      </c>
      <c r="J112" s="75">
        <v>0</v>
      </c>
      <c r="K112" s="75">
        <v>64343.569907249999</v>
      </c>
      <c r="L112" s="76">
        <v>0</v>
      </c>
      <c r="M112" s="76">
        <v>2.2100000000000002E-2</v>
      </c>
      <c r="N112" s="76">
        <v>3.2000000000000002E-3</v>
      </c>
    </row>
    <row r="113" spans="2:14">
      <c r="B113" t="s">
        <v>2872</v>
      </c>
      <c r="C113" t="s">
        <v>2873</v>
      </c>
      <c r="D113" t="s">
        <v>366</v>
      </c>
      <c r="E113" t="s">
        <v>2874</v>
      </c>
      <c r="F113" t="s">
        <v>2674</v>
      </c>
      <c r="G113" t="s">
        <v>104</v>
      </c>
      <c r="H113" s="75">
        <v>28279</v>
      </c>
      <c r="I113" s="75">
        <v>12946</v>
      </c>
      <c r="J113" s="75">
        <v>0</v>
      </c>
      <c r="K113" s="75">
        <v>13234.5126141</v>
      </c>
      <c r="L113" s="76">
        <v>0</v>
      </c>
      <c r="M113" s="76">
        <v>4.5999999999999999E-3</v>
      </c>
      <c r="N113" s="76">
        <v>6.9999999999999999E-4</v>
      </c>
    </row>
    <row r="114" spans="2:14">
      <c r="B114" t="s">
        <v>2875</v>
      </c>
      <c r="C114" t="s">
        <v>2876</v>
      </c>
      <c r="D114" t="s">
        <v>366</v>
      </c>
      <c r="E114" t="s">
        <v>2874</v>
      </c>
      <c r="F114" t="s">
        <v>2674</v>
      </c>
      <c r="G114" t="s">
        <v>104</v>
      </c>
      <c r="H114" s="75">
        <v>245440</v>
      </c>
      <c r="I114" s="75">
        <v>40939</v>
      </c>
      <c r="J114" s="75">
        <v>1001.95796</v>
      </c>
      <c r="K114" s="75">
        <v>364239.62194400001</v>
      </c>
      <c r="L114" s="76">
        <v>0</v>
      </c>
      <c r="M114" s="76">
        <v>0.12520000000000001</v>
      </c>
      <c r="N114" s="76">
        <v>1.8200000000000001E-2</v>
      </c>
    </row>
    <row r="115" spans="2:14">
      <c r="B115" t="s">
        <v>2877</v>
      </c>
      <c r="C115" t="s">
        <v>2878</v>
      </c>
      <c r="D115" t="s">
        <v>366</v>
      </c>
      <c r="E115" t="s">
        <v>2874</v>
      </c>
      <c r="F115" t="s">
        <v>2674</v>
      </c>
      <c r="G115" t="s">
        <v>104</v>
      </c>
      <c r="H115" s="75">
        <v>192473</v>
      </c>
      <c r="I115" s="75">
        <v>8283</v>
      </c>
      <c r="J115" s="75">
        <v>0</v>
      </c>
      <c r="K115" s="75">
        <v>57632.277002850002</v>
      </c>
      <c r="L115" s="76">
        <v>0</v>
      </c>
      <c r="M115" s="76">
        <v>1.9800000000000002E-2</v>
      </c>
      <c r="N115" s="76">
        <v>2.8999999999999998E-3</v>
      </c>
    </row>
    <row r="116" spans="2:14">
      <c r="B116" t="s">
        <v>2879</v>
      </c>
      <c r="C116" t="s">
        <v>2880</v>
      </c>
      <c r="D116" t="s">
        <v>366</v>
      </c>
      <c r="E116" t="s">
        <v>2874</v>
      </c>
      <c r="F116" t="s">
        <v>2674</v>
      </c>
      <c r="G116" t="s">
        <v>104</v>
      </c>
      <c r="H116" s="75">
        <v>341586</v>
      </c>
      <c r="I116" s="75">
        <v>3215</v>
      </c>
      <c r="J116" s="75">
        <v>0</v>
      </c>
      <c r="K116" s="75">
        <v>39699.893488499998</v>
      </c>
      <c r="L116" s="76">
        <v>0</v>
      </c>
      <c r="M116" s="76">
        <v>1.37E-2</v>
      </c>
      <c r="N116" s="76">
        <v>2E-3</v>
      </c>
    </row>
    <row r="117" spans="2:14">
      <c r="B117" t="s">
        <v>2881</v>
      </c>
      <c r="C117" t="s">
        <v>2882</v>
      </c>
      <c r="D117" t="s">
        <v>366</v>
      </c>
      <c r="E117" t="s">
        <v>2874</v>
      </c>
      <c r="F117" t="s">
        <v>2674</v>
      </c>
      <c r="G117" t="s">
        <v>104</v>
      </c>
      <c r="H117" s="75">
        <v>172946</v>
      </c>
      <c r="I117" s="75">
        <v>10118</v>
      </c>
      <c r="J117" s="75">
        <v>0</v>
      </c>
      <c r="K117" s="75">
        <v>63257.714752200001</v>
      </c>
      <c r="L117" s="76">
        <v>0</v>
      </c>
      <c r="M117" s="76">
        <v>2.18E-2</v>
      </c>
      <c r="N117" s="76">
        <v>3.2000000000000002E-3</v>
      </c>
    </row>
    <row r="118" spans="2:14">
      <c r="B118" t="s">
        <v>2883</v>
      </c>
      <c r="C118" t="s">
        <v>2884</v>
      </c>
      <c r="D118" t="s">
        <v>366</v>
      </c>
      <c r="E118" t="s">
        <v>2874</v>
      </c>
      <c r="F118" t="s">
        <v>2674</v>
      </c>
      <c r="G118" t="s">
        <v>104</v>
      </c>
      <c r="H118" s="75">
        <v>88402</v>
      </c>
      <c r="I118" s="75">
        <v>7471</v>
      </c>
      <c r="J118" s="75">
        <v>0</v>
      </c>
      <c r="K118" s="75">
        <v>23875.316013299998</v>
      </c>
      <c r="L118" s="76">
        <v>0</v>
      </c>
      <c r="M118" s="76">
        <v>8.2000000000000007E-3</v>
      </c>
      <c r="N118" s="76">
        <v>1.1999999999999999E-3</v>
      </c>
    </row>
    <row r="119" spans="2:14">
      <c r="B119" t="s">
        <v>2885</v>
      </c>
      <c r="C119" t="s">
        <v>2886</v>
      </c>
      <c r="D119" t="s">
        <v>366</v>
      </c>
      <c r="E119" t="s">
        <v>2887</v>
      </c>
      <c r="F119" t="s">
        <v>2674</v>
      </c>
      <c r="G119" t="s">
        <v>104</v>
      </c>
      <c r="H119" s="75">
        <v>6075</v>
      </c>
      <c r="I119" s="75">
        <v>37607</v>
      </c>
      <c r="J119" s="75">
        <v>0</v>
      </c>
      <c r="K119" s="75">
        <v>8258.9202787499999</v>
      </c>
      <c r="L119" s="76">
        <v>0</v>
      </c>
      <c r="M119" s="76">
        <v>2.8E-3</v>
      </c>
      <c r="N119" s="76">
        <v>4.0000000000000002E-4</v>
      </c>
    </row>
    <row r="120" spans="2:14">
      <c r="B120" t="s">
        <v>2888</v>
      </c>
      <c r="C120" t="s">
        <v>2889</v>
      </c>
      <c r="D120" t="s">
        <v>366</v>
      </c>
      <c r="E120" t="s">
        <v>2890</v>
      </c>
      <c r="F120" t="s">
        <v>2674</v>
      </c>
      <c r="G120" t="s">
        <v>104</v>
      </c>
      <c r="H120" s="75">
        <v>269509</v>
      </c>
      <c r="I120" s="75">
        <v>3154</v>
      </c>
      <c r="J120" s="75">
        <v>0</v>
      </c>
      <c r="K120" s="75">
        <v>30728.634603899998</v>
      </c>
      <c r="L120" s="76">
        <v>2.9999999999999997E-4</v>
      </c>
      <c r="M120" s="76">
        <v>1.06E-2</v>
      </c>
      <c r="N120" s="76">
        <v>1.5E-3</v>
      </c>
    </row>
    <row r="121" spans="2:14">
      <c r="B121" t="s">
        <v>2891</v>
      </c>
      <c r="C121" t="s">
        <v>2892</v>
      </c>
      <c r="D121" t="s">
        <v>366</v>
      </c>
      <c r="E121" t="s">
        <v>2893</v>
      </c>
      <c r="F121" t="s">
        <v>2674</v>
      </c>
      <c r="G121" t="s">
        <v>104</v>
      </c>
      <c r="H121" s="75">
        <v>6750</v>
      </c>
      <c r="I121" s="75">
        <v>2948</v>
      </c>
      <c r="J121" s="75">
        <v>0</v>
      </c>
      <c r="K121" s="75">
        <v>719.34884999999997</v>
      </c>
      <c r="L121" s="76">
        <v>0</v>
      </c>
      <c r="M121" s="76">
        <v>2.0000000000000001E-4</v>
      </c>
      <c r="N121" s="76">
        <v>0</v>
      </c>
    </row>
    <row r="122" spans="2:14">
      <c r="B122" s="77" t="s">
        <v>2894</v>
      </c>
      <c r="D122" s="14"/>
      <c r="E122" s="14"/>
      <c r="F122" s="14"/>
      <c r="G122" s="14"/>
      <c r="H122" s="79">
        <v>322282</v>
      </c>
      <c r="J122" s="79">
        <v>0</v>
      </c>
      <c r="K122" s="79">
        <v>124624.9600488</v>
      </c>
      <c r="M122" s="78">
        <v>4.2900000000000001E-2</v>
      </c>
      <c r="N122" s="78">
        <v>6.1999999999999998E-3</v>
      </c>
    </row>
    <row r="123" spans="2:14">
      <c r="B123" t="s">
        <v>2895</v>
      </c>
      <c r="C123" t="s">
        <v>2896</v>
      </c>
      <c r="D123" t="s">
        <v>366</v>
      </c>
      <c r="E123" t="s">
        <v>2828</v>
      </c>
      <c r="F123" t="s">
        <v>2792</v>
      </c>
      <c r="G123" t="s">
        <v>104</v>
      </c>
      <c r="H123" s="75">
        <v>775</v>
      </c>
      <c r="I123" s="75">
        <v>7555</v>
      </c>
      <c r="J123" s="75">
        <v>0</v>
      </c>
      <c r="K123" s="75">
        <v>211.66276875</v>
      </c>
      <c r="L123" s="76">
        <v>0</v>
      </c>
      <c r="M123" s="76">
        <v>1E-4</v>
      </c>
      <c r="N123" s="76">
        <v>0</v>
      </c>
    </row>
    <row r="124" spans="2:14">
      <c r="B124" t="s">
        <v>2897</v>
      </c>
      <c r="C124" t="s">
        <v>2898</v>
      </c>
      <c r="D124" t="s">
        <v>366</v>
      </c>
      <c r="E124" t="s">
        <v>2850</v>
      </c>
      <c r="F124" t="s">
        <v>2792</v>
      </c>
      <c r="G124" t="s">
        <v>104</v>
      </c>
      <c r="H124" s="75">
        <v>261987</v>
      </c>
      <c r="I124" s="75">
        <v>10961</v>
      </c>
      <c r="J124" s="75">
        <v>0</v>
      </c>
      <c r="K124" s="75">
        <v>103809.76817805</v>
      </c>
      <c r="L124" s="76">
        <v>0</v>
      </c>
      <c r="M124" s="76">
        <v>3.5700000000000003E-2</v>
      </c>
      <c r="N124" s="76">
        <v>5.1999999999999998E-3</v>
      </c>
    </row>
    <row r="125" spans="2:14">
      <c r="B125" t="s">
        <v>2899</v>
      </c>
      <c r="C125" t="s">
        <v>2900</v>
      </c>
      <c r="D125" t="s">
        <v>2530</v>
      </c>
      <c r="E125" t="s">
        <v>2850</v>
      </c>
      <c r="F125" t="s">
        <v>2792</v>
      </c>
      <c r="G125" t="s">
        <v>104</v>
      </c>
      <c r="H125" s="75">
        <v>56120</v>
      </c>
      <c r="I125" s="75">
        <v>9694</v>
      </c>
      <c r="J125" s="75">
        <v>0</v>
      </c>
      <c r="K125" s="75">
        <v>19666.586171999999</v>
      </c>
      <c r="L125" s="76">
        <v>0</v>
      </c>
      <c r="M125" s="76">
        <v>6.7999999999999996E-3</v>
      </c>
      <c r="N125" s="76">
        <v>1E-3</v>
      </c>
    </row>
    <row r="126" spans="2:14">
      <c r="B126" t="s">
        <v>2901</v>
      </c>
      <c r="C126" t="s">
        <v>2902</v>
      </c>
      <c r="D126" t="s">
        <v>366</v>
      </c>
      <c r="E126" t="s">
        <v>2887</v>
      </c>
      <c r="F126" t="s">
        <v>2792</v>
      </c>
      <c r="G126" t="s">
        <v>104</v>
      </c>
      <c r="H126" s="75">
        <v>3400</v>
      </c>
      <c r="I126" s="75">
        <v>7623</v>
      </c>
      <c r="J126" s="75">
        <v>0</v>
      </c>
      <c r="K126" s="75">
        <v>936.94293000000005</v>
      </c>
      <c r="L126" s="76">
        <v>0</v>
      </c>
      <c r="M126" s="76">
        <v>2.9999999999999997E-4</v>
      </c>
      <c r="N126" s="76">
        <v>0</v>
      </c>
    </row>
    <row r="127" spans="2:14">
      <c r="B127" s="77" t="s">
        <v>1650</v>
      </c>
      <c r="D127" s="14"/>
      <c r="E127" s="14"/>
      <c r="F127" s="14"/>
      <c r="G127" s="14"/>
      <c r="H127" s="79">
        <v>227573</v>
      </c>
      <c r="J127" s="79">
        <v>0</v>
      </c>
      <c r="K127" s="79">
        <v>18592.486527000001</v>
      </c>
      <c r="M127" s="78">
        <v>6.4000000000000003E-3</v>
      </c>
      <c r="N127" s="78">
        <v>8.9999999999999998E-4</v>
      </c>
    </row>
    <row r="128" spans="2:14">
      <c r="B128" t="s">
        <v>2903</v>
      </c>
      <c r="C128" t="s">
        <v>2904</v>
      </c>
      <c r="D128" t="s">
        <v>2530</v>
      </c>
      <c r="E128" t="s">
        <v>2905</v>
      </c>
      <c r="F128" t="s">
        <v>2674</v>
      </c>
      <c r="G128" t="s">
        <v>104</v>
      </c>
      <c r="H128" s="75">
        <v>227573</v>
      </c>
      <c r="I128" s="75">
        <v>2260</v>
      </c>
      <c r="J128" s="75">
        <v>0</v>
      </c>
      <c r="K128" s="75">
        <v>18592.486527000001</v>
      </c>
      <c r="L128" s="76">
        <v>1E-4</v>
      </c>
      <c r="M128" s="76">
        <v>6.4000000000000003E-3</v>
      </c>
      <c r="N128" s="76">
        <v>8.9999999999999998E-4</v>
      </c>
    </row>
    <row r="129" spans="2:14">
      <c r="B129" s="77" t="s">
        <v>2824</v>
      </c>
      <c r="D129" s="14"/>
      <c r="E129" s="14"/>
      <c r="F129" s="14"/>
      <c r="G129" s="14"/>
      <c r="H129" s="79">
        <v>0</v>
      </c>
      <c r="J129" s="79">
        <v>0</v>
      </c>
      <c r="K129" s="79">
        <v>0</v>
      </c>
      <c r="M129" s="78">
        <v>0</v>
      </c>
      <c r="N129" s="78">
        <v>0</v>
      </c>
    </row>
    <row r="130" spans="2:14">
      <c r="B130" t="s">
        <v>251</v>
      </c>
      <c r="C130" t="s">
        <v>251</v>
      </c>
      <c r="D130" s="14"/>
      <c r="E130" s="14"/>
      <c r="F130" t="s">
        <v>251</v>
      </c>
      <c r="G130" t="s">
        <v>251</v>
      </c>
      <c r="H130" s="75">
        <v>0</v>
      </c>
      <c r="I130" s="75">
        <v>0</v>
      </c>
      <c r="K130" s="75">
        <v>0</v>
      </c>
      <c r="L130" s="76">
        <v>0</v>
      </c>
      <c r="M130" s="76">
        <v>0</v>
      </c>
      <c r="N130" s="76">
        <v>0</v>
      </c>
    </row>
    <row r="131" spans="2:14">
      <c r="B131" t="s">
        <v>256</v>
      </c>
      <c r="D131" s="14"/>
      <c r="E131" s="14"/>
      <c r="F131" s="14"/>
      <c r="G131" s="14"/>
    </row>
    <row r="132" spans="2:14">
      <c r="B132" t="s">
        <v>393</v>
      </c>
      <c r="D132" s="14"/>
      <c r="E132" s="14"/>
      <c r="F132" s="14"/>
      <c r="G132" s="14"/>
    </row>
    <row r="133" spans="2:14">
      <c r="B133" t="s">
        <v>394</v>
      </c>
      <c r="D133" s="14"/>
      <c r="E133" s="14"/>
      <c r="F133" s="14"/>
      <c r="G133" s="14"/>
    </row>
    <row r="134" spans="2:14">
      <c r="B134" t="s">
        <v>395</v>
      </c>
      <c r="D134" s="14"/>
      <c r="E134" s="14"/>
      <c r="F134" s="14"/>
      <c r="G134" s="14"/>
    </row>
    <row r="135" spans="2:14">
      <c r="B135" t="s">
        <v>396</v>
      </c>
      <c r="D135" s="14"/>
      <c r="E135" s="14"/>
      <c r="F135" s="14"/>
      <c r="G135" s="14"/>
    </row>
    <row r="136" spans="2:14">
      <c r="D136" s="14"/>
      <c r="E136" s="14"/>
      <c r="F136" s="14"/>
      <c r="G136" s="14"/>
    </row>
    <row r="137" spans="2:14">
      <c r="D137" s="14"/>
      <c r="E137" s="14"/>
      <c r="F137" s="14"/>
      <c r="G137" s="14"/>
    </row>
    <row r="138" spans="2:14">
      <c r="D138" s="14"/>
      <c r="E138" s="14"/>
      <c r="F138" s="14"/>
      <c r="G138" s="14"/>
    </row>
    <row r="139" spans="2:14">
      <c r="D139" s="14"/>
      <c r="E139" s="14"/>
      <c r="F139" s="14"/>
      <c r="G139" s="14"/>
    </row>
    <row r="140" spans="2:14">
      <c r="D140" s="14"/>
      <c r="E140" s="14"/>
      <c r="F140" s="14"/>
      <c r="G140" s="14"/>
    </row>
    <row r="141" spans="2:14">
      <c r="D141" s="14"/>
      <c r="E141" s="14"/>
      <c r="F141" s="14"/>
      <c r="G141" s="14"/>
    </row>
    <row r="142" spans="2:14">
      <c r="D142" s="14"/>
      <c r="E142" s="14"/>
      <c r="F142" s="14"/>
      <c r="G142" s="14"/>
    </row>
    <row r="143" spans="2:14">
      <c r="D143" s="14"/>
      <c r="E143" s="14"/>
      <c r="F143" s="14"/>
      <c r="G143" s="14"/>
    </row>
    <row r="144" spans="2:14">
      <c r="D144" s="14"/>
      <c r="E144" s="14"/>
      <c r="F144" s="14"/>
      <c r="G144" s="14"/>
    </row>
    <row r="145" spans="4:7">
      <c r="D145" s="14"/>
      <c r="E145" s="14"/>
      <c r="F145" s="14"/>
      <c r="G145" s="14"/>
    </row>
    <row r="146" spans="4:7">
      <c r="D146" s="14"/>
      <c r="E146" s="14"/>
      <c r="F146" s="14"/>
      <c r="G146" s="14"/>
    </row>
    <row r="147" spans="4:7">
      <c r="D147" s="14"/>
      <c r="E147" s="14"/>
      <c r="F147" s="14"/>
      <c r="G147" s="14"/>
    </row>
    <row r="148" spans="4:7">
      <c r="D148" s="14"/>
      <c r="E148" s="14"/>
      <c r="F148" s="14"/>
      <c r="G148" s="14"/>
    </row>
    <row r="149" spans="4:7">
      <c r="D149" s="14"/>
      <c r="E149" s="14"/>
      <c r="F149" s="14"/>
      <c r="G149" s="14"/>
    </row>
    <row r="150" spans="4:7">
      <c r="D150" s="14"/>
      <c r="E150" s="14"/>
      <c r="F150" s="14"/>
      <c r="G150" s="14"/>
    </row>
    <row r="151" spans="4:7">
      <c r="D151" s="14"/>
      <c r="E151" s="14"/>
      <c r="F151" s="14"/>
      <c r="G151" s="14"/>
    </row>
    <row r="152" spans="4:7">
      <c r="D152" s="14"/>
      <c r="E152" s="14"/>
      <c r="F152" s="14"/>
      <c r="G152" s="14"/>
    </row>
    <row r="153" spans="4:7">
      <c r="D153" s="14"/>
      <c r="E153" s="14"/>
      <c r="F153" s="14"/>
      <c r="G153" s="14"/>
    </row>
    <row r="154" spans="4:7">
      <c r="D154" s="14"/>
      <c r="E154" s="14"/>
      <c r="F154" s="14"/>
      <c r="G154" s="14"/>
    </row>
    <row r="155" spans="4:7">
      <c r="D155" s="14"/>
      <c r="E155" s="14"/>
      <c r="F155" s="14"/>
      <c r="G155" s="14"/>
    </row>
    <row r="156" spans="4:7">
      <c r="D156" s="14"/>
      <c r="E156" s="14"/>
      <c r="F156" s="14"/>
      <c r="G156" s="14"/>
    </row>
    <row r="157" spans="4:7">
      <c r="D157" s="14"/>
      <c r="E157" s="14"/>
      <c r="F157" s="14"/>
      <c r="G157" s="14"/>
    </row>
    <row r="158" spans="4:7">
      <c r="D158" s="14"/>
      <c r="E158" s="14"/>
      <c r="F158" s="14"/>
      <c r="G158" s="14"/>
    </row>
    <row r="159" spans="4:7">
      <c r="D159" s="14"/>
      <c r="E159" s="14"/>
      <c r="F159" s="14"/>
      <c r="G159" s="14"/>
    </row>
    <row r="160" spans="4:7">
      <c r="D160" s="14"/>
      <c r="E160" s="14"/>
      <c r="F160" s="14"/>
      <c r="G160" s="14"/>
    </row>
    <row r="161" spans="4:7">
      <c r="D161" s="14"/>
      <c r="E161" s="14"/>
      <c r="F161" s="14"/>
      <c r="G161" s="14"/>
    </row>
    <row r="162" spans="4:7">
      <c r="D162" s="14"/>
      <c r="E162" s="14"/>
      <c r="F162" s="14"/>
      <c r="G162" s="14"/>
    </row>
    <row r="163" spans="4:7">
      <c r="D163" s="14"/>
      <c r="E163" s="14"/>
      <c r="F163" s="14"/>
      <c r="G163" s="14"/>
    </row>
    <row r="164" spans="4:7">
      <c r="D164" s="14"/>
      <c r="E164" s="14"/>
      <c r="F164" s="14"/>
      <c r="G164" s="14"/>
    </row>
    <row r="165" spans="4:7">
      <c r="D165" s="14"/>
      <c r="E165" s="14"/>
      <c r="F165" s="14"/>
      <c r="G165" s="14"/>
    </row>
    <row r="166" spans="4:7">
      <c r="D166" s="14"/>
      <c r="E166" s="14"/>
      <c r="F166" s="14"/>
      <c r="G166" s="14"/>
    </row>
    <row r="167" spans="4:7">
      <c r="D167" s="14"/>
      <c r="E167" s="14"/>
      <c r="F167" s="14"/>
      <c r="G167" s="14"/>
    </row>
    <row r="168" spans="4:7">
      <c r="D168" s="14"/>
      <c r="E168" s="14"/>
      <c r="F168" s="14"/>
      <c r="G168" s="14"/>
    </row>
    <row r="169" spans="4:7">
      <c r="D169" s="14"/>
      <c r="E169" s="14"/>
      <c r="F169" s="14"/>
      <c r="G169" s="14"/>
    </row>
    <row r="170" spans="4:7">
      <c r="D170" s="14"/>
      <c r="E170" s="14"/>
      <c r="F170" s="14"/>
      <c r="G170" s="14"/>
    </row>
    <row r="171" spans="4:7">
      <c r="D171" s="14"/>
      <c r="E171" s="14"/>
      <c r="F171" s="14"/>
      <c r="G171" s="14"/>
    </row>
    <row r="172" spans="4:7">
      <c r="D172" s="14"/>
      <c r="E172" s="14"/>
      <c r="F172" s="14"/>
      <c r="G172" s="14"/>
    </row>
    <row r="173" spans="4:7">
      <c r="D173" s="14"/>
      <c r="E173" s="14"/>
      <c r="F173" s="14"/>
      <c r="G173" s="14"/>
    </row>
    <row r="174" spans="4:7">
      <c r="D174" s="14"/>
      <c r="E174" s="14"/>
      <c r="F174" s="14"/>
      <c r="G174" s="14"/>
    </row>
    <row r="175" spans="4:7">
      <c r="D175" s="14"/>
      <c r="E175" s="14"/>
      <c r="F175" s="14"/>
      <c r="G175" s="14"/>
    </row>
    <row r="176" spans="4:7">
      <c r="D176" s="14"/>
      <c r="E176" s="14"/>
      <c r="F176" s="14"/>
      <c r="G176" s="14"/>
    </row>
    <row r="177" spans="4:7">
      <c r="D177" s="14"/>
      <c r="E177" s="14"/>
      <c r="F177" s="14"/>
      <c r="G177" s="14"/>
    </row>
    <row r="178" spans="4:7">
      <c r="D178" s="14"/>
      <c r="E178" s="14"/>
      <c r="F178" s="14"/>
      <c r="G178" s="14"/>
    </row>
    <row r="179" spans="4:7">
      <c r="D179" s="14"/>
      <c r="E179" s="14"/>
      <c r="F179" s="14"/>
      <c r="G179" s="14"/>
    </row>
    <row r="180" spans="4:7">
      <c r="D180" s="14"/>
      <c r="E180" s="14"/>
      <c r="F180" s="14"/>
      <c r="G180" s="14"/>
    </row>
    <row r="181" spans="4:7">
      <c r="D181" s="14"/>
      <c r="E181" s="14"/>
      <c r="F181" s="14"/>
      <c r="G181" s="14"/>
    </row>
    <row r="182" spans="4:7">
      <c r="D182" s="14"/>
      <c r="E182" s="14"/>
      <c r="F182" s="14"/>
      <c r="G182" s="14"/>
    </row>
    <row r="183" spans="4:7">
      <c r="D183" s="14"/>
      <c r="E183" s="14"/>
      <c r="F183" s="14"/>
      <c r="G183" s="14"/>
    </row>
    <row r="184" spans="4:7">
      <c r="D184" s="14"/>
      <c r="E184" s="14"/>
      <c r="F184" s="14"/>
      <c r="G184" s="14"/>
    </row>
    <row r="185" spans="4:7">
      <c r="D185" s="14"/>
      <c r="E185" s="14"/>
      <c r="F185" s="14"/>
      <c r="G185" s="14"/>
    </row>
    <row r="186" spans="4:7">
      <c r="D186" s="14"/>
      <c r="E186" s="14"/>
      <c r="F186" s="14"/>
      <c r="G186" s="14"/>
    </row>
    <row r="187" spans="4:7">
      <c r="D187" s="14"/>
      <c r="E187" s="14"/>
      <c r="F187" s="14"/>
      <c r="G187" s="14"/>
    </row>
    <row r="188" spans="4:7">
      <c r="D188" s="14"/>
      <c r="E188" s="14"/>
      <c r="F188" s="14"/>
      <c r="G188" s="14"/>
    </row>
    <row r="189" spans="4:7">
      <c r="D189" s="14"/>
      <c r="E189" s="14"/>
      <c r="F189" s="14"/>
      <c r="G189" s="14"/>
    </row>
    <row r="190" spans="4:7">
      <c r="D190" s="14"/>
      <c r="E190" s="14"/>
      <c r="F190" s="14"/>
      <c r="G190" s="14"/>
    </row>
    <row r="191" spans="4:7">
      <c r="D191" s="14"/>
      <c r="E191" s="14"/>
      <c r="F191" s="14"/>
      <c r="G191" s="14"/>
    </row>
    <row r="192" spans="4:7">
      <c r="D192" s="14"/>
      <c r="E192" s="14"/>
      <c r="F192" s="14"/>
      <c r="G192" s="14"/>
    </row>
    <row r="193" spans="4:7">
      <c r="D193" s="14"/>
      <c r="E193" s="14"/>
      <c r="F193" s="14"/>
      <c r="G193" s="14"/>
    </row>
    <row r="194" spans="4:7">
      <c r="D194" s="14"/>
      <c r="E194" s="14"/>
      <c r="F194" s="14"/>
      <c r="G194" s="14"/>
    </row>
    <row r="195" spans="4:7">
      <c r="D195" s="14"/>
      <c r="E195" s="14"/>
      <c r="F195" s="14"/>
      <c r="G195" s="14"/>
    </row>
    <row r="196" spans="4:7">
      <c r="D196" s="14"/>
      <c r="E196" s="14"/>
      <c r="F196" s="14"/>
      <c r="G196" s="14"/>
    </row>
    <row r="197" spans="4:7">
      <c r="D197" s="14"/>
      <c r="E197" s="14"/>
      <c r="F197" s="14"/>
      <c r="G197" s="14"/>
    </row>
    <row r="198" spans="4:7">
      <c r="D198" s="14"/>
      <c r="E198" s="14"/>
      <c r="F198" s="14"/>
      <c r="G198" s="14"/>
    </row>
    <row r="199" spans="4:7">
      <c r="D199" s="14"/>
      <c r="E199" s="14"/>
      <c r="F199" s="14"/>
      <c r="G199" s="14"/>
    </row>
    <row r="200" spans="4:7">
      <c r="D200" s="14"/>
      <c r="E200" s="14"/>
      <c r="F200" s="14"/>
      <c r="G200" s="14"/>
    </row>
    <row r="201" spans="4:7">
      <c r="D201" s="14"/>
      <c r="E201" s="14"/>
      <c r="F201" s="14"/>
      <c r="G201" s="14"/>
    </row>
    <row r="202" spans="4:7">
      <c r="D202" s="14"/>
      <c r="E202" s="14"/>
      <c r="F202" s="14"/>
      <c r="G202" s="14"/>
    </row>
    <row r="203" spans="4:7">
      <c r="D203" s="14"/>
      <c r="E203" s="14"/>
      <c r="F203" s="14"/>
      <c r="G203" s="14"/>
    </row>
    <row r="204" spans="4:7">
      <c r="D204" s="14"/>
      <c r="E204" s="14"/>
      <c r="F204" s="14"/>
      <c r="G204" s="14"/>
    </row>
    <row r="205" spans="4:7">
      <c r="D205" s="14"/>
      <c r="E205" s="14"/>
      <c r="F205" s="14"/>
      <c r="G205" s="14"/>
    </row>
    <row r="206" spans="4:7">
      <c r="D206" s="14"/>
      <c r="E206" s="14"/>
      <c r="F206" s="14"/>
      <c r="G206" s="14"/>
    </row>
    <row r="207" spans="4:7">
      <c r="D207" s="14"/>
      <c r="E207" s="14"/>
      <c r="F207" s="14"/>
      <c r="G207" s="14"/>
    </row>
    <row r="208" spans="4:7">
      <c r="D208" s="14"/>
      <c r="E208" s="14"/>
      <c r="F208" s="14"/>
      <c r="G208" s="14"/>
    </row>
    <row r="209" spans="2:7">
      <c r="D209" s="14"/>
      <c r="E209" s="14"/>
      <c r="F209" s="14"/>
      <c r="G209" s="14"/>
    </row>
    <row r="210" spans="2:7">
      <c r="D210" s="14"/>
      <c r="E210" s="14"/>
      <c r="F210" s="14"/>
      <c r="G210" s="14"/>
    </row>
    <row r="211" spans="2:7">
      <c r="D211" s="14"/>
      <c r="E211" s="14"/>
      <c r="F211" s="14"/>
      <c r="G211" s="14"/>
    </row>
    <row r="212" spans="2:7">
      <c r="D212" s="14"/>
      <c r="E212" s="14"/>
      <c r="F212" s="14"/>
      <c r="G212" s="14"/>
    </row>
    <row r="213" spans="2:7">
      <c r="D213" s="14"/>
      <c r="E213" s="14"/>
      <c r="F213" s="14"/>
      <c r="G213" s="14"/>
    </row>
    <row r="214" spans="2:7">
      <c r="D214" s="14"/>
      <c r="E214" s="14"/>
      <c r="F214" s="14"/>
      <c r="G214" s="14"/>
    </row>
    <row r="215" spans="2:7">
      <c r="B215" s="14"/>
      <c r="D215" s="14"/>
      <c r="E215" s="14"/>
      <c r="F215" s="14"/>
      <c r="G215" s="14"/>
    </row>
    <row r="216" spans="2:7">
      <c r="B216" s="14"/>
      <c r="D216" s="14"/>
      <c r="E216" s="14"/>
      <c r="F216" s="14"/>
      <c r="G216" s="14"/>
    </row>
    <row r="217" spans="2:7">
      <c r="B217" s="17"/>
      <c r="D217" s="14"/>
      <c r="E217" s="14"/>
      <c r="F217" s="14"/>
      <c r="G217" s="14"/>
    </row>
    <row r="218" spans="2:7">
      <c r="D218" s="14"/>
      <c r="E218" s="14"/>
      <c r="F218" s="14"/>
      <c r="G218" s="14"/>
    </row>
    <row r="219" spans="2:7">
      <c r="D219" s="14"/>
      <c r="E219" s="14"/>
      <c r="F219" s="14"/>
      <c r="G219" s="14"/>
    </row>
    <row r="220" spans="2:7">
      <c r="D220" s="14"/>
      <c r="E220" s="14"/>
      <c r="F220" s="14"/>
      <c r="G220" s="1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5" width="10.7109375" style="13" customWidth="1"/>
    <col min="6" max="9" width="10.7109375" style="14" customWidth="1"/>
    <col min="10" max="10" width="14.7109375" style="14" customWidth="1"/>
    <col min="11" max="11" width="11.7109375" style="14" customWidth="1"/>
    <col min="12" max="12" width="14.7109375" style="14" customWidth="1"/>
    <col min="13" max="15" width="10.7109375" style="14" customWidth="1"/>
    <col min="16" max="16" width="7.5703125" style="14" customWidth="1"/>
    <col min="17" max="17" width="6.7109375" style="14" customWidth="1"/>
    <col min="18" max="18" width="7.7109375" style="14" customWidth="1"/>
    <col min="19" max="19" width="7.140625" style="14" customWidth="1"/>
    <col min="20" max="20" width="6" style="14" customWidth="1"/>
    <col min="21" max="21" width="7.85546875" style="14" customWidth="1"/>
    <col min="22" max="22" width="8.140625" style="14" customWidth="1"/>
    <col min="23" max="23" width="6.28515625" style="14" customWidth="1"/>
    <col min="24" max="24" width="8" style="14" customWidth="1"/>
    <col min="25" max="25" width="8.7109375" style="14" customWidth="1"/>
    <col min="26" max="26" width="10" style="14" customWidth="1"/>
    <col min="27" max="27" width="9.5703125" style="14" customWidth="1"/>
    <col min="28" max="28" width="6.140625" style="14" customWidth="1"/>
    <col min="29" max="30" width="5.7109375" style="14" customWidth="1"/>
    <col min="31" max="31" width="6.85546875" style="14" customWidth="1"/>
    <col min="32" max="32" width="6.42578125" style="14" customWidth="1"/>
    <col min="33" max="33" width="6.7109375" style="14" customWidth="1"/>
    <col min="34" max="34" width="7.28515625" style="14" customWidth="1"/>
    <col min="35" max="46" width="5.7109375" style="14" customWidth="1"/>
    <col min="47" max="16384" width="9.140625" style="14"/>
  </cols>
  <sheetData>
    <row r="1" spans="2:65">
      <c r="B1" s="2" t="s">
        <v>0</v>
      </c>
      <c r="C1" t="s">
        <v>195</v>
      </c>
    </row>
    <row r="2" spans="2:65">
      <c r="B2" s="2" t="s">
        <v>1</v>
      </c>
    </row>
    <row r="3" spans="2:65">
      <c r="B3" s="2" t="s">
        <v>2</v>
      </c>
      <c r="C3" t="s">
        <v>196</v>
      </c>
    </row>
    <row r="4" spans="2:65">
      <c r="B4" s="2" t="s">
        <v>3</v>
      </c>
    </row>
    <row r="6" spans="2:65" ht="26.25" customHeight="1">
      <c r="B6" s="109" t="s">
        <v>66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1"/>
    </row>
    <row r="7" spans="2:65" ht="26.25" customHeight="1">
      <c r="B7" s="109" t="s">
        <v>91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1"/>
      <c r="BM7" s="17"/>
    </row>
    <row r="8" spans="2:65" s="17" customFormat="1" ht="63">
      <c r="B8" s="4" t="s">
        <v>46</v>
      </c>
      <c r="C8" s="26" t="s">
        <v>47</v>
      </c>
      <c r="D8" s="26" t="s">
        <v>68</v>
      </c>
      <c r="E8" s="26" t="s">
        <v>48</v>
      </c>
      <c r="F8" s="26" t="s">
        <v>82</v>
      </c>
      <c r="G8" s="26" t="s">
        <v>49</v>
      </c>
      <c r="H8" s="26" t="s">
        <v>50</v>
      </c>
      <c r="I8" s="26" t="s">
        <v>51</v>
      </c>
      <c r="J8" s="26" t="s">
        <v>185</v>
      </c>
      <c r="K8" s="26" t="s">
        <v>186</v>
      </c>
      <c r="L8" s="26" t="s">
        <v>54</v>
      </c>
      <c r="M8" s="26" t="s">
        <v>71</v>
      </c>
      <c r="N8" s="26" t="s">
        <v>55</v>
      </c>
      <c r="O8" s="32" t="s">
        <v>181</v>
      </c>
      <c r="Q8" s="14"/>
      <c r="BH8" s="14"/>
      <c r="BI8" s="14"/>
    </row>
    <row r="9" spans="2:65" s="17" customFormat="1" ht="20.25">
      <c r="B9" s="18"/>
      <c r="C9" s="19"/>
      <c r="D9" s="19"/>
      <c r="E9" s="19"/>
      <c r="F9" s="19"/>
      <c r="G9" s="19"/>
      <c r="H9" s="19"/>
      <c r="I9" s="19"/>
      <c r="J9" s="29" t="s">
        <v>182</v>
      </c>
      <c r="K9" s="29"/>
      <c r="L9" s="29" t="s">
        <v>6</v>
      </c>
      <c r="M9" s="29" t="s">
        <v>7</v>
      </c>
      <c r="N9" s="29" t="s">
        <v>7</v>
      </c>
      <c r="O9" s="30" t="s">
        <v>7</v>
      </c>
      <c r="BG9" s="14"/>
      <c r="BH9" s="14"/>
      <c r="BI9" s="14"/>
      <c r="BM9" s="21"/>
    </row>
    <row r="10" spans="2:65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32" t="s">
        <v>75</v>
      </c>
      <c r="O10" s="32" t="s">
        <v>76</v>
      </c>
      <c r="P10" s="33"/>
      <c r="BG10" s="14"/>
      <c r="BH10" s="17"/>
      <c r="BI10" s="14"/>
    </row>
    <row r="11" spans="2:65" s="21" customFormat="1" ht="18" customHeight="1">
      <c r="B11" s="22" t="s">
        <v>92</v>
      </c>
      <c r="C11" s="6"/>
      <c r="D11" s="6"/>
      <c r="E11" s="6"/>
      <c r="F11" s="6"/>
      <c r="G11" s="6"/>
      <c r="H11" s="6"/>
      <c r="I11" s="6"/>
      <c r="J11" s="73">
        <v>91141822.680000007</v>
      </c>
      <c r="K11" s="6"/>
      <c r="L11" s="73">
        <v>235959.548723935</v>
      </c>
      <c r="M11" s="6"/>
      <c r="N11" s="74">
        <v>1</v>
      </c>
      <c r="O11" s="74">
        <v>1.18E-2</v>
      </c>
      <c r="P11" s="33"/>
      <c r="BG11" s="14"/>
      <c r="BH11" s="17"/>
      <c r="BI11" s="14"/>
      <c r="BM11" s="14"/>
    </row>
    <row r="12" spans="2:65">
      <c r="B12" s="77" t="s">
        <v>203</v>
      </c>
      <c r="C12" s="14"/>
      <c r="D12" s="14"/>
      <c r="E12" s="14"/>
      <c r="J12" s="79">
        <v>48460022.079999998</v>
      </c>
      <c r="L12" s="79">
        <v>69559.00515184</v>
      </c>
      <c r="N12" s="78">
        <v>0.29480000000000001</v>
      </c>
      <c r="O12" s="78">
        <v>3.5000000000000001E-3</v>
      </c>
    </row>
    <row r="13" spans="2:65">
      <c r="B13" s="77" t="s">
        <v>2906</v>
      </c>
      <c r="C13" s="14"/>
      <c r="D13" s="14"/>
      <c r="E13" s="14"/>
      <c r="J13" s="79">
        <v>0</v>
      </c>
      <c r="L13" s="79">
        <v>0</v>
      </c>
      <c r="N13" s="78">
        <v>0</v>
      </c>
      <c r="O13" s="78">
        <v>0</v>
      </c>
    </row>
    <row r="14" spans="2:65">
      <c r="B14" t="s">
        <v>251</v>
      </c>
      <c r="C14" t="s">
        <v>251</v>
      </c>
      <c r="D14" s="14"/>
      <c r="E14" s="14"/>
      <c r="F14" t="s">
        <v>251</v>
      </c>
      <c r="G14" t="s">
        <v>251</v>
      </c>
      <c r="I14" t="s">
        <v>251</v>
      </c>
      <c r="J14" s="75">
        <v>0</v>
      </c>
      <c r="K14" s="75">
        <v>0</v>
      </c>
      <c r="L14" s="75">
        <v>0</v>
      </c>
      <c r="M14" s="76">
        <v>0</v>
      </c>
      <c r="N14" s="76">
        <v>0</v>
      </c>
      <c r="O14" s="76">
        <v>0</v>
      </c>
    </row>
    <row r="15" spans="2:65">
      <c r="B15" s="77" t="s">
        <v>2907</v>
      </c>
      <c r="C15" s="14"/>
      <c r="D15" s="14"/>
      <c r="E15" s="14"/>
      <c r="J15" s="79">
        <v>0</v>
      </c>
      <c r="L15" s="79">
        <v>0</v>
      </c>
      <c r="N15" s="78">
        <v>0</v>
      </c>
      <c r="O15" s="78">
        <v>0</v>
      </c>
    </row>
    <row r="16" spans="2:65">
      <c r="B16" t="s">
        <v>251</v>
      </c>
      <c r="C16" t="s">
        <v>251</v>
      </c>
      <c r="D16" s="14"/>
      <c r="E16" s="14"/>
      <c r="F16" t="s">
        <v>251</v>
      </c>
      <c r="G16" t="s">
        <v>251</v>
      </c>
      <c r="I16" t="s">
        <v>251</v>
      </c>
      <c r="J16" s="75">
        <v>0</v>
      </c>
      <c r="K16" s="75">
        <v>0</v>
      </c>
      <c r="L16" s="75">
        <v>0</v>
      </c>
      <c r="M16" s="76">
        <v>0</v>
      </c>
      <c r="N16" s="76">
        <v>0</v>
      </c>
      <c r="O16" s="76">
        <v>0</v>
      </c>
    </row>
    <row r="17" spans="2:15">
      <c r="B17" s="77" t="s">
        <v>90</v>
      </c>
      <c r="C17" s="14"/>
      <c r="D17" s="14"/>
      <c r="E17" s="14"/>
      <c r="J17" s="79">
        <v>48460022.079999998</v>
      </c>
      <c r="L17" s="79">
        <v>69559.00515184</v>
      </c>
      <c r="N17" s="78">
        <v>0.29480000000000001</v>
      </c>
      <c r="O17" s="78">
        <v>3.5000000000000001E-3</v>
      </c>
    </row>
    <row r="18" spans="2:15">
      <c r="B18" t="s">
        <v>2908</v>
      </c>
      <c r="C18" t="s">
        <v>2909</v>
      </c>
      <c r="D18" t="s">
        <v>98</v>
      </c>
      <c r="E18" t="s">
        <v>2910</v>
      </c>
      <c r="F18" t="s">
        <v>2674</v>
      </c>
      <c r="G18" t="s">
        <v>506</v>
      </c>
      <c r="H18" t="s">
        <v>209</v>
      </c>
      <c r="I18" t="s">
        <v>100</v>
      </c>
      <c r="J18" s="75">
        <v>16335022.08</v>
      </c>
      <c r="K18" s="75">
        <v>57.3</v>
      </c>
      <c r="L18" s="75">
        <v>9359.9676518399992</v>
      </c>
      <c r="M18" s="76">
        <v>4.6600000000000003E-2</v>
      </c>
      <c r="N18" s="76">
        <v>3.9699999999999999E-2</v>
      </c>
      <c r="O18" s="76">
        <v>5.0000000000000001E-4</v>
      </c>
    </row>
    <row r="19" spans="2:15">
      <c r="B19" t="s">
        <v>2911</v>
      </c>
      <c r="C19" t="s">
        <v>2912</v>
      </c>
      <c r="D19" t="s">
        <v>98</v>
      </c>
      <c r="E19" t="s">
        <v>2700</v>
      </c>
      <c r="F19" t="s">
        <v>2674</v>
      </c>
      <c r="G19" t="s">
        <v>251</v>
      </c>
      <c r="H19" t="s">
        <v>931</v>
      </c>
      <c r="I19" t="s">
        <v>100</v>
      </c>
      <c r="J19" s="75">
        <v>32125000</v>
      </c>
      <c r="K19" s="75">
        <v>187.39</v>
      </c>
      <c r="L19" s="75">
        <v>60199.037499999999</v>
      </c>
      <c r="M19" s="76">
        <v>0</v>
      </c>
      <c r="N19" s="76">
        <v>0.25509999999999999</v>
      </c>
      <c r="O19" s="76">
        <v>3.0000000000000001E-3</v>
      </c>
    </row>
    <row r="20" spans="2:15">
      <c r="B20" s="77" t="s">
        <v>1650</v>
      </c>
      <c r="C20" s="14"/>
      <c r="D20" s="14"/>
      <c r="E20" s="14"/>
      <c r="J20" s="79">
        <v>0</v>
      </c>
      <c r="L20" s="79">
        <v>0</v>
      </c>
      <c r="N20" s="78">
        <v>0</v>
      </c>
      <c r="O20" s="78">
        <v>0</v>
      </c>
    </row>
    <row r="21" spans="2:15">
      <c r="B21" t="s">
        <v>251</v>
      </c>
      <c r="C21" t="s">
        <v>251</v>
      </c>
      <c r="D21" s="14"/>
      <c r="E21" s="14"/>
      <c r="F21" t="s">
        <v>251</v>
      </c>
      <c r="G21" t="s">
        <v>251</v>
      </c>
      <c r="I21" t="s">
        <v>251</v>
      </c>
      <c r="J21" s="75">
        <v>0</v>
      </c>
      <c r="K21" s="75">
        <v>0</v>
      </c>
      <c r="L21" s="75">
        <v>0</v>
      </c>
      <c r="M21" s="76">
        <v>0</v>
      </c>
      <c r="N21" s="76">
        <v>0</v>
      </c>
      <c r="O21" s="76">
        <v>0</v>
      </c>
    </row>
    <row r="22" spans="2:15">
      <c r="B22" s="77" t="s">
        <v>254</v>
      </c>
      <c r="C22" s="14"/>
      <c r="D22" s="14"/>
      <c r="E22" s="14"/>
      <c r="J22" s="79">
        <v>42681800.600000001</v>
      </c>
      <c r="L22" s="79">
        <v>166400.54357209499</v>
      </c>
      <c r="N22" s="78">
        <v>0.70520000000000005</v>
      </c>
      <c r="O22" s="78">
        <v>8.3000000000000001E-3</v>
      </c>
    </row>
    <row r="23" spans="2:15">
      <c r="B23" s="77" t="s">
        <v>2906</v>
      </c>
      <c r="C23" s="14"/>
      <c r="D23" s="14"/>
      <c r="E23" s="14"/>
      <c r="J23" s="79">
        <v>0</v>
      </c>
      <c r="L23" s="79">
        <v>0</v>
      </c>
      <c r="N23" s="78">
        <v>0</v>
      </c>
      <c r="O23" s="78">
        <v>0</v>
      </c>
    </row>
    <row r="24" spans="2:15">
      <c r="B24" t="s">
        <v>251</v>
      </c>
      <c r="C24" t="s">
        <v>251</v>
      </c>
      <c r="D24" s="14"/>
      <c r="E24" s="14"/>
      <c r="F24" t="s">
        <v>251</v>
      </c>
      <c r="G24" t="s">
        <v>251</v>
      </c>
      <c r="I24" t="s">
        <v>251</v>
      </c>
      <c r="J24" s="75">
        <v>0</v>
      </c>
      <c r="K24" s="75">
        <v>0</v>
      </c>
      <c r="L24" s="75">
        <v>0</v>
      </c>
      <c r="M24" s="76">
        <v>0</v>
      </c>
      <c r="N24" s="76">
        <v>0</v>
      </c>
      <c r="O24" s="76">
        <v>0</v>
      </c>
    </row>
    <row r="25" spans="2:15">
      <c r="B25" s="77" t="s">
        <v>2907</v>
      </c>
      <c r="C25" s="14"/>
      <c r="D25" s="14"/>
      <c r="E25" s="14"/>
      <c r="J25" s="79">
        <v>0</v>
      </c>
      <c r="L25" s="79">
        <v>0</v>
      </c>
      <c r="N25" s="78">
        <v>0</v>
      </c>
      <c r="O25" s="78">
        <v>0</v>
      </c>
    </row>
    <row r="26" spans="2:15">
      <c r="B26" t="s">
        <v>251</v>
      </c>
      <c r="C26" t="s">
        <v>251</v>
      </c>
      <c r="D26" s="14"/>
      <c r="E26" s="14"/>
      <c r="F26" t="s">
        <v>251</v>
      </c>
      <c r="G26" t="s">
        <v>251</v>
      </c>
      <c r="I26" t="s">
        <v>251</v>
      </c>
      <c r="J26" s="75">
        <v>0</v>
      </c>
      <c r="K26" s="75">
        <v>0</v>
      </c>
      <c r="L26" s="75">
        <v>0</v>
      </c>
      <c r="M26" s="76">
        <v>0</v>
      </c>
      <c r="N26" s="76">
        <v>0</v>
      </c>
      <c r="O26" s="76">
        <v>0</v>
      </c>
    </row>
    <row r="27" spans="2:15">
      <c r="B27" s="77" t="s">
        <v>90</v>
      </c>
      <c r="C27" s="14"/>
      <c r="D27" s="14"/>
      <c r="E27" s="14"/>
      <c r="J27" s="79">
        <v>42681800.600000001</v>
      </c>
      <c r="L27" s="79">
        <v>166400.54357209499</v>
      </c>
      <c r="N27" s="78">
        <v>0.70520000000000005</v>
      </c>
      <c r="O27" s="78">
        <v>8.3000000000000001E-3</v>
      </c>
    </row>
    <row r="28" spans="2:15">
      <c r="B28" t="s">
        <v>2913</v>
      </c>
      <c r="C28" t="s">
        <v>2914</v>
      </c>
      <c r="D28" t="s">
        <v>121</v>
      </c>
      <c r="E28" t="s">
        <v>2915</v>
      </c>
      <c r="F28" t="s">
        <v>2674</v>
      </c>
      <c r="G28" t="s">
        <v>251</v>
      </c>
      <c r="H28" t="s">
        <v>931</v>
      </c>
      <c r="I28" t="s">
        <v>104</v>
      </c>
      <c r="J28" s="75">
        <v>56420</v>
      </c>
      <c r="K28" s="75">
        <v>16998</v>
      </c>
      <c r="L28" s="75">
        <v>34668.831833999997</v>
      </c>
      <c r="M28" s="76">
        <v>0</v>
      </c>
      <c r="N28" s="76">
        <v>0.1469</v>
      </c>
      <c r="O28" s="76">
        <v>1.6999999999999999E-3</v>
      </c>
    </row>
    <row r="29" spans="2:15">
      <c r="B29" t="s">
        <v>2916</v>
      </c>
      <c r="C29" t="s">
        <v>2917</v>
      </c>
      <c r="D29" t="s">
        <v>121</v>
      </c>
      <c r="E29" t="s">
        <v>2918</v>
      </c>
      <c r="F29" t="s">
        <v>2674</v>
      </c>
      <c r="G29" t="s">
        <v>251</v>
      </c>
      <c r="H29" t="s">
        <v>931</v>
      </c>
      <c r="I29" t="s">
        <v>108</v>
      </c>
      <c r="J29" s="75">
        <v>46000</v>
      </c>
      <c r="K29" s="75">
        <v>4855</v>
      </c>
      <c r="L29" s="75">
        <v>8781.78226</v>
      </c>
      <c r="M29" s="76">
        <v>0</v>
      </c>
      <c r="N29" s="76">
        <v>3.7199999999999997E-2</v>
      </c>
      <c r="O29" s="76">
        <v>4.0000000000000002E-4</v>
      </c>
    </row>
    <row r="30" spans="2:15">
      <c r="B30" t="s">
        <v>2919</v>
      </c>
      <c r="C30" t="s">
        <v>2920</v>
      </c>
      <c r="D30" t="s">
        <v>121</v>
      </c>
      <c r="E30" t="s">
        <v>2918</v>
      </c>
      <c r="F30" t="s">
        <v>2674</v>
      </c>
      <c r="G30" t="s">
        <v>251</v>
      </c>
      <c r="H30" t="s">
        <v>931</v>
      </c>
      <c r="I30" t="s">
        <v>201</v>
      </c>
      <c r="J30" s="75">
        <v>242000</v>
      </c>
      <c r="K30" s="75">
        <v>166700</v>
      </c>
      <c r="L30" s="75">
        <v>10919.610151999999</v>
      </c>
      <c r="M30" s="76">
        <v>0</v>
      </c>
      <c r="N30" s="76">
        <v>4.6300000000000001E-2</v>
      </c>
      <c r="O30" s="76">
        <v>5.0000000000000001E-4</v>
      </c>
    </row>
    <row r="31" spans="2:15">
      <c r="B31" t="s">
        <v>2921</v>
      </c>
      <c r="C31" t="s">
        <v>2922</v>
      </c>
      <c r="D31" t="s">
        <v>366</v>
      </c>
      <c r="E31" t="s">
        <v>2923</v>
      </c>
      <c r="F31" t="s">
        <v>2674</v>
      </c>
      <c r="G31" t="s">
        <v>251</v>
      </c>
      <c r="H31" t="s">
        <v>931</v>
      </c>
      <c r="I31" t="s">
        <v>198</v>
      </c>
      <c r="J31" s="75">
        <v>5735</v>
      </c>
      <c r="K31" s="75">
        <v>21400</v>
      </c>
      <c r="L31" s="75">
        <v>4842.2726949999997</v>
      </c>
      <c r="M31" s="76">
        <v>0</v>
      </c>
      <c r="N31" s="76">
        <v>2.0500000000000001E-2</v>
      </c>
      <c r="O31" s="76">
        <v>2.0000000000000001E-4</v>
      </c>
    </row>
    <row r="32" spans="2:15">
      <c r="B32" t="s">
        <v>2924</v>
      </c>
      <c r="C32" t="s">
        <v>2925</v>
      </c>
      <c r="D32" t="s">
        <v>121</v>
      </c>
      <c r="E32" t="s">
        <v>2926</v>
      </c>
      <c r="F32" t="s">
        <v>2674</v>
      </c>
      <c r="G32" t="s">
        <v>251</v>
      </c>
      <c r="H32" t="s">
        <v>931</v>
      </c>
      <c r="I32" t="s">
        <v>104</v>
      </c>
      <c r="J32" s="75">
        <v>5750</v>
      </c>
      <c r="K32" s="75">
        <v>21858.82</v>
      </c>
      <c r="L32" s="75">
        <v>4543.6289722499996</v>
      </c>
      <c r="M32" s="76">
        <v>0</v>
      </c>
      <c r="N32" s="76">
        <v>1.9300000000000001E-2</v>
      </c>
      <c r="O32" s="76">
        <v>2.0000000000000001E-4</v>
      </c>
    </row>
    <row r="33" spans="2:15">
      <c r="B33" t="s">
        <v>2927</v>
      </c>
      <c r="C33" t="s">
        <v>2928</v>
      </c>
      <c r="D33" t="s">
        <v>121</v>
      </c>
      <c r="E33" t="s">
        <v>2929</v>
      </c>
      <c r="F33" t="s">
        <v>2674</v>
      </c>
      <c r="G33" t="s">
        <v>251</v>
      </c>
      <c r="H33" t="s">
        <v>931</v>
      </c>
      <c r="I33" t="s">
        <v>104</v>
      </c>
      <c r="J33" s="75">
        <v>18194</v>
      </c>
      <c r="K33" s="75">
        <v>16145.3</v>
      </c>
      <c r="L33" s="75">
        <v>10618.975313430001</v>
      </c>
      <c r="M33" s="76">
        <v>1E-4</v>
      </c>
      <c r="N33" s="76">
        <v>4.4999999999999998E-2</v>
      </c>
      <c r="O33" s="76">
        <v>5.0000000000000001E-4</v>
      </c>
    </row>
    <row r="34" spans="2:15">
      <c r="B34" t="s">
        <v>2930</v>
      </c>
      <c r="C34" t="s">
        <v>2931</v>
      </c>
      <c r="D34" t="s">
        <v>121</v>
      </c>
      <c r="E34" t="s">
        <v>2932</v>
      </c>
      <c r="F34" t="s">
        <v>2674</v>
      </c>
      <c r="G34" t="s">
        <v>251</v>
      </c>
      <c r="H34" t="s">
        <v>931</v>
      </c>
      <c r="I34" t="s">
        <v>104</v>
      </c>
      <c r="J34" s="75">
        <v>125000.81</v>
      </c>
      <c r="K34" s="75">
        <v>2258.79</v>
      </c>
      <c r="L34" s="75">
        <v>10206.973453259399</v>
      </c>
      <c r="M34" s="76">
        <v>1E-4</v>
      </c>
      <c r="N34" s="76">
        <v>4.3299999999999998E-2</v>
      </c>
      <c r="O34" s="76">
        <v>5.0000000000000001E-4</v>
      </c>
    </row>
    <row r="35" spans="2:15">
      <c r="B35" t="s">
        <v>2933</v>
      </c>
      <c r="C35" t="s">
        <v>2934</v>
      </c>
      <c r="D35" t="s">
        <v>121</v>
      </c>
      <c r="E35" t="s">
        <v>2935</v>
      </c>
      <c r="F35" t="s">
        <v>2674</v>
      </c>
      <c r="G35" t="s">
        <v>251</v>
      </c>
      <c r="H35" t="s">
        <v>931</v>
      </c>
      <c r="I35" t="s">
        <v>111</v>
      </c>
      <c r="J35" s="75">
        <v>1000000</v>
      </c>
      <c r="K35" s="75">
        <v>113.89</v>
      </c>
      <c r="L35" s="75">
        <v>5087.6940800000002</v>
      </c>
      <c r="M35" s="76">
        <v>1.2999999999999999E-3</v>
      </c>
      <c r="N35" s="76">
        <v>2.1600000000000001E-2</v>
      </c>
      <c r="O35" s="76">
        <v>2.9999999999999997E-4</v>
      </c>
    </row>
    <row r="36" spans="2:15">
      <c r="B36" t="s">
        <v>2936</v>
      </c>
      <c r="C36" t="s">
        <v>2937</v>
      </c>
      <c r="D36" t="s">
        <v>98</v>
      </c>
      <c r="E36" t="s">
        <v>2691</v>
      </c>
      <c r="F36" t="s">
        <v>2674</v>
      </c>
      <c r="G36" t="s">
        <v>251</v>
      </c>
      <c r="H36" t="s">
        <v>931</v>
      </c>
      <c r="I36" t="s">
        <v>100</v>
      </c>
      <c r="J36" s="75">
        <v>41020000</v>
      </c>
      <c r="K36" s="75">
        <v>155.47999999999999</v>
      </c>
      <c r="L36" s="75">
        <v>63777.896000000001</v>
      </c>
      <c r="M36" s="76">
        <v>0</v>
      </c>
      <c r="N36" s="76">
        <v>0.27029999999999998</v>
      </c>
      <c r="O36" s="76">
        <v>3.2000000000000002E-3</v>
      </c>
    </row>
    <row r="37" spans="2:15">
      <c r="B37" t="s">
        <v>2938</v>
      </c>
      <c r="C37" t="s">
        <v>2939</v>
      </c>
      <c r="D37" t="s">
        <v>121</v>
      </c>
      <c r="E37" t="s">
        <v>2940</v>
      </c>
      <c r="F37" t="s">
        <v>2674</v>
      </c>
      <c r="G37" t="s">
        <v>251</v>
      </c>
      <c r="H37" t="s">
        <v>931</v>
      </c>
      <c r="I37" t="s">
        <v>108</v>
      </c>
      <c r="J37" s="75">
        <v>6200</v>
      </c>
      <c r="K37" s="75">
        <v>11972</v>
      </c>
      <c r="L37" s="75">
        <v>2918.7305007999998</v>
      </c>
      <c r="M37" s="76">
        <v>0</v>
      </c>
      <c r="N37" s="76">
        <v>1.24E-2</v>
      </c>
      <c r="O37" s="76">
        <v>1E-4</v>
      </c>
    </row>
    <row r="38" spans="2:15">
      <c r="B38" t="s">
        <v>2941</v>
      </c>
      <c r="C38" t="s">
        <v>2942</v>
      </c>
      <c r="D38" t="s">
        <v>121</v>
      </c>
      <c r="E38" t="s">
        <v>2943</v>
      </c>
      <c r="F38" t="s">
        <v>2674</v>
      </c>
      <c r="G38" t="s">
        <v>251</v>
      </c>
      <c r="H38" t="s">
        <v>931</v>
      </c>
      <c r="I38" t="s">
        <v>104</v>
      </c>
      <c r="J38" s="75">
        <v>156500.79</v>
      </c>
      <c r="K38" s="75">
        <v>1773.6</v>
      </c>
      <c r="L38" s="75">
        <v>10034.148311355601</v>
      </c>
      <c r="M38" s="76">
        <v>2.0000000000000001E-4</v>
      </c>
      <c r="N38" s="76">
        <v>4.2500000000000003E-2</v>
      </c>
      <c r="O38" s="76">
        <v>5.0000000000000001E-4</v>
      </c>
    </row>
    <row r="39" spans="2:15">
      <c r="B39" s="77" t="s">
        <v>1650</v>
      </c>
      <c r="C39" s="14"/>
      <c r="D39" s="14"/>
      <c r="E39" s="14"/>
      <c r="J39" s="79">
        <v>0</v>
      </c>
      <c r="L39" s="79">
        <v>0</v>
      </c>
      <c r="N39" s="78">
        <v>0</v>
      </c>
      <c r="O39" s="78">
        <v>0</v>
      </c>
    </row>
    <row r="40" spans="2:15">
      <c r="B40" t="s">
        <v>251</v>
      </c>
      <c r="C40" t="s">
        <v>251</v>
      </c>
      <c r="D40" s="14"/>
      <c r="E40" s="14"/>
      <c r="F40" t="s">
        <v>251</v>
      </c>
      <c r="G40" t="s">
        <v>251</v>
      </c>
      <c r="I40" t="s">
        <v>251</v>
      </c>
      <c r="J40" s="75">
        <v>0</v>
      </c>
      <c r="K40" s="75">
        <v>0</v>
      </c>
      <c r="L40" s="75">
        <v>0</v>
      </c>
      <c r="M40" s="76">
        <v>0</v>
      </c>
      <c r="N40" s="76">
        <v>0</v>
      </c>
      <c r="O40" s="76">
        <v>0</v>
      </c>
    </row>
    <row r="41" spans="2:15">
      <c r="B41" t="s">
        <v>256</v>
      </c>
      <c r="C41" s="14"/>
      <c r="D41" s="14"/>
      <c r="E41" s="14"/>
    </row>
    <row r="42" spans="2:15">
      <c r="B42" t="s">
        <v>393</v>
      </c>
      <c r="C42" s="14"/>
      <c r="D42" s="14"/>
      <c r="E42" s="14"/>
    </row>
    <row r="43" spans="2:15">
      <c r="B43" t="s">
        <v>394</v>
      </c>
      <c r="C43" s="14"/>
      <c r="D43" s="14"/>
      <c r="E43" s="14"/>
    </row>
    <row r="44" spans="2:15">
      <c r="B44" t="s">
        <v>395</v>
      </c>
      <c r="C44" s="14"/>
      <c r="D44" s="14"/>
      <c r="E44" s="14"/>
    </row>
    <row r="45" spans="2:15">
      <c r="C45" s="14"/>
      <c r="D45" s="14"/>
      <c r="E45" s="14"/>
    </row>
    <row r="46" spans="2:15">
      <c r="C46" s="14"/>
      <c r="D46" s="14"/>
      <c r="E46" s="14"/>
    </row>
    <row r="47" spans="2:15">
      <c r="C47" s="14"/>
      <c r="D47" s="14"/>
      <c r="E47" s="14"/>
    </row>
    <row r="48" spans="2:15">
      <c r="C48" s="14"/>
      <c r="D48" s="14"/>
      <c r="E48" s="14"/>
    </row>
    <row r="49" spans="3:5">
      <c r="C49" s="14"/>
      <c r="D49" s="14"/>
      <c r="E49" s="14"/>
    </row>
    <row r="50" spans="3:5">
      <c r="C50" s="14"/>
      <c r="D50" s="14"/>
      <c r="E50" s="14"/>
    </row>
    <row r="51" spans="3:5">
      <c r="C51" s="14"/>
      <c r="D51" s="14"/>
      <c r="E51" s="14"/>
    </row>
    <row r="52" spans="3:5">
      <c r="C52" s="14"/>
      <c r="D52" s="14"/>
      <c r="E52" s="14"/>
    </row>
    <row r="53" spans="3:5">
      <c r="C53" s="14"/>
      <c r="D53" s="14"/>
      <c r="E53" s="14"/>
    </row>
    <row r="54" spans="3:5">
      <c r="C54" s="14"/>
      <c r="D54" s="14"/>
      <c r="E54" s="14"/>
    </row>
    <row r="55" spans="3:5">
      <c r="C55" s="14"/>
      <c r="D55" s="14"/>
      <c r="E55" s="14"/>
    </row>
    <row r="56" spans="3:5">
      <c r="C56" s="14"/>
      <c r="D56" s="14"/>
      <c r="E56" s="14"/>
    </row>
    <row r="57" spans="3:5">
      <c r="C57" s="14"/>
      <c r="D57" s="14"/>
      <c r="E57" s="14"/>
    </row>
    <row r="58" spans="3:5">
      <c r="C58" s="14"/>
      <c r="D58" s="14"/>
      <c r="E58" s="14"/>
    </row>
    <row r="59" spans="3:5">
      <c r="C59" s="14"/>
      <c r="D59" s="14"/>
      <c r="E59" s="14"/>
    </row>
    <row r="60" spans="3:5">
      <c r="C60" s="14"/>
      <c r="D60" s="14"/>
      <c r="E60" s="14"/>
    </row>
    <row r="61" spans="3:5">
      <c r="C61" s="14"/>
      <c r="D61" s="14"/>
      <c r="E61" s="14"/>
    </row>
    <row r="62" spans="3:5">
      <c r="C62" s="14"/>
      <c r="D62" s="14"/>
      <c r="E62" s="14"/>
    </row>
    <row r="63" spans="3:5">
      <c r="C63" s="14"/>
      <c r="D63" s="14"/>
      <c r="E63" s="14"/>
    </row>
    <row r="64" spans="3:5">
      <c r="C64" s="14"/>
      <c r="D64" s="14"/>
      <c r="E64" s="14"/>
    </row>
    <row r="65" spans="3:5">
      <c r="C65" s="14"/>
      <c r="D65" s="14"/>
      <c r="E65" s="14"/>
    </row>
    <row r="66" spans="3:5">
      <c r="C66" s="14"/>
      <c r="D66" s="14"/>
      <c r="E66" s="14"/>
    </row>
    <row r="67" spans="3:5">
      <c r="C67" s="14"/>
      <c r="D67" s="14"/>
      <c r="E67" s="14"/>
    </row>
    <row r="68" spans="3:5">
      <c r="C68" s="14"/>
      <c r="D68" s="14"/>
      <c r="E68" s="14"/>
    </row>
    <row r="69" spans="3:5">
      <c r="C69" s="14"/>
      <c r="D69" s="14"/>
      <c r="E69" s="14"/>
    </row>
    <row r="70" spans="3:5">
      <c r="C70" s="14"/>
      <c r="D70" s="14"/>
      <c r="E70" s="14"/>
    </row>
    <row r="71" spans="3:5">
      <c r="C71" s="14"/>
      <c r="D71" s="14"/>
      <c r="E71" s="14"/>
    </row>
    <row r="72" spans="3:5">
      <c r="C72" s="14"/>
      <c r="D72" s="14"/>
      <c r="E72" s="14"/>
    </row>
    <row r="73" spans="3:5">
      <c r="C73" s="14"/>
      <c r="D73" s="14"/>
      <c r="E73" s="14"/>
    </row>
    <row r="74" spans="3:5">
      <c r="C74" s="14"/>
      <c r="D74" s="14"/>
      <c r="E74" s="14"/>
    </row>
    <row r="75" spans="3:5">
      <c r="C75" s="14"/>
      <c r="D75" s="14"/>
      <c r="E75" s="14"/>
    </row>
    <row r="76" spans="3:5">
      <c r="C76" s="14"/>
      <c r="D76" s="14"/>
      <c r="E76" s="14"/>
    </row>
    <row r="77" spans="3:5">
      <c r="C77" s="14"/>
      <c r="D77" s="14"/>
      <c r="E77" s="14"/>
    </row>
    <row r="78" spans="3:5">
      <c r="C78" s="14"/>
      <c r="D78" s="14"/>
      <c r="E78" s="14"/>
    </row>
    <row r="79" spans="3:5">
      <c r="C79" s="14"/>
      <c r="D79" s="14"/>
      <c r="E79" s="14"/>
    </row>
    <row r="80" spans="3:5">
      <c r="C80" s="14"/>
      <c r="D80" s="14"/>
      <c r="E80" s="14"/>
    </row>
    <row r="81" spans="3:5">
      <c r="C81" s="14"/>
      <c r="D81" s="14"/>
      <c r="E81" s="14"/>
    </row>
    <row r="82" spans="3:5">
      <c r="C82" s="14"/>
      <c r="D82" s="14"/>
      <c r="E82" s="14"/>
    </row>
    <row r="83" spans="3:5">
      <c r="C83" s="14"/>
      <c r="D83" s="14"/>
      <c r="E83" s="14"/>
    </row>
    <row r="84" spans="3:5">
      <c r="C84" s="14"/>
      <c r="D84" s="14"/>
      <c r="E84" s="14"/>
    </row>
    <row r="85" spans="3:5">
      <c r="C85" s="14"/>
      <c r="D85" s="14"/>
      <c r="E85" s="14"/>
    </row>
    <row r="86" spans="3:5">
      <c r="C86" s="14"/>
      <c r="D86" s="14"/>
      <c r="E86" s="14"/>
    </row>
    <row r="87" spans="3:5">
      <c r="C87" s="14"/>
      <c r="D87" s="14"/>
      <c r="E87" s="14"/>
    </row>
    <row r="88" spans="3:5">
      <c r="C88" s="14"/>
      <c r="D88" s="14"/>
      <c r="E88" s="14"/>
    </row>
    <row r="89" spans="3:5">
      <c r="C89" s="14"/>
      <c r="D89" s="14"/>
      <c r="E89" s="14"/>
    </row>
    <row r="90" spans="3:5">
      <c r="C90" s="14"/>
      <c r="D90" s="14"/>
      <c r="E90" s="14"/>
    </row>
    <row r="91" spans="3:5">
      <c r="C91" s="14"/>
      <c r="D91" s="14"/>
      <c r="E91" s="14"/>
    </row>
    <row r="92" spans="3:5">
      <c r="C92" s="14"/>
      <c r="D92" s="14"/>
      <c r="E92" s="14"/>
    </row>
    <row r="93" spans="3:5">
      <c r="C93" s="14"/>
      <c r="D93" s="14"/>
      <c r="E93" s="14"/>
    </row>
    <row r="94" spans="3:5">
      <c r="C94" s="14"/>
      <c r="D94" s="14"/>
      <c r="E94" s="14"/>
    </row>
    <row r="95" spans="3:5">
      <c r="C95" s="14"/>
      <c r="D95" s="14"/>
      <c r="E95" s="14"/>
    </row>
    <row r="96" spans="3:5">
      <c r="C96" s="14"/>
      <c r="D96" s="14"/>
      <c r="E96" s="14"/>
    </row>
    <row r="97" spans="3:5">
      <c r="C97" s="14"/>
      <c r="D97" s="14"/>
      <c r="E97" s="14"/>
    </row>
    <row r="98" spans="3:5">
      <c r="C98" s="14"/>
      <c r="D98" s="14"/>
      <c r="E98" s="14"/>
    </row>
    <row r="99" spans="3:5">
      <c r="C99" s="14"/>
      <c r="D99" s="14"/>
      <c r="E99" s="14"/>
    </row>
    <row r="100" spans="3:5">
      <c r="C100" s="14"/>
      <c r="D100" s="14"/>
      <c r="E100" s="14"/>
    </row>
    <row r="101" spans="3:5">
      <c r="C101" s="14"/>
      <c r="D101" s="14"/>
      <c r="E101" s="14"/>
    </row>
    <row r="102" spans="3:5">
      <c r="C102" s="14"/>
      <c r="D102" s="14"/>
      <c r="E102" s="14"/>
    </row>
    <row r="103" spans="3:5">
      <c r="C103" s="14"/>
      <c r="D103" s="14"/>
      <c r="E103" s="14"/>
    </row>
    <row r="104" spans="3:5">
      <c r="C104" s="14"/>
      <c r="D104" s="14"/>
      <c r="E104" s="14"/>
    </row>
    <row r="105" spans="3:5">
      <c r="C105" s="14"/>
      <c r="D105" s="14"/>
      <c r="E105" s="14"/>
    </row>
    <row r="106" spans="3:5">
      <c r="C106" s="14"/>
      <c r="D106" s="14"/>
      <c r="E106" s="14"/>
    </row>
    <row r="107" spans="3:5">
      <c r="C107" s="14"/>
      <c r="D107" s="14"/>
      <c r="E107" s="14"/>
    </row>
    <row r="108" spans="3:5">
      <c r="C108" s="14"/>
      <c r="D108" s="14"/>
      <c r="E108" s="14"/>
    </row>
    <row r="109" spans="3:5">
      <c r="C109" s="14"/>
      <c r="D109" s="14"/>
      <c r="E109" s="14"/>
    </row>
    <row r="110" spans="3:5">
      <c r="C110" s="14"/>
      <c r="D110" s="14"/>
      <c r="E110" s="14"/>
    </row>
    <row r="111" spans="3:5">
      <c r="C111" s="14"/>
      <c r="D111" s="14"/>
      <c r="E111" s="14"/>
    </row>
    <row r="112" spans="3:5">
      <c r="C112" s="14"/>
      <c r="D112" s="14"/>
      <c r="E112" s="14"/>
    </row>
    <row r="113" spans="3:5">
      <c r="C113" s="14"/>
      <c r="D113" s="14"/>
      <c r="E113" s="14"/>
    </row>
    <row r="114" spans="3:5">
      <c r="C114" s="14"/>
      <c r="D114" s="14"/>
      <c r="E114" s="14"/>
    </row>
    <row r="115" spans="3:5">
      <c r="C115" s="14"/>
      <c r="D115" s="14"/>
      <c r="E115" s="14"/>
    </row>
    <row r="116" spans="3:5">
      <c r="C116" s="14"/>
      <c r="D116" s="14"/>
      <c r="E116" s="14"/>
    </row>
    <row r="117" spans="3:5">
      <c r="C117" s="14"/>
      <c r="D117" s="14"/>
      <c r="E117" s="14"/>
    </row>
    <row r="118" spans="3:5">
      <c r="C118" s="14"/>
      <c r="D118" s="14"/>
      <c r="E118" s="14"/>
    </row>
    <row r="119" spans="3:5">
      <c r="C119" s="14"/>
      <c r="D119" s="14"/>
      <c r="E119" s="14"/>
    </row>
    <row r="120" spans="3:5">
      <c r="C120" s="14"/>
      <c r="D120" s="14"/>
      <c r="E120" s="14"/>
    </row>
    <row r="121" spans="3:5">
      <c r="C121" s="14"/>
      <c r="D121" s="14"/>
      <c r="E121" s="14"/>
    </row>
    <row r="122" spans="3:5">
      <c r="C122" s="14"/>
      <c r="D122" s="14"/>
      <c r="E122" s="14"/>
    </row>
    <row r="123" spans="3:5">
      <c r="C123" s="14"/>
      <c r="D123" s="14"/>
      <c r="E123" s="14"/>
    </row>
    <row r="124" spans="3:5">
      <c r="C124" s="14"/>
      <c r="D124" s="14"/>
      <c r="E124" s="14"/>
    </row>
    <row r="125" spans="3:5">
      <c r="C125" s="14"/>
      <c r="D125" s="14"/>
      <c r="E125" s="14"/>
    </row>
    <row r="126" spans="3:5">
      <c r="C126" s="14"/>
      <c r="D126" s="14"/>
      <c r="E126" s="14"/>
    </row>
    <row r="127" spans="3:5">
      <c r="C127" s="14"/>
      <c r="D127" s="14"/>
      <c r="E127" s="14"/>
    </row>
    <row r="128" spans="3:5">
      <c r="C128" s="14"/>
      <c r="D128" s="14"/>
      <c r="E128" s="14"/>
    </row>
    <row r="129" spans="3:5">
      <c r="C129" s="14"/>
      <c r="D129" s="14"/>
      <c r="E129" s="14"/>
    </row>
    <row r="130" spans="3:5">
      <c r="C130" s="14"/>
      <c r="D130" s="14"/>
      <c r="E130" s="14"/>
    </row>
    <row r="131" spans="3:5">
      <c r="C131" s="14"/>
      <c r="D131" s="14"/>
      <c r="E131" s="14"/>
    </row>
    <row r="132" spans="3:5">
      <c r="C132" s="14"/>
      <c r="D132" s="14"/>
      <c r="E132" s="14"/>
    </row>
    <row r="133" spans="3:5">
      <c r="C133" s="14"/>
      <c r="D133" s="14"/>
      <c r="E133" s="14"/>
    </row>
    <row r="134" spans="3:5">
      <c r="C134" s="14"/>
      <c r="D134" s="14"/>
      <c r="E134" s="14"/>
    </row>
    <row r="135" spans="3:5">
      <c r="C135" s="14"/>
      <c r="D135" s="14"/>
      <c r="E135" s="14"/>
    </row>
    <row r="136" spans="3:5">
      <c r="C136" s="14"/>
      <c r="D136" s="14"/>
      <c r="E136" s="14"/>
    </row>
    <row r="137" spans="3:5">
      <c r="C137" s="14"/>
      <c r="D137" s="14"/>
      <c r="E137" s="14"/>
    </row>
    <row r="138" spans="3:5">
      <c r="C138" s="14"/>
      <c r="D138" s="14"/>
      <c r="E138" s="14"/>
    </row>
    <row r="139" spans="3:5">
      <c r="C139" s="14"/>
      <c r="D139" s="14"/>
      <c r="E139" s="14"/>
    </row>
    <row r="140" spans="3:5">
      <c r="C140" s="14"/>
      <c r="D140" s="14"/>
      <c r="E140" s="14"/>
    </row>
    <row r="141" spans="3:5">
      <c r="C141" s="14"/>
      <c r="D141" s="14"/>
      <c r="E141" s="14"/>
    </row>
    <row r="142" spans="3:5">
      <c r="C142" s="14"/>
      <c r="D142" s="14"/>
      <c r="E142" s="14"/>
    </row>
    <row r="143" spans="3:5">
      <c r="C143" s="14"/>
      <c r="D143" s="14"/>
      <c r="E143" s="14"/>
    </row>
    <row r="144" spans="3:5">
      <c r="C144" s="14"/>
      <c r="D144" s="14"/>
      <c r="E144" s="14"/>
    </row>
    <row r="145" spans="3:5">
      <c r="C145" s="14"/>
      <c r="D145" s="14"/>
      <c r="E145" s="14"/>
    </row>
    <row r="146" spans="3:5">
      <c r="C146" s="14"/>
      <c r="D146" s="14"/>
      <c r="E146" s="14"/>
    </row>
    <row r="147" spans="3:5">
      <c r="C147" s="14"/>
      <c r="D147" s="14"/>
      <c r="E147" s="14"/>
    </row>
    <row r="148" spans="3:5">
      <c r="C148" s="14"/>
      <c r="D148" s="14"/>
      <c r="E148" s="14"/>
    </row>
    <row r="149" spans="3:5">
      <c r="C149" s="14"/>
      <c r="D149" s="14"/>
      <c r="E149" s="14"/>
    </row>
    <row r="150" spans="3:5">
      <c r="C150" s="14"/>
      <c r="D150" s="14"/>
      <c r="E150" s="14"/>
    </row>
    <row r="151" spans="3:5">
      <c r="C151" s="14"/>
      <c r="D151" s="14"/>
      <c r="E151" s="14"/>
    </row>
    <row r="152" spans="3:5">
      <c r="C152" s="14"/>
      <c r="D152" s="14"/>
      <c r="E152" s="14"/>
    </row>
    <row r="153" spans="3:5">
      <c r="C153" s="14"/>
      <c r="D153" s="14"/>
      <c r="E153" s="14"/>
    </row>
    <row r="154" spans="3:5">
      <c r="C154" s="14"/>
      <c r="D154" s="14"/>
      <c r="E154" s="14"/>
    </row>
    <row r="155" spans="3:5">
      <c r="C155" s="14"/>
      <c r="D155" s="14"/>
      <c r="E155" s="14"/>
    </row>
    <row r="156" spans="3:5">
      <c r="C156" s="14"/>
      <c r="D156" s="14"/>
      <c r="E156" s="14"/>
    </row>
    <row r="157" spans="3:5">
      <c r="C157" s="14"/>
      <c r="D157" s="14"/>
      <c r="E157" s="14"/>
    </row>
    <row r="158" spans="3:5">
      <c r="C158" s="14"/>
      <c r="D158" s="14"/>
      <c r="E158" s="14"/>
    </row>
    <row r="159" spans="3:5">
      <c r="C159" s="14"/>
      <c r="D159" s="14"/>
      <c r="E159" s="14"/>
    </row>
    <row r="160" spans="3:5">
      <c r="C160" s="14"/>
      <c r="D160" s="14"/>
      <c r="E160" s="14"/>
    </row>
    <row r="161" spans="3:5">
      <c r="C161" s="14"/>
      <c r="D161" s="14"/>
      <c r="E161" s="14"/>
    </row>
    <row r="162" spans="3:5">
      <c r="C162" s="14"/>
      <c r="D162" s="14"/>
      <c r="E162" s="14"/>
    </row>
    <row r="163" spans="3:5">
      <c r="C163" s="14"/>
      <c r="D163" s="14"/>
      <c r="E163" s="14"/>
    </row>
    <row r="164" spans="3:5">
      <c r="C164" s="14"/>
      <c r="D164" s="14"/>
      <c r="E164" s="14"/>
    </row>
    <row r="165" spans="3:5">
      <c r="C165" s="14"/>
      <c r="D165" s="14"/>
      <c r="E165" s="14"/>
    </row>
    <row r="166" spans="3:5">
      <c r="C166" s="14"/>
      <c r="D166" s="14"/>
      <c r="E166" s="14"/>
    </row>
    <row r="167" spans="3:5">
      <c r="C167" s="14"/>
      <c r="D167" s="14"/>
      <c r="E167" s="14"/>
    </row>
    <row r="168" spans="3:5">
      <c r="C168" s="14"/>
      <c r="D168" s="14"/>
      <c r="E168" s="14"/>
    </row>
    <row r="169" spans="3:5">
      <c r="C169" s="14"/>
      <c r="D169" s="14"/>
      <c r="E169" s="14"/>
    </row>
    <row r="170" spans="3:5">
      <c r="C170" s="14"/>
      <c r="D170" s="14"/>
      <c r="E170" s="14"/>
    </row>
    <row r="171" spans="3:5">
      <c r="C171" s="14"/>
      <c r="D171" s="14"/>
      <c r="E171" s="14"/>
    </row>
    <row r="172" spans="3:5">
      <c r="C172" s="14"/>
      <c r="D172" s="14"/>
      <c r="E172" s="14"/>
    </row>
    <row r="173" spans="3:5">
      <c r="C173" s="14"/>
      <c r="D173" s="14"/>
      <c r="E173" s="14"/>
    </row>
    <row r="174" spans="3:5">
      <c r="C174" s="14"/>
      <c r="D174" s="14"/>
      <c r="E174" s="14"/>
    </row>
    <row r="175" spans="3:5">
      <c r="C175" s="14"/>
      <c r="D175" s="14"/>
      <c r="E175" s="14"/>
    </row>
    <row r="176" spans="3:5">
      <c r="C176" s="14"/>
      <c r="D176" s="14"/>
      <c r="E176" s="14"/>
    </row>
    <row r="177" spans="3:5">
      <c r="C177" s="14"/>
      <c r="D177" s="14"/>
      <c r="E177" s="14"/>
    </row>
    <row r="178" spans="3:5">
      <c r="C178" s="14"/>
      <c r="D178" s="14"/>
      <c r="E178" s="14"/>
    </row>
    <row r="179" spans="3:5">
      <c r="C179" s="14"/>
      <c r="D179" s="14"/>
      <c r="E179" s="14"/>
    </row>
    <row r="180" spans="3:5">
      <c r="C180" s="14"/>
      <c r="D180" s="14"/>
      <c r="E180" s="14"/>
    </row>
    <row r="181" spans="3:5">
      <c r="C181" s="14"/>
      <c r="D181" s="14"/>
      <c r="E181" s="14"/>
    </row>
    <row r="182" spans="3:5">
      <c r="C182" s="14"/>
      <c r="D182" s="14"/>
      <c r="E182" s="14"/>
    </row>
    <row r="183" spans="3:5">
      <c r="C183" s="14"/>
      <c r="D183" s="14"/>
      <c r="E183" s="14"/>
    </row>
    <row r="184" spans="3:5">
      <c r="C184" s="14"/>
      <c r="D184" s="14"/>
      <c r="E184" s="14"/>
    </row>
    <row r="185" spans="3:5">
      <c r="C185" s="14"/>
      <c r="D185" s="14"/>
      <c r="E185" s="14"/>
    </row>
    <row r="186" spans="3:5">
      <c r="C186" s="14"/>
      <c r="D186" s="14"/>
      <c r="E186" s="14"/>
    </row>
    <row r="187" spans="3:5">
      <c r="C187" s="14"/>
      <c r="D187" s="14"/>
      <c r="E187" s="14"/>
    </row>
    <row r="188" spans="3:5">
      <c r="C188" s="14"/>
      <c r="D188" s="14"/>
      <c r="E188" s="14"/>
    </row>
    <row r="189" spans="3:5">
      <c r="C189" s="14"/>
      <c r="D189" s="14"/>
      <c r="E189" s="14"/>
    </row>
    <row r="190" spans="3:5">
      <c r="C190" s="14"/>
      <c r="D190" s="14"/>
      <c r="E190" s="14"/>
    </row>
    <row r="191" spans="3:5">
      <c r="C191" s="14"/>
      <c r="D191" s="14"/>
      <c r="E191" s="14"/>
    </row>
    <row r="192" spans="3:5">
      <c r="C192" s="14"/>
      <c r="D192" s="14"/>
      <c r="E192" s="14"/>
    </row>
    <row r="193" spans="3:5">
      <c r="C193" s="14"/>
      <c r="D193" s="14"/>
      <c r="E193" s="14"/>
    </row>
    <row r="194" spans="3:5">
      <c r="C194" s="14"/>
      <c r="D194" s="14"/>
      <c r="E194" s="14"/>
    </row>
    <row r="195" spans="3:5">
      <c r="C195" s="14"/>
      <c r="D195" s="14"/>
      <c r="E195" s="14"/>
    </row>
    <row r="196" spans="3:5">
      <c r="C196" s="14"/>
      <c r="D196" s="14"/>
      <c r="E196" s="14"/>
    </row>
    <row r="197" spans="3:5">
      <c r="C197" s="14"/>
      <c r="D197" s="14"/>
      <c r="E197" s="14"/>
    </row>
    <row r="198" spans="3:5">
      <c r="C198" s="14"/>
      <c r="D198" s="14"/>
      <c r="E198" s="14"/>
    </row>
    <row r="199" spans="3:5">
      <c r="C199" s="14"/>
      <c r="D199" s="14"/>
      <c r="E199" s="14"/>
    </row>
    <row r="200" spans="3:5">
      <c r="C200" s="14"/>
      <c r="D200" s="14"/>
      <c r="E200" s="14"/>
    </row>
    <row r="201" spans="3:5">
      <c r="C201" s="14"/>
      <c r="D201" s="14"/>
      <c r="E201" s="14"/>
    </row>
    <row r="202" spans="3:5">
      <c r="C202" s="14"/>
      <c r="D202" s="14"/>
      <c r="E202" s="14"/>
    </row>
    <row r="203" spans="3:5">
      <c r="C203" s="14"/>
      <c r="D203" s="14"/>
      <c r="E203" s="14"/>
    </row>
    <row r="204" spans="3:5">
      <c r="C204" s="14"/>
      <c r="D204" s="14"/>
      <c r="E204" s="14"/>
    </row>
    <row r="205" spans="3:5">
      <c r="C205" s="14"/>
      <c r="D205" s="14"/>
      <c r="E205" s="14"/>
    </row>
    <row r="206" spans="3:5">
      <c r="C206" s="14"/>
      <c r="D206" s="14"/>
      <c r="E206" s="14"/>
    </row>
    <row r="207" spans="3:5">
      <c r="C207" s="14"/>
      <c r="D207" s="14"/>
      <c r="E207" s="14"/>
    </row>
    <row r="208" spans="3:5">
      <c r="C208" s="14"/>
      <c r="D208" s="14"/>
      <c r="E208" s="14"/>
    </row>
    <row r="209" spans="3:5">
      <c r="C209" s="14"/>
      <c r="D209" s="14"/>
      <c r="E209" s="14"/>
    </row>
    <row r="210" spans="3:5">
      <c r="C210" s="14"/>
      <c r="D210" s="14"/>
      <c r="E210" s="14"/>
    </row>
    <row r="211" spans="3:5">
      <c r="C211" s="14"/>
      <c r="D211" s="14"/>
      <c r="E211" s="14"/>
    </row>
    <row r="212" spans="3:5">
      <c r="C212" s="14"/>
      <c r="D212" s="14"/>
      <c r="E212" s="14"/>
    </row>
    <row r="213" spans="3:5">
      <c r="C213" s="14"/>
      <c r="D213" s="14"/>
      <c r="E213" s="14"/>
    </row>
    <row r="214" spans="3:5">
      <c r="C214" s="14"/>
      <c r="D214" s="14"/>
      <c r="E214" s="14"/>
    </row>
    <row r="215" spans="3:5">
      <c r="C215" s="14"/>
      <c r="D215" s="14"/>
      <c r="E215" s="14"/>
    </row>
    <row r="216" spans="3:5">
      <c r="C216" s="14"/>
      <c r="D216" s="14"/>
      <c r="E216" s="14"/>
    </row>
    <row r="217" spans="3:5">
      <c r="C217" s="14"/>
      <c r="D217" s="14"/>
      <c r="E217" s="14"/>
    </row>
    <row r="218" spans="3:5">
      <c r="C218" s="14"/>
      <c r="D218" s="14"/>
      <c r="E218" s="14"/>
    </row>
    <row r="219" spans="3:5">
      <c r="C219" s="14"/>
      <c r="D219" s="14"/>
      <c r="E219" s="14"/>
    </row>
    <row r="220" spans="3:5">
      <c r="C220" s="14"/>
      <c r="D220" s="14"/>
      <c r="E220" s="14"/>
    </row>
    <row r="221" spans="3:5">
      <c r="C221" s="14"/>
      <c r="D221" s="14"/>
      <c r="E221" s="14"/>
    </row>
    <row r="222" spans="3:5">
      <c r="C222" s="14"/>
      <c r="D222" s="14"/>
      <c r="E222" s="14"/>
    </row>
    <row r="223" spans="3:5">
      <c r="C223" s="14"/>
      <c r="D223" s="14"/>
      <c r="E223" s="14"/>
    </row>
    <row r="224" spans="3:5">
      <c r="C224" s="14"/>
      <c r="D224" s="14"/>
      <c r="E224" s="14"/>
    </row>
    <row r="225" spans="3:5">
      <c r="C225" s="14"/>
      <c r="D225" s="14"/>
      <c r="E225" s="14"/>
    </row>
    <row r="226" spans="3:5">
      <c r="C226" s="14"/>
      <c r="D226" s="14"/>
      <c r="E226" s="14"/>
    </row>
    <row r="227" spans="3:5">
      <c r="C227" s="14"/>
      <c r="D227" s="14"/>
      <c r="E227" s="14"/>
    </row>
    <row r="228" spans="3:5">
      <c r="C228" s="14"/>
      <c r="D228" s="14"/>
      <c r="E228" s="14"/>
    </row>
    <row r="229" spans="3:5">
      <c r="C229" s="14"/>
      <c r="D229" s="14"/>
      <c r="E229" s="14"/>
    </row>
    <row r="230" spans="3:5">
      <c r="C230" s="14"/>
      <c r="D230" s="14"/>
      <c r="E230" s="14"/>
    </row>
    <row r="231" spans="3:5">
      <c r="C231" s="14"/>
      <c r="D231" s="14"/>
      <c r="E231" s="14"/>
    </row>
    <row r="232" spans="3:5">
      <c r="C232" s="14"/>
      <c r="D232" s="14"/>
      <c r="E232" s="14"/>
    </row>
    <row r="233" spans="3:5">
      <c r="C233" s="14"/>
      <c r="D233" s="14"/>
      <c r="E233" s="14"/>
    </row>
    <row r="234" spans="3:5">
      <c r="C234" s="14"/>
      <c r="D234" s="14"/>
      <c r="E234" s="14"/>
    </row>
    <row r="235" spans="3:5">
      <c r="C235" s="14"/>
      <c r="D235" s="14"/>
      <c r="E235" s="14"/>
    </row>
    <row r="236" spans="3:5">
      <c r="C236" s="14"/>
      <c r="D236" s="14"/>
      <c r="E236" s="14"/>
    </row>
    <row r="237" spans="3:5">
      <c r="C237" s="14"/>
      <c r="D237" s="14"/>
      <c r="E237" s="14"/>
    </row>
    <row r="238" spans="3:5">
      <c r="C238" s="14"/>
      <c r="D238" s="14"/>
      <c r="E238" s="14"/>
    </row>
    <row r="239" spans="3:5">
      <c r="C239" s="14"/>
      <c r="D239" s="14"/>
      <c r="E239" s="14"/>
    </row>
    <row r="240" spans="3:5">
      <c r="C240" s="14"/>
      <c r="D240" s="14"/>
      <c r="E240" s="14"/>
    </row>
    <row r="241" spans="3:5">
      <c r="C241" s="14"/>
      <c r="D241" s="14"/>
      <c r="E241" s="14"/>
    </row>
    <row r="242" spans="3:5">
      <c r="C242" s="14"/>
      <c r="D242" s="14"/>
      <c r="E242" s="14"/>
    </row>
    <row r="243" spans="3:5">
      <c r="C243" s="14"/>
      <c r="D243" s="14"/>
      <c r="E243" s="14"/>
    </row>
    <row r="244" spans="3:5">
      <c r="C244" s="14"/>
      <c r="D244" s="14"/>
      <c r="E244" s="14"/>
    </row>
    <row r="245" spans="3:5">
      <c r="C245" s="14"/>
      <c r="D245" s="14"/>
      <c r="E245" s="14"/>
    </row>
    <row r="246" spans="3:5">
      <c r="C246" s="14"/>
      <c r="D246" s="14"/>
      <c r="E246" s="14"/>
    </row>
    <row r="247" spans="3:5">
      <c r="C247" s="14"/>
      <c r="D247" s="14"/>
      <c r="E247" s="14"/>
    </row>
    <row r="248" spans="3:5">
      <c r="C248" s="14"/>
      <c r="D248" s="14"/>
      <c r="E248" s="14"/>
    </row>
    <row r="249" spans="3:5">
      <c r="C249" s="14"/>
      <c r="D249" s="14"/>
      <c r="E249" s="14"/>
    </row>
    <row r="250" spans="3:5">
      <c r="C250" s="14"/>
      <c r="D250" s="14"/>
      <c r="E250" s="14"/>
    </row>
    <row r="251" spans="3:5">
      <c r="C251" s="14"/>
      <c r="D251" s="14"/>
      <c r="E251" s="14"/>
    </row>
    <row r="252" spans="3:5">
      <c r="C252" s="14"/>
      <c r="D252" s="14"/>
      <c r="E252" s="14"/>
    </row>
    <row r="253" spans="3:5">
      <c r="C253" s="14"/>
      <c r="D253" s="14"/>
      <c r="E253" s="14"/>
    </row>
    <row r="254" spans="3:5">
      <c r="C254" s="14"/>
      <c r="D254" s="14"/>
      <c r="E254" s="14"/>
    </row>
    <row r="255" spans="3:5">
      <c r="C255" s="14"/>
      <c r="D255" s="14"/>
      <c r="E255" s="14"/>
    </row>
    <row r="256" spans="3:5">
      <c r="C256" s="14"/>
      <c r="D256" s="14"/>
      <c r="E256" s="14"/>
    </row>
    <row r="257" spans="3:5">
      <c r="C257" s="14"/>
      <c r="D257" s="14"/>
      <c r="E257" s="14"/>
    </row>
    <row r="258" spans="3:5">
      <c r="C258" s="14"/>
      <c r="D258" s="14"/>
      <c r="E258" s="14"/>
    </row>
    <row r="259" spans="3:5">
      <c r="C259" s="14"/>
      <c r="D259" s="14"/>
      <c r="E259" s="14"/>
    </row>
    <row r="260" spans="3:5">
      <c r="C260" s="14"/>
      <c r="D260" s="14"/>
      <c r="E260" s="14"/>
    </row>
    <row r="261" spans="3:5">
      <c r="C261" s="14"/>
      <c r="D261" s="14"/>
      <c r="E261" s="14"/>
    </row>
    <row r="262" spans="3:5">
      <c r="C262" s="14"/>
      <c r="D262" s="14"/>
      <c r="E262" s="14"/>
    </row>
    <row r="263" spans="3:5">
      <c r="C263" s="14"/>
      <c r="D263" s="14"/>
      <c r="E263" s="14"/>
    </row>
    <row r="264" spans="3:5">
      <c r="C264" s="14"/>
      <c r="D264" s="14"/>
      <c r="E264" s="14"/>
    </row>
    <row r="265" spans="3:5">
      <c r="C265" s="14"/>
      <c r="D265" s="14"/>
      <c r="E265" s="14"/>
    </row>
    <row r="266" spans="3:5">
      <c r="C266" s="14"/>
      <c r="D266" s="14"/>
      <c r="E266" s="14"/>
    </row>
    <row r="267" spans="3:5">
      <c r="C267" s="14"/>
      <c r="D267" s="14"/>
      <c r="E267" s="14"/>
    </row>
    <row r="268" spans="3:5">
      <c r="C268" s="14"/>
      <c r="D268" s="14"/>
      <c r="E268" s="14"/>
    </row>
    <row r="269" spans="3:5">
      <c r="C269" s="14"/>
      <c r="D269" s="14"/>
      <c r="E269" s="14"/>
    </row>
    <row r="270" spans="3:5">
      <c r="C270" s="14"/>
      <c r="D270" s="14"/>
      <c r="E270" s="14"/>
    </row>
    <row r="271" spans="3:5">
      <c r="C271" s="14"/>
      <c r="D271" s="14"/>
      <c r="E271" s="14"/>
    </row>
    <row r="272" spans="3:5">
      <c r="C272" s="14"/>
      <c r="D272" s="14"/>
      <c r="E272" s="14"/>
    </row>
    <row r="273" spans="3:5">
      <c r="C273" s="14"/>
      <c r="D273" s="14"/>
      <c r="E273" s="14"/>
    </row>
    <row r="274" spans="3:5">
      <c r="C274" s="14"/>
      <c r="D274" s="14"/>
      <c r="E274" s="14"/>
    </row>
    <row r="275" spans="3:5">
      <c r="C275" s="14"/>
      <c r="D275" s="14"/>
      <c r="E275" s="14"/>
    </row>
    <row r="276" spans="3:5">
      <c r="C276" s="14"/>
      <c r="D276" s="14"/>
      <c r="E276" s="14"/>
    </row>
    <row r="277" spans="3:5">
      <c r="C277" s="14"/>
      <c r="D277" s="14"/>
      <c r="E277" s="14"/>
    </row>
    <row r="278" spans="3:5">
      <c r="C278" s="14"/>
      <c r="D278" s="14"/>
      <c r="E278" s="14"/>
    </row>
    <row r="279" spans="3:5">
      <c r="C279" s="14"/>
      <c r="D279" s="14"/>
      <c r="E279" s="14"/>
    </row>
    <row r="280" spans="3:5">
      <c r="C280" s="14"/>
      <c r="D280" s="14"/>
      <c r="E280" s="14"/>
    </row>
    <row r="281" spans="3:5">
      <c r="C281" s="14"/>
      <c r="D281" s="14"/>
      <c r="E281" s="14"/>
    </row>
    <row r="282" spans="3:5">
      <c r="C282" s="14"/>
      <c r="D282" s="14"/>
      <c r="E282" s="14"/>
    </row>
    <row r="283" spans="3:5">
      <c r="C283" s="14"/>
      <c r="D283" s="14"/>
      <c r="E283" s="14"/>
    </row>
    <row r="284" spans="3:5">
      <c r="C284" s="14"/>
      <c r="D284" s="14"/>
      <c r="E284" s="14"/>
    </row>
    <row r="285" spans="3:5">
      <c r="C285" s="14"/>
      <c r="D285" s="14"/>
      <c r="E285" s="14"/>
    </row>
    <row r="286" spans="3:5">
      <c r="C286" s="14"/>
      <c r="D286" s="14"/>
      <c r="E286" s="14"/>
    </row>
    <row r="287" spans="3:5">
      <c r="C287" s="14"/>
      <c r="D287" s="14"/>
      <c r="E287" s="14"/>
    </row>
    <row r="288" spans="3:5">
      <c r="C288" s="14"/>
      <c r="D288" s="14"/>
      <c r="E288" s="14"/>
    </row>
    <row r="289" spans="2:5">
      <c r="C289" s="14"/>
      <c r="D289" s="14"/>
      <c r="E289" s="14"/>
    </row>
    <row r="290" spans="2:5">
      <c r="C290" s="14"/>
      <c r="D290" s="14"/>
      <c r="E290" s="14"/>
    </row>
    <row r="291" spans="2:5">
      <c r="C291" s="14"/>
      <c r="D291" s="14"/>
      <c r="E291" s="14"/>
    </row>
    <row r="292" spans="2:5">
      <c r="C292" s="14"/>
      <c r="D292" s="14"/>
      <c r="E292" s="14"/>
    </row>
    <row r="293" spans="2:5">
      <c r="C293" s="14"/>
      <c r="D293" s="14"/>
      <c r="E293" s="14"/>
    </row>
    <row r="294" spans="2:5">
      <c r="C294" s="14"/>
      <c r="D294" s="14"/>
      <c r="E294" s="14"/>
    </row>
    <row r="295" spans="2:5">
      <c r="B295" s="14"/>
      <c r="C295" s="14"/>
      <c r="D295" s="14"/>
      <c r="E295" s="14"/>
    </row>
    <row r="296" spans="2:5">
      <c r="B296" s="14"/>
      <c r="C296" s="14"/>
      <c r="D296" s="14"/>
      <c r="E296" s="14"/>
    </row>
    <row r="297" spans="2:5">
      <c r="B297" s="17"/>
      <c r="C297" s="14"/>
      <c r="D297" s="14"/>
      <c r="E297" s="14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5" width="10.7109375" style="13" customWidth="1"/>
    <col min="6" max="6" width="10.7109375" style="14" customWidth="1"/>
    <col min="7" max="7" width="14.7109375" style="14" customWidth="1"/>
    <col min="8" max="8" width="11.7109375" style="14" customWidth="1"/>
    <col min="9" max="9" width="14.7109375" style="14" customWidth="1"/>
    <col min="10" max="12" width="10.7109375" style="14" customWidth="1"/>
    <col min="13" max="13" width="7.7109375" style="14" customWidth="1"/>
    <col min="14" max="14" width="7.140625" style="14" customWidth="1"/>
    <col min="15" max="15" width="6" style="14" customWidth="1"/>
    <col min="16" max="16" width="7.85546875" style="14" customWidth="1"/>
    <col min="17" max="17" width="8.140625" style="14" customWidth="1"/>
    <col min="18" max="18" width="6.28515625" style="14" customWidth="1"/>
    <col min="19" max="19" width="8" style="14" customWidth="1"/>
    <col min="20" max="20" width="8.7109375" style="14" customWidth="1"/>
    <col min="21" max="21" width="10" style="14" customWidth="1"/>
    <col min="22" max="22" width="9.5703125" style="14" customWidth="1"/>
    <col min="23" max="23" width="6.140625" style="14" customWidth="1"/>
    <col min="24" max="25" width="5.7109375" style="14" customWidth="1"/>
    <col min="26" max="26" width="6.85546875" style="14" customWidth="1"/>
    <col min="27" max="27" width="6.42578125" style="14" customWidth="1"/>
    <col min="28" max="28" width="6.7109375" style="14" customWidth="1"/>
    <col min="29" max="29" width="7.28515625" style="14" customWidth="1"/>
    <col min="30" max="41" width="5.7109375" style="14" customWidth="1"/>
    <col min="42" max="16384" width="9.140625" style="14"/>
  </cols>
  <sheetData>
    <row r="1" spans="2:60">
      <c r="B1" s="2" t="s">
        <v>0</v>
      </c>
      <c r="C1" t="s">
        <v>195</v>
      </c>
    </row>
    <row r="2" spans="2:60">
      <c r="B2" s="2" t="s">
        <v>1</v>
      </c>
    </row>
    <row r="3" spans="2:60">
      <c r="B3" s="2" t="s">
        <v>2</v>
      </c>
      <c r="C3" t="s">
        <v>196</v>
      </c>
    </row>
    <row r="4" spans="2:60">
      <c r="B4" s="2" t="s">
        <v>3</v>
      </c>
    </row>
    <row r="6" spans="2:60" ht="26.25" customHeight="1">
      <c r="B6" s="109" t="s">
        <v>66</v>
      </c>
      <c r="C6" s="110"/>
      <c r="D6" s="110"/>
      <c r="E6" s="110"/>
      <c r="F6" s="110"/>
      <c r="G6" s="110"/>
      <c r="H6" s="110"/>
      <c r="I6" s="110"/>
      <c r="J6" s="110"/>
      <c r="K6" s="110"/>
      <c r="L6" s="111"/>
    </row>
    <row r="7" spans="2:60" ht="26.25" customHeight="1">
      <c r="B7" s="109" t="s">
        <v>93</v>
      </c>
      <c r="C7" s="110"/>
      <c r="D7" s="110"/>
      <c r="E7" s="110"/>
      <c r="F7" s="110"/>
      <c r="G7" s="110"/>
      <c r="H7" s="110"/>
      <c r="I7" s="110"/>
      <c r="J7" s="110"/>
      <c r="K7" s="110"/>
      <c r="L7" s="111"/>
      <c r="BH7" s="17"/>
    </row>
    <row r="8" spans="2:60" s="17" customFormat="1" ht="63">
      <c r="B8" s="4" t="s">
        <v>94</v>
      </c>
      <c r="C8" s="26" t="s">
        <v>47</v>
      </c>
      <c r="D8" s="26" t="s">
        <v>68</v>
      </c>
      <c r="E8" s="26" t="s">
        <v>82</v>
      </c>
      <c r="F8" s="26" t="s">
        <v>51</v>
      </c>
      <c r="G8" s="26" t="s">
        <v>185</v>
      </c>
      <c r="H8" s="26" t="s">
        <v>186</v>
      </c>
      <c r="I8" s="26" t="s">
        <v>54</v>
      </c>
      <c r="J8" s="26" t="s">
        <v>71</v>
      </c>
      <c r="K8" s="26" t="s">
        <v>55</v>
      </c>
      <c r="L8" s="26" t="s">
        <v>181</v>
      </c>
      <c r="BD8" s="14"/>
      <c r="BE8" s="14"/>
    </row>
    <row r="9" spans="2:60" s="17" customFormat="1" ht="20.25">
      <c r="B9" s="18"/>
      <c r="C9" s="19"/>
      <c r="D9" s="19"/>
      <c r="E9" s="19"/>
      <c r="F9" s="19"/>
      <c r="G9" s="19" t="s">
        <v>182</v>
      </c>
      <c r="H9" s="19"/>
      <c r="I9" s="19" t="s">
        <v>6</v>
      </c>
      <c r="J9" s="19" t="s">
        <v>7</v>
      </c>
      <c r="K9" s="29" t="s">
        <v>7</v>
      </c>
      <c r="L9" s="43" t="s">
        <v>7</v>
      </c>
      <c r="BC9" s="14"/>
      <c r="BD9" s="14"/>
      <c r="BE9" s="14"/>
      <c r="BG9" s="21"/>
    </row>
    <row r="10" spans="2:60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57</v>
      </c>
      <c r="G10" s="6" t="s">
        <v>58</v>
      </c>
      <c r="H10" s="6" t="s">
        <v>59</v>
      </c>
      <c r="I10" s="6" t="s">
        <v>60</v>
      </c>
      <c r="J10" s="6" t="s">
        <v>61</v>
      </c>
      <c r="K10" s="32" t="s">
        <v>62</v>
      </c>
      <c r="L10" s="32" t="s">
        <v>63</v>
      </c>
      <c r="BC10" s="14"/>
      <c r="BD10" s="17"/>
      <c r="BE10" s="14"/>
    </row>
    <row r="11" spans="2:60" s="21" customFormat="1" ht="18" customHeight="1">
      <c r="B11" s="22" t="s">
        <v>95</v>
      </c>
      <c r="C11" s="6"/>
      <c r="D11" s="6"/>
      <c r="E11" s="6"/>
      <c r="F11" s="6"/>
      <c r="G11" s="73">
        <v>4993997.92</v>
      </c>
      <c r="H11" s="6"/>
      <c r="I11" s="73">
        <v>4828.2469656000003</v>
      </c>
      <c r="J11" s="23"/>
      <c r="K11" s="74">
        <v>1</v>
      </c>
      <c r="L11" s="74">
        <v>2.0000000000000001E-4</v>
      </c>
      <c r="BC11" s="14"/>
      <c r="BD11" s="17"/>
      <c r="BE11" s="14"/>
      <c r="BG11" s="14"/>
    </row>
    <row r="12" spans="2:60">
      <c r="B12" s="77" t="s">
        <v>203</v>
      </c>
      <c r="D12" s="14"/>
      <c r="E12" s="14"/>
      <c r="G12" s="79">
        <v>4993997.92</v>
      </c>
      <c r="I12" s="79">
        <v>4828.2469656000003</v>
      </c>
      <c r="K12" s="78">
        <v>1</v>
      </c>
      <c r="L12" s="78">
        <v>2.0000000000000001E-4</v>
      </c>
    </row>
    <row r="13" spans="2:60">
      <c r="B13" s="77" t="s">
        <v>2944</v>
      </c>
      <c r="D13" s="14"/>
      <c r="E13" s="14"/>
      <c r="G13" s="79">
        <v>4993997.92</v>
      </c>
      <c r="I13" s="79">
        <v>4828.2469656000003</v>
      </c>
      <c r="K13" s="78">
        <v>1</v>
      </c>
      <c r="L13" s="78">
        <v>2.0000000000000001E-4</v>
      </c>
    </row>
    <row r="14" spans="2:60">
      <c r="B14" t="s">
        <v>2945</v>
      </c>
      <c r="C14" t="s">
        <v>2946</v>
      </c>
      <c r="D14" t="s">
        <v>98</v>
      </c>
      <c r="E14" t="s">
        <v>2134</v>
      </c>
      <c r="F14" t="s">
        <v>104</v>
      </c>
      <c r="G14" s="75">
        <v>88800</v>
      </c>
      <c r="H14" s="75">
        <v>59.4</v>
      </c>
      <c r="I14" s="75">
        <v>52.747199999999999</v>
      </c>
      <c r="J14" s="76">
        <v>1.7000000000000001E-2</v>
      </c>
      <c r="K14" s="76">
        <v>1.09E-2</v>
      </c>
      <c r="L14" s="76">
        <v>0</v>
      </c>
    </row>
    <row r="15" spans="2:60">
      <c r="B15" t="s">
        <v>2947</v>
      </c>
      <c r="C15" t="s">
        <v>2948</v>
      </c>
      <c r="D15" t="s">
        <v>98</v>
      </c>
      <c r="E15" t="s">
        <v>938</v>
      </c>
      <c r="F15" t="s">
        <v>100</v>
      </c>
      <c r="G15" s="75">
        <v>4015</v>
      </c>
      <c r="H15" s="75">
        <v>276.39999999999998</v>
      </c>
      <c r="I15" s="75">
        <v>11.09746</v>
      </c>
      <c r="J15" s="76">
        <v>1.04E-2</v>
      </c>
      <c r="K15" s="76">
        <v>2.3E-3</v>
      </c>
      <c r="L15" s="76">
        <v>0</v>
      </c>
    </row>
    <row r="16" spans="2:60">
      <c r="B16" t="s">
        <v>2949</v>
      </c>
      <c r="C16" t="s">
        <v>2950</v>
      </c>
      <c r="D16" t="s">
        <v>98</v>
      </c>
      <c r="E16" t="s">
        <v>761</v>
      </c>
      <c r="F16" t="s">
        <v>100</v>
      </c>
      <c r="G16" s="75">
        <v>219000</v>
      </c>
      <c r="H16" s="75">
        <v>1696</v>
      </c>
      <c r="I16" s="75">
        <v>3714.24</v>
      </c>
      <c r="J16" s="76">
        <v>0.1095</v>
      </c>
      <c r="K16" s="76">
        <v>0.76929999999999998</v>
      </c>
      <c r="L16" s="76">
        <v>2.0000000000000001E-4</v>
      </c>
    </row>
    <row r="17" spans="2:12">
      <c r="B17" t="s">
        <v>2951</v>
      </c>
      <c r="C17" t="s">
        <v>2952</v>
      </c>
      <c r="D17" t="s">
        <v>98</v>
      </c>
      <c r="E17" t="s">
        <v>761</v>
      </c>
      <c r="F17" t="s">
        <v>100</v>
      </c>
      <c r="G17" s="75">
        <v>1735200</v>
      </c>
      <c r="H17" s="75">
        <v>1.1000000000000001</v>
      </c>
      <c r="I17" s="75">
        <v>19.087199999999999</v>
      </c>
      <c r="J17" s="76">
        <v>1.0500000000000001E-2</v>
      </c>
      <c r="K17" s="76">
        <v>4.0000000000000001E-3</v>
      </c>
      <c r="L17" s="76">
        <v>0</v>
      </c>
    </row>
    <row r="18" spans="2:12">
      <c r="B18" t="s">
        <v>2953</v>
      </c>
      <c r="C18" t="s">
        <v>2954</v>
      </c>
      <c r="D18" t="s">
        <v>98</v>
      </c>
      <c r="E18" t="s">
        <v>761</v>
      </c>
      <c r="F18" t="s">
        <v>100</v>
      </c>
      <c r="G18" s="75">
        <v>100975</v>
      </c>
      <c r="H18" s="75">
        <v>48.2</v>
      </c>
      <c r="I18" s="75">
        <v>48.66995</v>
      </c>
      <c r="J18" s="76">
        <v>8.2000000000000007E-3</v>
      </c>
      <c r="K18" s="76">
        <v>1.01E-2</v>
      </c>
      <c r="L18" s="76">
        <v>0</v>
      </c>
    </row>
    <row r="19" spans="2:12">
      <c r="B19" t="s">
        <v>2955</v>
      </c>
      <c r="C19" t="s">
        <v>2956</v>
      </c>
      <c r="D19" t="s">
        <v>98</v>
      </c>
      <c r="E19" t="s">
        <v>2211</v>
      </c>
      <c r="F19" t="s">
        <v>100</v>
      </c>
      <c r="G19" s="75">
        <v>770000</v>
      </c>
      <c r="H19" s="75">
        <v>13.8</v>
      </c>
      <c r="I19" s="75">
        <v>106.26</v>
      </c>
      <c r="J19" s="76">
        <v>4.3999999999999997E-2</v>
      </c>
      <c r="K19" s="76">
        <v>2.1999999999999999E-2</v>
      </c>
      <c r="L19" s="76">
        <v>0</v>
      </c>
    </row>
    <row r="20" spans="2:12">
      <c r="B20" t="s">
        <v>2957</v>
      </c>
      <c r="C20" t="s">
        <v>2958</v>
      </c>
      <c r="D20" t="s">
        <v>98</v>
      </c>
      <c r="E20" t="s">
        <v>2218</v>
      </c>
      <c r="F20" t="s">
        <v>104</v>
      </c>
      <c r="G20" s="75">
        <v>151500</v>
      </c>
      <c r="H20" s="75">
        <v>15.1</v>
      </c>
      <c r="I20" s="75">
        <v>22.8765</v>
      </c>
      <c r="J20" s="76">
        <v>4.3900000000000002E-2</v>
      </c>
      <c r="K20" s="76">
        <v>4.7000000000000002E-3</v>
      </c>
      <c r="L20" s="76">
        <v>0</v>
      </c>
    </row>
    <row r="21" spans="2:12">
      <c r="B21" t="s">
        <v>2959</v>
      </c>
      <c r="C21" t="s">
        <v>2960</v>
      </c>
      <c r="D21" t="s">
        <v>98</v>
      </c>
      <c r="E21" t="s">
        <v>474</v>
      </c>
      <c r="F21" t="s">
        <v>100</v>
      </c>
      <c r="G21" s="75">
        <v>5550.92</v>
      </c>
      <c r="H21" s="75">
        <v>2048</v>
      </c>
      <c r="I21" s="75">
        <v>113.6828416</v>
      </c>
      <c r="J21" s="76">
        <v>4.1999999999999997E-3</v>
      </c>
      <c r="K21" s="76">
        <v>2.35E-2</v>
      </c>
      <c r="L21" s="76">
        <v>0</v>
      </c>
    </row>
    <row r="22" spans="2:12">
      <c r="B22" t="s">
        <v>2961</v>
      </c>
      <c r="C22" t="s">
        <v>2962</v>
      </c>
      <c r="D22" t="s">
        <v>98</v>
      </c>
      <c r="E22" t="s">
        <v>474</v>
      </c>
      <c r="F22" t="s">
        <v>100</v>
      </c>
      <c r="G22" s="75">
        <v>195675</v>
      </c>
      <c r="H22" s="75">
        <v>48.8</v>
      </c>
      <c r="I22" s="75">
        <v>95.489400000000003</v>
      </c>
      <c r="J22" s="76">
        <v>1.8800000000000001E-2</v>
      </c>
      <c r="K22" s="76">
        <v>1.9800000000000002E-2</v>
      </c>
      <c r="L22" s="76">
        <v>0</v>
      </c>
    </row>
    <row r="23" spans="2:12">
      <c r="B23" t="s">
        <v>2963</v>
      </c>
      <c r="C23" t="s">
        <v>2964</v>
      </c>
      <c r="D23" t="s">
        <v>98</v>
      </c>
      <c r="E23" t="s">
        <v>2321</v>
      </c>
      <c r="F23" t="s">
        <v>100</v>
      </c>
      <c r="G23" s="75">
        <v>60166</v>
      </c>
      <c r="H23" s="75">
        <v>1.6</v>
      </c>
      <c r="I23" s="75">
        <v>0.96265599999999996</v>
      </c>
      <c r="J23" s="76">
        <v>6.13E-2</v>
      </c>
      <c r="K23" s="76">
        <v>2.0000000000000001E-4</v>
      </c>
      <c r="L23" s="76">
        <v>0</v>
      </c>
    </row>
    <row r="24" spans="2:12">
      <c r="B24" t="s">
        <v>2965</v>
      </c>
      <c r="C24" t="s">
        <v>2966</v>
      </c>
      <c r="D24" t="s">
        <v>98</v>
      </c>
      <c r="E24" t="s">
        <v>123</v>
      </c>
      <c r="F24" t="s">
        <v>100</v>
      </c>
      <c r="G24" s="75">
        <v>583375</v>
      </c>
      <c r="H24" s="75">
        <v>29.8</v>
      </c>
      <c r="I24" s="75">
        <v>173.84575000000001</v>
      </c>
      <c r="J24" s="76">
        <v>2.1000000000000001E-2</v>
      </c>
      <c r="K24" s="76">
        <v>3.5999999999999997E-2</v>
      </c>
      <c r="L24" s="76">
        <v>0</v>
      </c>
    </row>
    <row r="25" spans="2:12">
      <c r="B25" t="s">
        <v>2967</v>
      </c>
      <c r="C25" t="s">
        <v>2968</v>
      </c>
      <c r="D25" t="s">
        <v>98</v>
      </c>
      <c r="E25" t="s">
        <v>127</v>
      </c>
      <c r="F25" t="s">
        <v>100</v>
      </c>
      <c r="G25" s="75">
        <v>62830</v>
      </c>
      <c r="H25" s="75">
        <v>2.6</v>
      </c>
      <c r="I25" s="75">
        <v>1.63358</v>
      </c>
      <c r="J25" s="76">
        <v>1.2200000000000001E-2</v>
      </c>
      <c r="K25" s="76">
        <v>2.9999999999999997E-4</v>
      </c>
      <c r="L25" s="76">
        <v>0</v>
      </c>
    </row>
    <row r="26" spans="2:12">
      <c r="B26" t="s">
        <v>2969</v>
      </c>
      <c r="C26" t="s">
        <v>2970</v>
      </c>
      <c r="D26" t="s">
        <v>98</v>
      </c>
      <c r="E26" t="s">
        <v>127</v>
      </c>
      <c r="F26" t="s">
        <v>100</v>
      </c>
      <c r="G26" s="75">
        <v>19625</v>
      </c>
      <c r="H26" s="75">
        <v>2.7</v>
      </c>
      <c r="I26" s="75">
        <v>0.52987499999999998</v>
      </c>
      <c r="J26" s="76">
        <v>1.5100000000000001E-2</v>
      </c>
      <c r="K26" s="76">
        <v>1E-4</v>
      </c>
      <c r="L26" s="76">
        <v>0</v>
      </c>
    </row>
    <row r="27" spans="2:12">
      <c r="B27" t="s">
        <v>2971</v>
      </c>
      <c r="C27" t="s">
        <v>2972</v>
      </c>
      <c r="D27" t="s">
        <v>98</v>
      </c>
      <c r="E27" t="s">
        <v>127</v>
      </c>
      <c r="F27" t="s">
        <v>100</v>
      </c>
      <c r="G27" s="75">
        <v>18000</v>
      </c>
      <c r="H27" s="75">
        <v>95.4</v>
      </c>
      <c r="I27" s="75">
        <v>17.172000000000001</v>
      </c>
      <c r="J27" s="76">
        <v>8.3000000000000001E-3</v>
      </c>
      <c r="K27" s="76">
        <v>3.5999999999999999E-3</v>
      </c>
      <c r="L27" s="76">
        <v>0</v>
      </c>
    </row>
    <row r="28" spans="2:12">
      <c r="B28" t="s">
        <v>2973</v>
      </c>
      <c r="C28" t="s">
        <v>2974</v>
      </c>
      <c r="D28" t="s">
        <v>98</v>
      </c>
      <c r="E28" t="s">
        <v>127</v>
      </c>
      <c r="F28" t="s">
        <v>100</v>
      </c>
      <c r="G28" s="75">
        <v>113450</v>
      </c>
      <c r="H28" s="75">
        <v>32</v>
      </c>
      <c r="I28" s="75">
        <v>36.304000000000002</v>
      </c>
      <c r="J28" s="76">
        <v>4.4999999999999998E-2</v>
      </c>
      <c r="K28" s="76">
        <v>7.4999999999999997E-3</v>
      </c>
      <c r="L28" s="76">
        <v>0</v>
      </c>
    </row>
    <row r="29" spans="2:12">
      <c r="B29" t="s">
        <v>2975</v>
      </c>
      <c r="C29" t="s">
        <v>2976</v>
      </c>
      <c r="D29" t="s">
        <v>98</v>
      </c>
      <c r="E29" t="s">
        <v>127</v>
      </c>
      <c r="F29" t="s">
        <v>104</v>
      </c>
      <c r="G29" s="75">
        <v>379108</v>
      </c>
      <c r="H29" s="75">
        <v>9.1</v>
      </c>
      <c r="I29" s="75">
        <v>34.498828000000003</v>
      </c>
      <c r="J29" s="76">
        <v>2.53E-2</v>
      </c>
      <c r="K29" s="76">
        <v>7.1000000000000004E-3</v>
      </c>
      <c r="L29" s="76">
        <v>0</v>
      </c>
    </row>
    <row r="30" spans="2:12">
      <c r="B30" t="s">
        <v>2977</v>
      </c>
      <c r="C30" t="s">
        <v>2978</v>
      </c>
      <c r="D30" t="s">
        <v>98</v>
      </c>
      <c r="E30" t="s">
        <v>127</v>
      </c>
      <c r="F30" t="s">
        <v>100</v>
      </c>
      <c r="G30" s="75">
        <v>387900</v>
      </c>
      <c r="H30" s="75">
        <v>90</v>
      </c>
      <c r="I30" s="75">
        <v>349.11</v>
      </c>
      <c r="J30" s="76">
        <v>7.0699999999999999E-2</v>
      </c>
      <c r="K30" s="76">
        <v>7.2300000000000003E-2</v>
      </c>
      <c r="L30" s="76">
        <v>0</v>
      </c>
    </row>
    <row r="31" spans="2:12">
      <c r="B31" t="s">
        <v>2979</v>
      </c>
      <c r="C31" t="s">
        <v>2980</v>
      </c>
      <c r="D31" t="s">
        <v>98</v>
      </c>
      <c r="E31" t="s">
        <v>127</v>
      </c>
      <c r="F31" t="s">
        <v>100</v>
      </c>
      <c r="G31" s="75">
        <v>8487</v>
      </c>
      <c r="H31" s="75">
        <v>1</v>
      </c>
      <c r="I31" s="75">
        <v>8.4870000000000001E-2</v>
      </c>
      <c r="J31" s="76">
        <v>1.1599999999999999E-2</v>
      </c>
      <c r="K31" s="76">
        <v>0</v>
      </c>
      <c r="L31" s="76">
        <v>0</v>
      </c>
    </row>
    <row r="32" spans="2:12">
      <c r="B32" t="s">
        <v>2981</v>
      </c>
      <c r="C32" t="s">
        <v>2982</v>
      </c>
      <c r="D32" t="s">
        <v>98</v>
      </c>
      <c r="E32" t="s">
        <v>127</v>
      </c>
      <c r="F32" t="s">
        <v>100</v>
      </c>
      <c r="G32" s="75">
        <v>45300</v>
      </c>
      <c r="H32" s="75">
        <v>1</v>
      </c>
      <c r="I32" s="75">
        <v>0.45300000000000001</v>
      </c>
      <c r="J32" s="76">
        <v>2.5000000000000001E-2</v>
      </c>
      <c r="K32" s="76">
        <v>1E-4</v>
      </c>
      <c r="L32" s="76">
        <v>0</v>
      </c>
    </row>
    <row r="33" spans="2:12">
      <c r="B33" t="s">
        <v>2983</v>
      </c>
      <c r="C33" t="s">
        <v>2984</v>
      </c>
      <c r="D33" t="s">
        <v>98</v>
      </c>
      <c r="E33" t="s">
        <v>127</v>
      </c>
      <c r="F33" t="s">
        <v>100</v>
      </c>
      <c r="G33" s="75">
        <v>45041</v>
      </c>
      <c r="H33" s="75">
        <v>65.5</v>
      </c>
      <c r="I33" s="75">
        <v>29.501854999999999</v>
      </c>
      <c r="J33" s="76">
        <v>3.6299999999999999E-2</v>
      </c>
      <c r="K33" s="76">
        <v>6.1000000000000004E-3</v>
      </c>
      <c r="L33" s="76">
        <v>0</v>
      </c>
    </row>
    <row r="34" spans="2:12">
      <c r="B34" s="77" t="s">
        <v>254</v>
      </c>
      <c r="D34" s="14"/>
      <c r="E34" s="14"/>
      <c r="G34" s="79">
        <v>0</v>
      </c>
      <c r="I34" s="79">
        <v>0</v>
      </c>
      <c r="K34" s="78">
        <v>0</v>
      </c>
      <c r="L34" s="78">
        <v>0</v>
      </c>
    </row>
    <row r="35" spans="2:12">
      <c r="B35" s="77" t="s">
        <v>2985</v>
      </c>
      <c r="D35" s="14"/>
      <c r="E35" s="14"/>
      <c r="G35" s="79">
        <v>0</v>
      </c>
      <c r="I35" s="79">
        <v>0</v>
      </c>
      <c r="K35" s="78">
        <v>0</v>
      </c>
      <c r="L35" s="78">
        <v>0</v>
      </c>
    </row>
    <row r="36" spans="2:12">
      <c r="B36" t="s">
        <v>251</v>
      </c>
      <c r="C36" t="s">
        <v>251</v>
      </c>
      <c r="D36" s="14"/>
      <c r="E36" t="s">
        <v>251</v>
      </c>
      <c r="F36" t="s">
        <v>251</v>
      </c>
      <c r="G36" s="75">
        <v>0</v>
      </c>
      <c r="H36" s="75">
        <v>0</v>
      </c>
      <c r="I36" s="75">
        <v>0</v>
      </c>
      <c r="J36" s="76">
        <v>0</v>
      </c>
      <c r="K36" s="76">
        <v>0</v>
      </c>
      <c r="L36" s="76">
        <v>0</v>
      </c>
    </row>
    <row r="37" spans="2:12">
      <c r="B37" t="s">
        <v>256</v>
      </c>
      <c r="D37" s="14"/>
      <c r="E37" s="14"/>
    </row>
    <row r="38" spans="2:12">
      <c r="B38" t="s">
        <v>393</v>
      </c>
      <c r="D38" s="14"/>
      <c r="E38" s="14"/>
    </row>
    <row r="39" spans="2:12">
      <c r="B39" t="s">
        <v>394</v>
      </c>
      <c r="D39" s="14"/>
      <c r="E39" s="14"/>
    </row>
    <row r="40" spans="2:12">
      <c r="B40" t="s">
        <v>395</v>
      </c>
      <c r="D40" s="14"/>
      <c r="E40" s="14"/>
    </row>
    <row r="41" spans="2:12">
      <c r="D41" s="14"/>
      <c r="E41" s="14"/>
    </row>
    <row r="42" spans="2:12">
      <c r="D42" s="14"/>
      <c r="E42" s="14"/>
    </row>
    <row r="43" spans="2:12">
      <c r="D43" s="14"/>
      <c r="E43" s="14"/>
    </row>
    <row r="44" spans="2:12">
      <c r="D44" s="14"/>
      <c r="E44" s="14"/>
    </row>
    <row r="45" spans="2:12">
      <c r="D45" s="14"/>
      <c r="E45" s="14"/>
    </row>
    <row r="46" spans="2:12">
      <c r="D46" s="14"/>
      <c r="E46" s="14"/>
    </row>
    <row r="47" spans="2:12">
      <c r="D47" s="14"/>
      <c r="E47" s="14"/>
    </row>
    <row r="48" spans="2:12">
      <c r="D48" s="14"/>
      <c r="E48" s="14"/>
    </row>
    <row r="49" spans="4:5">
      <c r="D49" s="14"/>
      <c r="E49" s="14"/>
    </row>
    <row r="50" spans="4:5">
      <c r="D50" s="14"/>
      <c r="E50" s="14"/>
    </row>
    <row r="51" spans="4:5">
      <c r="D51" s="14"/>
      <c r="E51" s="14"/>
    </row>
    <row r="52" spans="4:5">
      <c r="D52" s="14"/>
      <c r="E52" s="14"/>
    </row>
    <row r="53" spans="4:5">
      <c r="D53" s="14"/>
      <c r="E53" s="14"/>
    </row>
    <row r="54" spans="4:5">
      <c r="D54" s="14"/>
      <c r="E54" s="14"/>
    </row>
    <row r="55" spans="4:5">
      <c r="D55" s="14"/>
      <c r="E55" s="14"/>
    </row>
    <row r="56" spans="4:5">
      <c r="D56" s="14"/>
      <c r="E56" s="14"/>
    </row>
    <row r="57" spans="4:5">
      <c r="D57" s="14"/>
      <c r="E57" s="14"/>
    </row>
    <row r="58" spans="4:5">
      <c r="D58" s="14"/>
      <c r="E58" s="14"/>
    </row>
    <row r="59" spans="4:5">
      <c r="D59" s="14"/>
      <c r="E59" s="14"/>
    </row>
    <row r="60" spans="4:5">
      <c r="D60" s="14"/>
      <c r="E60" s="14"/>
    </row>
    <row r="61" spans="4:5">
      <c r="D61" s="14"/>
      <c r="E61" s="14"/>
    </row>
    <row r="62" spans="4:5">
      <c r="D62" s="14"/>
      <c r="E62" s="14"/>
    </row>
    <row r="63" spans="4:5">
      <c r="D63" s="14"/>
      <c r="E63" s="14"/>
    </row>
    <row r="64" spans="4:5">
      <c r="D64" s="14"/>
      <c r="E64" s="14"/>
    </row>
    <row r="65" spans="4:5">
      <c r="D65" s="14"/>
      <c r="E65" s="14"/>
    </row>
    <row r="66" spans="4:5">
      <c r="D66" s="14"/>
      <c r="E66" s="14"/>
    </row>
    <row r="67" spans="4:5">
      <c r="D67" s="14"/>
      <c r="E67" s="14"/>
    </row>
    <row r="68" spans="4:5">
      <c r="D68" s="14"/>
      <c r="E68" s="14"/>
    </row>
    <row r="69" spans="4:5">
      <c r="D69" s="14"/>
      <c r="E69" s="14"/>
    </row>
    <row r="70" spans="4:5">
      <c r="D70" s="14"/>
      <c r="E70" s="14"/>
    </row>
    <row r="71" spans="4:5">
      <c r="D71" s="14"/>
      <c r="E71" s="14"/>
    </row>
    <row r="72" spans="4:5">
      <c r="D72" s="14"/>
      <c r="E72" s="14"/>
    </row>
    <row r="73" spans="4:5">
      <c r="D73" s="14"/>
      <c r="E73" s="14"/>
    </row>
    <row r="74" spans="4:5">
      <c r="D74" s="14"/>
      <c r="E74" s="14"/>
    </row>
    <row r="75" spans="4:5">
      <c r="D75" s="14"/>
      <c r="E75" s="14"/>
    </row>
    <row r="76" spans="4:5">
      <c r="D76" s="14"/>
      <c r="E76" s="14"/>
    </row>
    <row r="77" spans="4:5">
      <c r="D77" s="14"/>
      <c r="E77" s="14"/>
    </row>
    <row r="78" spans="4:5">
      <c r="D78" s="14"/>
      <c r="E78" s="14"/>
    </row>
    <row r="79" spans="4:5">
      <c r="D79" s="14"/>
      <c r="E79" s="14"/>
    </row>
    <row r="80" spans="4:5">
      <c r="D80" s="14"/>
      <c r="E80" s="14"/>
    </row>
    <row r="81" spans="4:5">
      <c r="D81" s="14"/>
      <c r="E81" s="14"/>
    </row>
    <row r="82" spans="4:5">
      <c r="D82" s="14"/>
      <c r="E82" s="14"/>
    </row>
    <row r="83" spans="4:5">
      <c r="D83" s="14"/>
      <c r="E83" s="14"/>
    </row>
    <row r="84" spans="4:5">
      <c r="D84" s="14"/>
      <c r="E84" s="14"/>
    </row>
    <row r="85" spans="4:5">
      <c r="D85" s="14"/>
      <c r="E85" s="14"/>
    </row>
    <row r="86" spans="4:5">
      <c r="D86" s="14"/>
      <c r="E86" s="14"/>
    </row>
    <row r="87" spans="4:5">
      <c r="D87" s="14"/>
      <c r="E87" s="14"/>
    </row>
    <row r="88" spans="4:5">
      <c r="D88" s="14"/>
      <c r="E88" s="14"/>
    </row>
    <row r="89" spans="4:5">
      <c r="D89" s="14"/>
      <c r="E89" s="14"/>
    </row>
    <row r="90" spans="4:5">
      <c r="D90" s="14"/>
      <c r="E90" s="14"/>
    </row>
    <row r="91" spans="4:5">
      <c r="D91" s="14"/>
      <c r="E91" s="14"/>
    </row>
    <row r="92" spans="4:5">
      <c r="D92" s="14"/>
      <c r="E92" s="14"/>
    </row>
    <row r="93" spans="4:5">
      <c r="D93" s="14"/>
      <c r="E93" s="14"/>
    </row>
    <row r="94" spans="4:5">
      <c r="D94" s="14"/>
      <c r="E94" s="14"/>
    </row>
    <row r="95" spans="4:5">
      <c r="D95" s="14"/>
      <c r="E95" s="14"/>
    </row>
    <row r="96" spans="4:5">
      <c r="D96" s="14"/>
      <c r="E96" s="14"/>
    </row>
    <row r="97" spans="4:5">
      <c r="D97" s="14"/>
      <c r="E97" s="14"/>
    </row>
    <row r="98" spans="4:5">
      <c r="D98" s="14"/>
      <c r="E98" s="14"/>
    </row>
    <row r="99" spans="4:5">
      <c r="D99" s="14"/>
      <c r="E99" s="14"/>
    </row>
    <row r="100" spans="4:5">
      <c r="D100" s="14"/>
      <c r="E100" s="14"/>
    </row>
    <row r="101" spans="4:5">
      <c r="D101" s="14"/>
      <c r="E101" s="14"/>
    </row>
    <row r="102" spans="4:5">
      <c r="D102" s="14"/>
      <c r="E102" s="14"/>
    </row>
    <row r="103" spans="4:5">
      <c r="D103" s="14"/>
      <c r="E103" s="14"/>
    </row>
    <row r="104" spans="4:5">
      <c r="D104" s="14"/>
      <c r="E104" s="14"/>
    </row>
    <row r="105" spans="4:5">
      <c r="D105" s="14"/>
      <c r="E105" s="14"/>
    </row>
    <row r="106" spans="4:5">
      <c r="D106" s="14"/>
      <c r="E106" s="14"/>
    </row>
    <row r="107" spans="4:5">
      <c r="D107" s="14"/>
      <c r="E107" s="14"/>
    </row>
    <row r="108" spans="4:5">
      <c r="D108" s="14"/>
      <c r="E108" s="14"/>
    </row>
    <row r="109" spans="4:5">
      <c r="D109" s="14"/>
      <c r="E109" s="14"/>
    </row>
    <row r="110" spans="4:5">
      <c r="D110" s="14"/>
      <c r="E110" s="14"/>
    </row>
    <row r="111" spans="4:5">
      <c r="D111" s="14"/>
      <c r="E111" s="14"/>
    </row>
    <row r="112" spans="4:5">
      <c r="D112" s="14"/>
      <c r="E112" s="14"/>
    </row>
    <row r="113" spans="4:5">
      <c r="D113" s="14"/>
      <c r="E113" s="14"/>
    </row>
    <row r="114" spans="4:5">
      <c r="D114" s="14"/>
      <c r="E114" s="14"/>
    </row>
    <row r="115" spans="4:5">
      <c r="D115" s="14"/>
      <c r="E115" s="14"/>
    </row>
    <row r="116" spans="4:5">
      <c r="D116" s="14"/>
      <c r="E116" s="14"/>
    </row>
    <row r="117" spans="4:5">
      <c r="D117" s="14"/>
      <c r="E117" s="14"/>
    </row>
    <row r="118" spans="4:5">
      <c r="D118" s="14"/>
      <c r="E118" s="14"/>
    </row>
    <row r="119" spans="4:5">
      <c r="D119" s="14"/>
      <c r="E119" s="14"/>
    </row>
    <row r="120" spans="4:5">
      <c r="D120" s="14"/>
      <c r="E120" s="14"/>
    </row>
    <row r="121" spans="4:5">
      <c r="D121" s="14"/>
      <c r="E121" s="14"/>
    </row>
    <row r="122" spans="4:5">
      <c r="D122" s="14"/>
      <c r="E122" s="14"/>
    </row>
    <row r="123" spans="4:5">
      <c r="D123" s="14"/>
      <c r="E123" s="14"/>
    </row>
    <row r="124" spans="4:5">
      <c r="D124" s="14"/>
      <c r="E124" s="14"/>
    </row>
    <row r="125" spans="4:5">
      <c r="D125" s="14"/>
      <c r="E125" s="14"/>
    </row>
    <row r="126" spans="4:5">
      <c r="D126" s="14"/>
      <c r="E126" s="14"/>
    </row>
    <row r="127" spans="4:5">
      <c r="D127" s="14"/>
      <c r="E127" s="14"/>
    </row>
    <row r="128" spans="4:5">
      <c r="D128" s="14"/>
      <c r="E128" s="14"/>
    </row>
    <row r="129" spans="4:5">
      <c r="D129" s="14"/>
      <c r="E129" s="14"/>
    </row>
    <row r="130" spans="4:5">
      <c r="D130" s="14"/>
      <c r="E130" s="14"/>
    </row>
    <row r="131" spans="4:5">
      <c r="D131" s="14"/>
      <c r="E131" s="14"/>
    </row>
    <row r="132" spans="4:5">
      <c r="D132" s="14"/>
      <c r="E132" s="14"/>
    </row>
    <row r="133" spans="4:5">
      <c r="D133" s="14"/>
      <c r="E133" s="14"/>
    </row>
    <row r="134" spans="4:5">
      <c r="D134" s="14"/>
      <c r="E134" s="14"/>
    </row>
    <row r="135" spans="4:5">
      <c r="D135" s="14"/>
      <c r="E135" s="14"/>
    </row>
    <row r="136" spans="4:5">
      <c r="D136" s="14"/>
      <c r="E136" s="14"/>
    </row>
    <row r="137" spans="4:5">
      <c r="D137" s="14"/>
      <c r="E137" s="14"/>
    </row>
    <row r="138" spans="4:5">
      <c r="D138" s="14"/>
      <c r="E138" s="14"/>
    </row>
    <row r="139" spans="4:5">
      <c r="D139" s="14"/>
      <c r="E139" s="14"/>
    </row>
    <row r="140" spans="4:5">
      <c r="D140" s="14"/>
      <c r="E140" s="14"/>
    </row>
    <row r="141" spans="4:5">
      <c r="D141" s="14"/>
      <c r="E141" s="14"/>
    </row>
    <row r="142" spans="4:5">
      <c r="D142" s="14"/>
      <c r="E142" s="14"/>
    </row>
    <row r="143" spans="4:5">
      <c r="D143" s="14"/>
      <c r="E143" s="14"/>
    </row>
    <row r="144" spans="4:5">
      <c r="D144" s="14"/>
      <c r="E144" s="14"/>
    </row>
    <row r="145" spans="4:5">
      <c r="D145" s="14"/>
      <c r="E145" s="14"/>
    </row>
    <row r="146" spans="4:5">
      <c r="D146" s="14"/>
      <c r="E146" s="14"/>
    </row>
    <row r="147" spans="4:5">
      <c r="D147" s="14"/>
      <c r="E147" s="14"/>
    </row>
    <row r="148" spans="4:5">
      <c r="D148" s="14"/>
      <c r="E148" s="14"/>
    </row>
    <row r="149" spans="4:5">
      <c r="D149" s="14"/>
      <c r="E149" s="14"/>
    </row>
    <row r="150" spans="4:5">
      <c r="D150" s="14"/>
      <c r="E150" s="14"/>
    </row>
    <row r="151" spans="4:5">
      <c r="D151" s="14"/>
      <c r="E151" s="14"/>
    </row>
    <row r="152" spans="4:5">
      <c r="D152" s="14"/>
      <c r="E152" s="14"/>
    </row>
    <row r="153" spans="4:5">
      <c r="D153" s="14"/>
      <c r="E153" s="14"/>
    </row>
    <row r="154" spans="4:5">
      <c r="D154" s="14"/>
      <c r="E154" s="14"/>
    </row>
    <row r="155" spans="4:5">
      <c r="D155" s="14"/>
      <c r="E155" s="14"/>
    </row>
    <row r="156" spans="4:5">
      <c r="D156" s="14"/>
      <c r="E156" s="14"/>
    </row>
    <row r="157" spans="4:5">
      <c r="D157" s="14"/>
      <c r="E157" s="14"/>
    </row>
    <row r="158" spans="4:5">
      <c r="D158" s="14"/>
      <c r="E158" s="14"/>
    </row>
    <row r="159" spans="4:5">
      <c r="D159" s="14"/>
      <c r="E159" s="14"/>
    </row>
    <row r="160" spans="4:5">
      <c r="D160" s="14"/>
      <c r="E160" s="14"/>
    </row>
    <row r="161" spans="4:5">
      <c r="D161" s="14"/>
      <c r="E161" s="14"/>
    </row>
    <row r="162" spans="4:5">
      <c r="D162" s="14"/>
      <c r="E162" s="14"/>
    </row>
    <row r="163" spans="4:5">
      <c r="D163" s="14"/>
      <c r="E163" s="14"/>
    </row>
    <row r="164" spans="4:5">
      <c r="D164" s="14"/>
      <c r="E164" s="14"/>
    </row>
    <row r="165" spans="4:5">
      <c r="D165" s="14"/>
      <c r="E165" s="14"/>
    </row>
    <row r="166" spans="4:5">
      <c r="D166" s="14"/>
      <c r="E166" s="14"/>
    </row>
    <row r="167" spans="4:5">
      <c r="D167" s="14"/>
      <c r="E167" s="14"/>
    </row>
    <row r="168" spans="4:5">
      <c r="D168" s="14"/>
      <c r="E168" s="14"/>
    </row>
    <row r="169" spans="4:5">
      <c r="D169" s="14"/>
      <c r="E169" s="14"/>
    </row>
    <row r="170" spans="4:5">
      <c r="D170" s="14"/>
      <c r="E170" s="14"/>
    </row>
    <row r="171" spans="4:5">
      <c r="D171" s="14"/>
      <c r="E171" s="14"/>
    </row>
    <row r="172" spans="4:5">
      <c r="D172" s="14"/>
      <c r="E172" s="14"/>
    </row>
    <row r="173" spans="4:5">
      <c r="D173" s="14"/>
      <c r="E173" s="14"/>
    </row>
    <row r="174" spans="4:5">
      <c r="D174" s="14"/>
      <c r="E174" s="14"/>
    </row>
    <row r="175" spans="4:5">
      <c r="D175" s="14"/>
      <c r="E175" s="14"/>
    </row>
    <row r="176" spans="4:5">
      <c r="D176" s="14"/>
      <c r="E176" s="14"/>
    </row>
    <row r="177" spans="4:5">
      <c r="D177" s="14"/>
      <c r="E177" s="14"/>
    </row>
    <row r="178" spans="4:5">
      <c r="D178" s="14"/>
      <c r="E178" s="14"/>
    </row>
    <row r="179" spans="4:5">
      <c r="D179" s="14"/>
      <c r="E179" s="14"/>
    </row>
    <row r="180" spans="4:5">
      <c r="D180" s="14"/>
      <c r="E180" s="14"/>
    </row>
    <row r="181" spans="4:5">
      <c r="D181" s="14"/>
      <c r="E181" s="14"/>
    </row>
    <row r="182" spans="4:5">
      <c r="D182" s="14"/>
      <c r="E182" s="14"/>
    </row>
    <row r="183" spans="4:5">
      <c r="D183" s="14"/>
      <c r="E183" s="14"/>
    </row>
    <row r="184" spans="4:5">
      <c r="D184" s="14"/>
      <c r="E184" s="14"/>
    </row>
    <row r="185" spans="4:5">
      <c r="D185" s="14"/>
      <c r="E185" s="14"/>
    </row>
    <row r="186" spans="4:5">
      <c r="D186" s="14"/>
      <c r="E186" s="14"/>
    </row>
    <row r="187" spans="4:5">
      <c r="D187" s="14"/>
      <c r="E187" s="14"/>
    </row>
    <row r="188" spans="4:5">
      <c r="D188" s="14"/>
      <c r="E188" s="14"/>
    </row>
    <row r="189" spans="4:5">
      <c r="D189" s="14"/>
      <c r="E189" s="14"/>
    </row>
    <row r="190" spans="4:5">
      <c r="D190" s="14"/>
      <c r="E190" s="14"/>
    </row>
    <row r="191" spans="4:5">
      <c r="D191" s="14"/>
      <c r="E191" s="14"/>
    </row>
    <row r="192" spans="4:5">
      <c r="D192" s="14"/>
      <c r="E192" s="14"/>
    </row>
    <row r="193" spans="4:5">
      <c r="D193" s="14"/>
      <c r="E193" s="14"/>
    </row>
    <row r="194" spans="4:5">
      <c r="D194" s="14"/>
      <c r="E194" s="14"/>
    </row>
    <row r="195" spans="4:5">
      <c r="D195" s="14"/>
      <c r="E195" s="14"/>
    </row>
    <row r="196" spans="4:5">
      <c r="D196" s="14"/>
      <c r="E196" s="14"/>
    </row>
    <row r="197" spans="4:5">
      <c r="D197" s="14"/>
      <c r="E197" s="14"/>
    </row>
    <row r="198" spans="4:5">
      <c r="D198" s="14"/>
      <c r="E198" s="14"/>
    </row>
    <row r="199" spans="4:5">
      <c r="D199" s="14"/>
      <c r="E199" s="14"/>
    </row>
    <row r="200" spans="4:5">
      <c r="D200" s="14"/>
      <c r="E200" s="14"/>
    </row>
    <row r="201" spans="4:5">
      <c r="D201" s="14"/>
      <c r="E201" s="14"/>
    </row>
    <row r="202" spans="4:5">
      <c r="D202" s="14"/>
      <c r="E202" s="14"/>
    </row>
    <row r="203" spans="4:5">
      <c r="D203" s="14"/>
      <c r="E203" s="14"/>
    </row>
    <row r="204" spans="4:5">
      <c r="D204" s="14"/>
      <c r="E204" s="14"/>
    </row>
    <row r="205" spans="4:5">
      <c r="D205" s="14"/>
      <c r="E205" s="14"/>
    </row>
    <row r="206" spans="4:5">
      <c r="D206" s="14"/>
      <c r="E206" s="14"/>
    </row>
    <row r="207" spans="4:5">
      <c r="D207" s="14"/>
      <c r="E207" s="14"/>
    </row>
    <row r="208" spans="4:5">
      <c r="D208" s="14"/>
      <c r="E208" s="14"/>
    </row>
    <row r="209" spans="4:5">
      <c r="D209" s="14"/>
      <c r="E209" s="14"/>
    </row>
    <row r="210" spans="4:5">
      <c r="D210" s="14"/>
      <c r="E210" s="14"/>
    </row>
    <row r="211" spans="4:5">
      <c r="D211" s="14"/>
      <c r="E211" s="14"/>
    </row>
    <row r="212" spans="4:5">
      <c r="D212" s="14"/>
      <c r="E212" s="14"/>
    </row>
    <row r="213" spans="4:5">
      <c r="D213" s="14"/>
      <c r="E213" s="14"/>
    </row>
    <row r="214" spans="4:5">
      <c r="D214" s="14"/>
      <c r="E214" s="14"/>
    </row>
    <row r="215" spans="4:5">
      <c r="D215" s="14"/>
      <c r="E215" s="14"/>
    </row>
    <row r="216" spans="4:5">
      <c r="D216" s="14"/>
      <c r="E216" s="14"/>
    </row>
    <row r="217" spans="4:5">
      <c r="D217" s="14"/>
      <c r="E217" s="14"/>
    </row>
    <row r="218" spans="4:5">
      <c r="D218" s="14"/>
      <c r="E218" s="14"/>
    </row>
    <row r="219" spans="4:5">
      <c r="D219" s="14"/>
      <c r="E219" s="14"/>
    </row>
    <row r="220" spans="4:5">
      <c r="D220" s="14"/>
      <c r="E220" s="14"/>
    </row>
    <row r="221" spans="4:5">
      <c r="D221" s="14"/>
      <c r="E221" s="14"/>
    </row>
    <row r="222" spans="4:5">
      <c r="D222" s="14"/>
      <c r="E222" s="14"/>
    </row>
    <row r="223" spans="4:5">
      <c r="D223" s="14"/>
      <c r="E223" s="14"/>
    </row>
    <row r="224" spans="4:5">
      <c r="D224" s="14"/>
      <c r="E224" s="14"/>
    </row>
    <row r="225" spans="4:5">
      <c r="D225" s="14"/>
      <c r="E225" s="14"/>
    </row>
    <row r="226" spans="4:5">
      <c r="D226" s="14"/>
      <c r="E226" s="14"/>
    </row>
    <row r="227" spans="4:5">
      <c r="D227" s="14"/>
      <c r="E227" s="14"/>
    </row>
    <row r="228" spans="4:5">
      <c r="D228" s="14"/>
      <c r="E228" s="14"/>
    </row>
    <row r="229" spans="4:5">
      <c r="D229" s="14"/>
      <c r="E229" s="14"/>
    </row>
    <row r="230" spans="4:5">
      <c r="D230" s="14"/>
      <c r="E230" s="14"/>
    </row>
    <row r="231" spans="4:5">
      <c r="D231" s="14"/>
      <c r="E231" s="14"/>
    </row>
    <row r="232" spans="4:5">
      <c r="D232" s="14"/>
      <c r="E232" s="14"/>
    </row>
    <row r="233" spans="4:5">
      <c r="D233" s="14"/>
      <c r="E233" s="14"/>
    </row>
    <row r="234" spans="4:5">
      <c r="D234" s="14"/>
      <c r="E234" s="14"/>
    </row>
    <row r="235" spans="4:5">
      <c r="D235" s="14"/>
      <c r="E235" s="14"/>
    </row>
    <row r="236" spans="4:5">
      <c r="D236" s="14"/>
      <c r="E236" s="14"/>
    </row>
    <row r="237" spans="4:5">
      <c r="D237" s="14"/>
      <c r="E237" s="14"/>
    </row>
    <row r="238" spans="4:5">
      <c r="D238" s="14"/>
      <c r="E238" s="14"/>
    </row>
    <row r="239" spans="4:5">
      <c r="D239" s="14"/>
      <c r="E239" s="14"/>
    </row>
    <row r="240" spans="4:5">
      <c r="D240" s="14"/>
      <c r="E240" s="14"/>
    </row>
    <row r="241" spans="4:5">
      <c r="D241" s="14"/>
      <c r="E241" s="14"/>
    </row>
    <row r="242" spans="4:5">
      <c r="D242" s="14"/>
      <c r="E242" s="14"/>
    </row>
    <row r="243" spans="4:5">
      <c r="D243" s="14"/>
      <c r="E243" s="14"/>
    </row>
    <row r="244" spans="4:5">
      <c r="D244" s="14"/>
      <c r="E244" s="14"/>
    </row>
    <row r="245" spans="4:5">
      <c r="D245" s="14"/>
      <c r="E245" s="14"/>
    </row>
    <row r="246" spans="4:5">
      <c r="D246" s="14"/>
      <c r="E246" s="14"/>
    </row>
    <row r="247" spans="4:5">
      <c r="D247" s="14"/>
      <c r="E247" s="14"/>
    </row>
    <row r="248" spans="4:5">
      <c r="D248" s="14"/>
      <c r="E248" s="14"/>
    </row>
    <row r="249" spans="4:5">
      <c r="D249" s="14"/>
      <c r="E249" s="14"/>
    </row>
    <row r="250" spans="4:5">
      <c r="D250" s="14"/>
      <c r="E250" s="14"/>
    </row>
    <row r="251" spans="4:5">
      <c r="D251" s="14"/>
      <c r="E251" s="14"/>
    </row>
    <row r="252" spans="4:5">
      <c r="D252" s="14"/>
      <c r="E252" s="14"/>
    </row>
    <row r="253" spans="4:5">
      <c r="D253" s="14"/>
      <c r="E253" s="14"/>
    </row>
    <row r="254" spans="4:5">
      <c r="D254" s="14"/>
      <c r="E254" s="14"/>
    </row>
    <row r="255" spans="4:5">
      <c r="D255" s="14"/>
      <c r="E255" s="14"/>
    </row>
    <row r="256" spans="4:5">
      <c r="D256" s="14"/>
      <c r="E256" s="14"/>
    </row>
    <row r="257" spans="4:5">
      <c r="D257" s="14"/>
      <c r="E257" s="14"/>
    </row>
    <row r="258" spans="4:5">
      <c r="D258" s="14"/>
      <c r="E258" s="14"/>
    </row>
    <row r="259" spans="4:5">
      <c r="D259" s="14"/>
      <c r="E259" s="14"/>
    </row>
    <row r="260" spans="4:5">
      <c r="D260" s="14"/>
      <c r="E260" s="14"/>
    </row>
    <row r="261" spans="4:5">
      <c r="D261" s="14"/>
      <c r="E261" s="14"/>
    </row>
    <row r="262" spans="4:5">
      <c r="D262" s="14"/>
      <c r="E262" s="14"/>
    </row>
    <row r="263" spans="4:5">
      <c r="D263" s="14"/>
      <c r="E263" s="14"/>
    </row>
    <row r="264" spans="4:5">
      <c r="D264" s="14"/>
      <c r="E264" s="14"/>
    </row>
    <row r="265" spans="4:5">
      <c r="D265" s="14"/>
      <c r="E265" s="14"/>
    </row>
    <row r="266" spans="4:5">
      <c r="D266" s="14"/>
      <c r="E266" s="14"/>
    </row>
    <row r="267" spans="4:5">
      <c r="D267" s="14"/>
      <c r="E267" s="14"/>
    </row>
    <row r="268" spans="4:5">
      <c r="D268" s="14"/>
      <c r="E268" s="14"/>
    </row>
    <row r="269" spans="4:5">
      <c r="D269" s="14"/>
      <c r="E269" s="14"/>
    </row>
    <row r="270" spans="4:5">
      <c r="D270" s="14"/>
      <c r="E270" s="14"/>
    </row>
    <row r="271" spans="4:5">
      <c r="D271" s="14"/>
      <c r="E271" s="14"/>
    </row>
    <row r="272" spans="4:5">
      <c r="D272" s="14"/>
      <c r="E272" s="14"/>
    </row>
    <row r="273" spans="4:5">
      <c r="D273" s="14"/>
      <c r="E273" s="14"/>
    </row>
    <row r="274" spans="4:5">
      <c r="D274" s="14"/>
      <c r="E274" s="14"/>
    </row>
    <row r="275" spans="4:5">
      <c r="D275" s="14"/>
      <c r="E275" s="14"/>
    </row>
    <row r="276" spans="4:5">
      <c r="D276" s="14"/>
      <c r="E276" s="14"/>
    </row>
    <row r="277" spans="4:5">
      <c r="D277" s="14"/>
      <c r="E277" s="14"/>
    </row>
    <row r="278" spans="4:5">
      <c r="D278" s="14"/>
      <c r="E278" s="14"/>
    </row>
    <row r="279" spans="4:5">
      <c r="D279" s="14"/>
      <c r="E279" s="14"/>
    </row>
    <row r="280" spans="4:5">
      <c r="D280" s="14"/>
      <c r="E280" s="14"/>
    </row>
    <row r="281" spans="4:5">
      <c r="D281" s="14"/>
      <c r="E281" s="14"/>
    </row>
    <row r="282" spans="4:5">
      <c r="D282" s="14"/>
      <c r="E282" s="14"/>
    </row>
    <row r="283" spans="4:5">
      <c r="D283" s="14"/>
      <c r="E283" s="14"/>
    </row>
    <row r="284" spans="4:5">
      <c r="D284" s="14"/>
      <c r="E284" s="14"/>
    </row>
    <row r="285" spans="4:5">
      <c r="D285" s="14"/>
      <c r="E285" s="14"/>
    </row>
    <row r="286" spans="4:5">
      <c r="D286" s="14"/>
      <c r="E286" s="14"/>
    </row>
    <row r="287" spans="4:5">
      <c r="D287" s="14"/>
      <c r="E287" s="14"/>
    </row>
    <row r="288" spans="4:5">
      <c r="D288" s="14"/>
      <c r="E288" s="14"/>
    </row>
    <row r="289" spans="4:5">
      <c r="D289" s="14"/>
      <c r="E289" s="14"/>
    </row>
    <row r="290" spans="4:5">
      <c r="D290" s="14"/>
      <c r="E290" s="14"/>
    </row>
    <row r="291" spans="4:5">
      <c r="D291" s="14"/>
      <c r="E291" s="14"/>
    </row>
    <row r="292" spans="4:5">
      <c r="D292" s="14"/>
      <c r="E292" s="14"/>
    </row>
    <row r="293" spans="4:5">
      <c r="D293" s="14"/>
      <c r="E293" s="14"/>
    </row>
    <row r="294" spans="4:5">
      <c r="D294" s="14"/>
      <c r="E294" s="14"/>
    </row>
    <row r="295" spans="4:5">
      <c r="D295" s="14"/>
      <c r="E295" s="14"/>
    </row>
    <row r="296" spans="4:5">
      <c r="D296" s="14"/>
      <c r="E296" s="14"/>
    </row>
    <row r="297" spans="4:5">
      <c r="D297" s="14"/>
      <c r="E297" s="14"/>
    </row>
    <row r="298" spans="4:5">
      <c r="D298" s="14"/>
      <c r="E298" s="14"/>
    </row>
    <row r="299" spans="4:5">
      <c r="D299" s="14"/>
      <c r="E299" s="14"/>
    </row>
    <row r="300" spans="4:5">
      <c r="D300" s="14"/>
      <c r="E300" s="14"/>
    </row>
    <row r="301" spans="4:5">
      <c r="D301" s="14"/>
      <c r="E301" s="14"/>
    </row>
    <row r="302" spans="4:5">
      <c r="D302" s="14"/>
      <c r="E302" s="14"/>
    </row>
    <row r="303" spans="4:5">
      <c r="D303" s="14"/>
      <c r="E303" s="14"/>
    </row>
    <row r="304" spans="4:5">
      <c r="D304" s="14"/>
      <c r="E304" s="14"/>
    </row>
    <row r="305" spans="4:5">
      <c r="D305" s="14"/>
      <c r="E305" s="14"/>
    </row>
    <row r="306" spans="4:5">
      <c r="D306" s="14"/>
      <c r="E306" s="14"/>
    </row>
    <row r="307" spans="4:5">
      <c r="D307" s="14"/>
      <c r="E307" s="14"/>
    </row>
    <row r="308" spans="4:5">
      <c r="D308" s="14"/>
      <c r="E308" s="14"/>
    </row>
    <row r="309" spans="4:5">
      <c r="D309" s="14"/>
      <c r="E309" s="14"/>
    </row>
    <row r="310" spans="4:5">
      <c r="D310" s="14"/>
      <c r="E310" s="14"/>
    </row>
    <row r="311" spans="4:5">
      <c r="D311" s="14"/>
      <c r="E311" s="14"/>
    </row>
    <row r="312" spans="4:5">
      <c r="D312" s="14"/>
      <c r="E312" s="14"/>
    </row>
    <row r="313" spans="4:5">
      <c r="D313" s="14"/>
      <c r="E313" s="14"/>
    </row>
    <row r="314" spans="4:5">
      <c r="D314" s="14"/>
      <c r="E314" s="14"/>
    </row>
    <row r="315" spans="4:5">
      <c r="D315" s="14"/>
      <c r="E315" s="14"/>
    </row>
    <row r="316" spans="4:5">
      <c r="D316" s="14"/>
      <c r="E316" s="14"/>
    </row>
    <row r="317" spans="4:5">
      <c r="D317" s="14"/>
      <c r="E317" s="14"/>
    </row>
    <row r="318" spans="4:5">
      <c r="D318" s="14"/>
      <c r="E318" s="14"/>
    </row>
    <row r="319" spans="4:5">
      <c r="D319" s="14"/>
      <c r="E319" s="14"/>
    </row>
    <row r="320" spans="4:5">
      <c r="D320" s="14"/>
      <c r="E320" s="14"/>
    </row>
    <row r="321" spans="4:5">
      <c r="D321" s="14"/>
      <c r="E321" s="14"/>
    </row>
    <row r="322" spans="4:5">
      <c r="D322" s="14"/>
      <c r="E322" s="14"/>
    </row>
    <row r="323" spans="4:5">
      <c r="D323" s="14"/>
      <c r="E323" s="14"/>
    </row>
    <row r="324" spans="4:5">
      <c r="D324" s="14"/>
      <c r="E324" s="14"/>
    </row>
    <row r="325" spans="4:5">
      <c r="D325" s="14"/>
      <c r="E325" s="14"/>
    </row>
    <row r="326" spans="4:5">
      <c r="D326" s="14"/>
      <c r="E326" s="14"/>
    </row>
    <row r="327" spans="4:5">
      <c r="D327" s="14"/>
      <c r="E327" s="14"/>
    </row>
    <row r="328" spans="4:5">
      <c r="D328" s="14"/>
      <c r="E328" s="14"/>
    </row>
    <row r="329" spans="4:5">
      <c r="D329" s="14"/>
      <c r="E329" s="14"/>
    </row>
    <row r="330" spans="4:5">
      <c r="D330" s="14"/>
      <c r="E330" s="14"/>
    </row>
    <row r="331" spans="4:5">
      <c r="D331" s="14"/>
      <c r="E331" s="14"/>
    </row>
    <row r="332" spans="4:5">
      <c r="D332" s="14"/>
      <c r="E332" s="14"/>
    </row>
    <row r="333" spans="4:5">
      <c r="D333" s="14"/>
      <c r="E333" s="14"/>
    </row>
    <row r="334" spans="4:5">
      <c r="D334" s="14"/>
      <c r="E334" s="14"/>
    </row>
    <row r="335" spans="4:5">
      <c r="D335" s="14"/>
      <c r="E335" s="14"/>
    </row>
    <row r="336" spans="4:5">
      <c r="D336" s="14"/>
      <c r="E336" s="14"/>
    </row>
    <row r="337" spans="4:5">
      <c r="D337" s="14"/>
      <c r="E337" s="14"/>
    </row>
    <row r="338" spans="4:5">
      <c r="D338" s="14"/>
      <c r="E338" s="14"/>
    </row>
    <row r="339" spans="4:5">
      <c r="D339" s="14"/>
      <c r="E339" s="14"/>
    </row>
    <row r="340" spans="4:5">
      <c r="D340" s="14"/>
      <c r="E340" s="14"/>
    </row>
    <row r="341" spans="4:5">
      <c r="D341" s="14"/>
      <c r="E341" s="14"/>
    </row>
    <row r="342" spans="4:5">
      <c r="D342" s="14"/>
      <c r="E342" s="14"/>
    </row>
    <row r="343" spans="4:5">
      <c r="D343" s="14"/>
      <c r="E343" s="14"/>
    </row>
    <row r="344" spans="4:5">
      <c r="D344" s="14"/>
      <c r="E344" s="14"/>
    </row>
    <row r="345" spans="4:5">
      <c r="D345" s="14"/>
      <c r="E345" s="14"/>
    </row>
    <row r="346" spans="4:5">
      <c r="D346" s="14"/>
      <c r="E346" s="14"/>
    </row>
    <row r="347" spans="4:5">
      <c r="D347" s="14"/>
      <c r="E347" s="14"/>
    </row>
    <row r="348" spans="4:5">
      <c r="D348" s="14"/>
      <c r="E348" s="14"/>
    </row>
    <row r="349" spans="4:5">
      <c r="D349" s="14"/>
      <c r="E349" s="14"/>
    </row>
    <row r="350" spans="4:5">
      <c r="D350" s="14"/>
      <c r="E350" s="14"/>
    </row>
    <row r="351" spans="4:5">
      <c r="D351" s="14"/>
      <c r="E351" s="14"/>
    </row>
    <row r="352" spans="4:5">
      <c r="D352" s="14"/>
      <c r="E352" s="14"/>
    </row>
    <row r="353" spans="4:5">
      <c r="D353" s="14"/>
      <c r="E353" s="14"/>
    </row>
    <row r="354" spans="4:5">
      <c r="D354" s="14"/>
      <c r="E354" s="14"/>
    </row>
    <row r="355" spans="4:5">
      <c r="D355" s="14"/>
      <c r="E355" s="14"/>
    </row>
    <row r="356" spans="4:5">
      <c r="D356" s="14"/>
      <c r="E356" s="14"/>
    </row>
    <row r="357" spans="4:5">
      <c r="D357" s="14"/>
      <c r="E357" s="14"/>
    </row>
    <row r="358" spans="4:5">
      <c r="D358" s="14"/>
      <c r="E358" s="14"/>
    </row>
    <row r="359" spans="4:5">
      <c r="D359" s="14"/>
      <c r="E359" s="14"/>
    </row>
    <row r="360" spans="4:5">
      <c r="D360" s="14"/>
      <c r="E360" s="14"/>
    </row>
    <row r="361" spans="4:5">
      <c r="D361" s="14"/>
      <c r="E361" s="14"/>
    </row>
    <row r="362" spans="4:5">
      <c r="D362" s="14"/>
      <c r="E362" s="14"/>
    </row>
    <row r="363" spans="4:5">
      <c r="D363" s="14"/>
      <c r="E363" s="14"/>
    </row>
    <row r="364" spans="4:5">
      <c r="D364" s="14"/>
      <c r="E364" s="14"/>
    </row>
    <row r="365" spans="4:5">
      <c r="D365" s="14"/>
      <c r="E365" s="14"/>
    </row>
    <row r="366" spans="4:5">
      <c r="D366" s="14"/>
      <c r="E366" s="14"/>
    </row>
    <row r="367" spans="4:5">
      <c r="D367" s="14"/>
      <c r="E367" s="14"/>
    </row>
    <row r="368" spans="4:5">
      <c r="D368" s="14"/>
      <c r="E368" s="14"/>
    </row>
    <row r="369" spans="4:5">
      <c r="D369" s="14"/>
      <c r="E369" s="14"/>
    </row>
    <row r="370" spans="4:5">
      <c r="D370" s="14"/>
      <c r="E370" s="14"/>
    </row>
    <row r="371" spans="4:5">
      <c r="D371" s="14"/>
      <c r="E371" s="14"/>
    </row>
    <row r="372" spans="4:5">
      <c r="D372" s="14"/>
      <c r="E372" s="14"/>
    </row>
    <row r="373" spans="4:5">
      <c r="D373" s="14"/>
      <c r="E373" s="14"/>
    </row>
    <row r="374" spans="4:5">
      <c r="D374" s="14"/>
      <c r="E374" s="14"/>
    </row>
    <row r="375" spans="4:5">
      <c r="D375" s="14"/>
      <c r="E375" s="14"/>
    </row>
    <row r="376" spans="4:5">
      <c r="D376" s="14"/>
      <c r="E376" s="14"/>
    </row>
    <row r="377" spans="4:5">
      <c r="D377" s="14"/>
      <c r="E377" s="14"/>
    </row>
    <row r="378" spans="4:5">
      <c r="D378" s="14"/>
      <c r="E378" s="14"/>
    </row>
    <row r="379" spans="4:5">
      <c r="D379" s="14"/>
      <c r="E379" s="14"/>
    </row>
    <row r="380" spans="4:5">
      <c r="D380" s="14"/>
      <c r="E380" s="14"/>
    </row>
    <row r="381" spans="4:5">
      <c r="D381" s="14"/>
      <c r="E381" s="14"/>
    </row>
    <row r="382" spans="4:5">
      <c r="D382" s="14"/>
      <c r="E382" s="14"/>
    </row>
    <row r="383" spans="4:5">
      <c r="D383" s="14"/>
      <c r="E383" s="14"/>
    </row>
    <row r="384" spans="4:5">
      <c r="D384" s="14"/>
      <c r="E384" s="14"/>
    </row>
    <row r="385" spans="4:5">
      <c r="D385" s="14"/>
      <c r="E385" s="14"/>
    </row>
    <row r="386" spans="4:5">
      <c r="D386" s="14"/>
      <c r="E386" s="14"/>
    </row>
    <row r="387" spans="4:5">
      <c r="D387" s="14"/>
      <c r="E387" s="14"/>
    </row>
    <row r="388" spans="4:5">
      <c r="D388" s="14"/>
      <c r="E388" s="14"/>
    </row>
    <row r="389" spans="4:5">
      <c r="D389" s="14"/>
      <c r="E389" s="14"/>
    </row>
    <row r="390" spans="4:5">
      <c r="D390" s="14"/>
      <c r="E390" s="14"/>
    </row>
    <row r="391" spans="4:5">
      <c r="D391" s="14"/>
      <c r="E391" s="14"/>
    </row>
    <row r="392" spans="4:5">
      <c r="D392" s="14"/>
      <c r="E392" s="14"/>
    </row>
    <row r="393" spans="4:5">
      <c r="D393" s="14"/>
      <c r="E393" s="14"/>
    </row>
    <row r="394" spans="4:5">
      <c r="D394" s="14"/>
      <c r="E394" s="14"/>
    </row>
    <row r="395" spans="4:5">
      <c r="D395" s="14"/>
      <c r="E395" s="14"/>
    </row>
    <row r="396" spans="4:5">
      <c r="D396" s="14"/>
      <c r="E396" s="14"/>
    </row>
    <row r="397" spans="4:5">
      <c r="D397" s="14"/>
      <c r="E397" s="14"/>
    </row>
    <row r="398" spans="4:5">
      <c r="D398" s="14"/>
      <c r="E398" s="14"/>
    </row>
    <row r="399" spans="4:5">
      <c r="D399" s="14"/>
      <c r="E399" s="14"/>
    </row>
    <row r="400" spans="4:5">
      <c r="D400" s="14"/>
      <c r="E400" s="14"/>
    </row>
    <row r="401" spans="4:5">
      <c r="D401" s="14"/>
      <c r="E401" s="14"/>
    </row>
    <row r="402" spans="4:5">
      <c r="D402" s="14"/>
      <c r="E402" s="14"/>
    </row>
    <row r="403" spans="4:5">
      <c r="D403" s="14"/>
      <c r="E403" s="14"/>
    </row>
    <row r="404" spans="4:5">
      <c r="D404" s="14"/>
      <c r="E404" s="14"/>
    </row>
    <row r="405" spans="4:5">
      <c r="D405" s="14"/>
      <c r="E405" s="14"/>
    </row>
    <row r="406" spans="4:5">
      <c r="D406" s="14"/>
      <c r="E406" s="14"/>
    </row>
    <row r="407" spans="4:5">
      <c r="D407" s="14"/>
      <c r="E407" s="14"/>
    </row>
    <row r="408" spans="4:5">
      <c r="D408" s="14"/>
      <c r="E408" s="14"/>
    </row>
    <row r="409" spans="4:5">
      <c r="D409" s="14"/>
      <c r="E409" s="14"/>
    </row>
    <row r="410" spans="4:5">
      <c r="D410" s="14"/>
      <c r="E410" s="14"/>
    </row>
    <row r="411" spans="4:5">
      <c r="D411" s="14"/>
      <c r="E411" s="14"/>
    </row>
    <row r="412" spans="4:5">
      <c r="D412" s="14"/>
      <c r="E412" s="14"/>
    </row>
    <row r="413" spans="4:5">
      <c r="D413" s="14"/>
      <c r="E413" s="14"/>
    </row>
    <row r="414" spans="4:5">
      <c r="D414" s="14"/>
      <c r="E414" s="14"/>
    </row>
    <row r="415" spans="4:5">
      <c r="D415" s="14"/>
      <c r="E415" s="14"/>
    </row>
    <row r="416" spans="4:5">
      <c r="D416" s="14"/>
      <c r="E416" s="14"/>
    </row>
    <row r="417" spans="4:5">
      <c r="D417" s="14"/>
      <c r="E417" s="14"/>
    </row>
    <row r="418" spans="4:5">
      <c r="D418" s="14"/>
      <c r="E418" s="14"/>
    </row>
    <row r="419" spans="4:5">
      <c r="D419" s="14"/>
      <c r="E419" s="14"/>
    </row>
    <row r="420" spans="4:5">
      <c r="D420" s="14"/>
      <c r="E420" s="14"/>
    </row>
    <row r="421" spans="4:5">
      <c r="D421" s="14"/>
      <c r="E421" s="14"/>
    </row>
    <row r="422" spans="4:5">
      <c r="D422" s="14"/>
      <c r="E422" s="14"/>
    </row>
    <row r="423" spans="4:5">
      <c r="D423" s="14"/>
      <c r="E423" s="14"/>
    </row>
    <row r="424" spans="4:5">
      <c r="D424" s="14"/>
      <c r="E424" s="14"/>
    </row>
    <row r="425" spans="4:5">
      <c r="D425" s="14"/>
      <c r="E425" s="14"/>
    </row>
    <row r="426" spans="4:5">
      <c r="D426" s="14"/>
      <c r="E426" s="14"/>
    </row>
    <row r="427" spans="4:5">
      <c r="D427" s="14"/>
      <c r="E427" s="14"/>
    </row>
    <row r="428" spans="4:5">
      <c r="D428" s="14"/>
      <c r="E428" s="14"/>
    </row>
    <row r="429" spans="4:5">
      <c r="D429" s="14"/>
      <c r="E429" s="14"/>
    </row>
    <row r="430" spans="4:5">
      <c r="D430" s="14"/>
      <c r="E430" s="14"/>
    </row>
    <row r="431" spans="4:5">
      <c r="D431" s="14"/>
      <c r="E431" s="14"/>
    </row>
    <row r="432" spans="4:5">
      <c r="D432" s="14"/>
      <c r="E432" s="14"/>
    </row>
    <row r="433" spans="4:5">
      <c r="D433" s="14"/>
      <c r="E433" s="14"/>
    </row>
    <row r="434" spans="4:5">
      <c r="D434" s="14"/>
      <c r="E434" s="14"/>
    </row>
    <row r="435" spans="4:5">
      <c r="D435" s="14"/>
      <c r="E435" s="14"/>
    </row>
    <row r="436" spans="4:5">
      <c r="D436" s="14"/>
      <c r="E436" s="14"/>
    </row>
    <row r="437" spans="4:5">
      <c r="D437" s="14"/>
      <c r="E437" s="14"/>
    </row>
    <row r="438" spans="4:5">
      <c r="D438" s="14"/>
      <c r="E438" s="14"/>
    </row>
    <row r="439" spans="4:5">
      <c r="D439" s="14"/>
      <c r="E439" s="14"/>
    </row>
    <row r="440" spans="4:5">
      <c r="D440" s="14"/>
      <c r="E440" s="14"/>
    </row>
    <row r="441" spans="4:5">
      <c r="D441" s="14"/>
      <c r="E441" s="14"/>
    </row>
    <row r="442" spans="4:5">
      <c r="D442" s="14"/>
      <c r="E442" s="14"/>
    </row>
    <row r="443" spans="4:5">
      <c r="D443" s="14"/>
      <c r="E443" s="14"/>
    </row>
    <row r="444" spans="4:5">
      <c r="D444" s="14"/>
      <c r="E444" s="14"/>
    </row>
    <row r="445" spans="4:5">
      <c r="D445" s="14"/>
      <c r="E445" s="14"/>
    </row>
    <row r="446" spans="4:5">
      <c r="D446" s="14"/>
      <c r="E446" s="14"/>
    </row>
    <row r="447" spans="4:5">
      <c r="D447" s="14"/>
      <c r="E447" s="14"/>
    </row>
    <row r="448" spans="4:5">
      <c r="D448" s="14"/>
      <c r="E448" s="14"/>
    </row>
    <row r="449" spans="4:5">
      <c r="D449" s="14"/>
      <c r="E449" s="14"/>
    </row>
    <row r="450" spans="4:5">
      <c r="D450" s="14"/>
      <c r="E450" s="14"/>
    </row>
    <row r="451" spans="4:5">
      <c r="D451" s="14"/>
      <c r="E451" s="14"/>
    </row>
    <row r="452" spans="4:5">
      <c r="D452" s="14"/>
      <c r="E452" s="14"/>
    </row>
    <row r="453" spans="4:5">
      <c r="D453" s="14"/>
      <c r="E453" s="14"/>
    </row>
    <row r="454" spans="4:5">
      <c r="D454" s="14"/>
      <c r="E454" s="14"/>
    </row>
    <row r="455" spans="4:5">
      <c r="D455" s="14"/>
      <c r="E455" s="14"/>
    </row>
    <row r="456" spans="4:5">
      <c r="D456" s="14"/>
      <c r="E456" s="14"/>
    </row>
    <row r="457" spans="4:5">
      <c r="D457" s="14"/>
      <c r="E457" s="14"/>
    </row>
    <row r="458" spans="4:5">
      <c r="D458" s="14"/>
      <c r="E458" s="14"/>
    </row>
    <row r="459" spans="4:5">
      <c r="D459" s="14"/>
      <c r="E459" s="14"/>
    </row>
    <row r="460" spans="4:5">
      <c r="D460" s="14"/>
      <c r="E460" s="14"/>
    </row>
    <row r="461" spans="4:5">
      <c r="D461" s="14"/>
      <c r="E461" s="14"/>
    </row>
    <row r="462" spans="4:5">
      <c r="D462" s="14"/>
      <c r="E462" s="14"/>
    </row>
    <row r="463" spans="4:5">
      <c r="D463" s="14"/>
      <c r="E463" s="14"/>
    </row>
    <row r="464" spans="4:5">
      <c r="D464" s="14"/>
      <c r="E464" s="14"/>
    </row>
    <row r="465" spans="4:5">
      <c r="D465" s="14"/>
      <c r="E465" s="14"/>
    </row>
    <row r="466" spans="4:5">
      <c r="D466" s="14"/>
      <c r="E466" s="14"/>
    </row>
    <row r="467" spans="4:5">
      <c r="D467" s="14"/>
      <c r="E467" s="14"/>
    </row>
    <row r="468" spans="4:5">
      <c r="D468" s="14"/>
      <c r="E468" s="14"/>
    </row>
    <row r="469" spans="4:5">
      <c r="D469" s="14"/>
      <c r="E469" s="14"/>
    </row>
    <row r="470" spans="4:5">
      <c r="D470" s="14"/>
      <c r="E470" s="14"/>
    </row>
    <row r="471" spans="4:5">
      <c r="D471" s="14"/>
      <c r="E471" s="14"/>
    </row>
    <row r="472" spans="4:5">
      <c r="D472" s="14"/>
      <c r="E472" s="14"/>
    </row>
    <row r="473" spans="4:5">
      <c r="D473" s="14"/>
      <c r="E473" s="14"/>
    </row>
    <row r="474" spans="4:5">
      <c r="D474" s="14"/>
      <c r="E474" s="14"/>
    </row>
    <row r="475" spans="4:5">
      <c r="D475" s="14"/>
      <c r="E475" s="14"/>
    </row>
    <row r="476" spans="4:5">
      <c r="D476" s="14"/>
      <c r="E476" s="14"/>
    </row>
    <row r="477" spans="4:5">
      <c r="D477" s="14"/>
      <c r="E477" s="14"/>
    </row>
    <row r="478" spans="4:5">
      <c r="D478" s="14"/>
      <c r="E478" s="14"/>
    </row>
    <row r="479" spans="4:5">
      <c r="D479" s="14"/>
      <c r="E479" s="14"/>
    </row>
    <row r="480" spans="4:5">
      <c r="D480" s="14"/>
      <c r="E480" s="14"/>
    </row>
    <row r="481" spans="4:5">
      <c r="D481" s="14"/>
      <c r="E481" s="14"/>
    </row>
    <row r="482" spans="4:5">
      <c r="D482" s="14"/>
      <c r="E482" s="14"/>
    </row>
    <row r="483" spans="4:5">
      <c r="D483" s="14"/>
      <c r="E483" s="14"/>
    </row>
    <row r="484" spans="4:5">
      <c r="D484" s="14"/>
      <c r="E484" s="14"/>
    </row>
    <row r="485" spans="4:5">
      <c r="D485" s="14"/>
      <c r="E485" s="14"/>
    </row>
    <row r="486" spans="4:5">
      <c r="D486" s="14"/>
      <c r="E486" s="14"/>
    </row>
    <row r="487" spans="4:5">
      <c r="D487" s="14"/>
      <c r="E487" s="14"/>
    </row>
    <row r="488" spans="4:5">
      <c r="D488" s="14"/>
      <c r="E488" s="14"/>
    </row>
    <row r="489" spans="4:5">
      <c r="D489" s="14"/>
      <c r="E489" s="14"/>
    </row>
    <row r="490" spans="4:5">
      <c r="D490" s="14"/>
      <c r="E490" s="14"/>
    </row>
    <row r="491" spans="4:5">
      <c r="D491" s="14"/>
      <c r="E491" s="14"/>
    </row>
    <row r="492" spans="4:5">
      <c r="D492" s="14"/>
      <c r="E492" s="14"/>
    </row>
    <row r="493" spans="4:5">
      <c r="D493" s="14"/>
      <c r="E493" s="14"/>
    </row>
    <row r="494" spans="4:5">
      <c r="D494" s="14"/>
      <c r="E494" s="14"/>
    </row>
    <row r="495" spans="4:5">
      <c r="D495" s="14"/>
      <c r="E495" s="14"/>
    </row>
    <row r="496" spans="4:5">
      <c r="D496" s="14"/>
      <c r="E496" s="14"/>
    </row>
    <row r="497" spans="4:5">
      <c r="D497" s="14"/>
      <c r="E497" s="14"/>
    </row>
    <row r="498" spans="4:5">
      <c r="D498" s="14"/>
      <c r="E498" s="14"/>
    </row>
    <row r="499" spans="4:5">
      <c r="D499" s="14"/>
      <c r="E499" s="14"/>
    </row>
    <row r="500" spans="4:5">
      <c r="D500" s="14"/>
      <c r="E500" s="14"/>
    </row>
    <row r="501" spans="4:5">
      <c r="D501" s="14"/>
      <c r="E501" s="14"/>
    </row>
    <row r="502" spans="4:5">
      <c r="D502" s="14"/>
      <c r="E502" s="14"/>
    </row>
    <row r="503" spans="4:5">
      <c r="D503" s="14"/>
      <c r="E503" s="14"/>
    </row>
    <row r="504" spans="4:5">
      <c r="D504" s="14"/>
      <c r="E504" s="14"/>
    </row>
    <row r="505" spans="4:5">
      <c r="D505" s="14"/>
      <c r="E505" s="14"/>
    </row>
    <row r="506" spans="4:5">
      <c r="D506" s="14"/>
      <c r="E506" s="14"/>
    </row>
    <row r="507" spans="4:5">
      <c r="D507" s="14"/>
      <c r="E507" s="14"/>
    </row>
    <row r="508" spans="4:5">
      <c r="D508" s="14"/>
      <c r="E508" s="14"/>
    </row>
    <row r="509" spans="4:5">
      <c r="D509" s="14"/>
      <c r="E509" s="14"/>
    </row>
    <row r="510" spans="4:5">
      <c r="D510" s="14"/>
      <c r="E510" s="14"/>
    </row>
    <row r="511" spans="4:5">
      <c r="D511" s="14"/>
      <c r="E511" s="14"/>
    </row>
    <row r="512" spans="4:5">
      <c r="D512" s="14"/>
      <c r="E512" s="14"/>
    </row>
    <row r="513" spans="4:5">
      <c r="D513" s="14"/>
      <c r="E513" s="14"/>
    </row>
    <row r="514" spans="4:5">
      <c r="D514" s="14"/>
      <c r="E514" s="14"/>
    </row>
    <row r="515" spans="4:5">
      <c r="D515" s="14"/>
      <c r="E515" s="14"/>
    </row>
    <row r="516" spans="4:5">
      <c r="D516" s="14"/>
      <c r="E516" s="14"/>
    </row>
    <row r="517" spans="4:5">
      <c r="D517" s="14"/>
      <c r="E517" s="14"/>
    </row>
    <row r="518" spans="4:5">
      <c r="D518" s="14"/>
      <c r="E518" s="14"/>
    </row>
    <row r="519" spans="4:5">
      <c r="D519" s="14"/>
      <c r="E519" s="14"/>
    </row>
    <row r="520" spans="4:5">
      <c r="D520" s="14"/>
      <c r="E520" s="14"/>
    </row>
    <row r="521" spans="4:5">
      <c r="D521" s="14"/>
      <c r="E521" s="14"/>
    </row>
    <row r="522" spans="4:5">
      <c r="D522" s="14"/>
      <c r="E522" s="14"/>
    </row>
    <row r="523" spans="4:5">
      <c r="D523" s="14"/>
      <c r="E523" s="14"/>
    </row>
    <row r="524" spans="4:5">
      <c r="D524" s="14"/>
      <c r="E524" s="14"/>
    </row>
    <row r="525" spans="4:5">
      <c r="D525" s="14"/>
      <c r="E525" s="14"/>
    </row>
    <row r="526" spans="4:5">
      <c r="D526" s="14"/>
      <c r="E526" s="14"/>
    </row>
    <row r="527" spans="4:5">
      <c r="D527" s="14"/>
      <c r="E527" s="14"/>
    </row>
    <row r="528" spans="4:5">
      <c r="D528" s="14"/>
      <c r="E528" s="14"/>
    </row>
    <row r="529" spans="4:5">
      <c r="D529" s="14"/>
      <c r="E529" s="14"/>
    </row>
    <row r="530" spans="4:5">
      <c r="D530" s="14"/>
      <c r="E530" s="14"/>
    </row>
    <row r="531" spans="4:5">
      <c r="D531" s="14"/>
      <c r="E531" s="14"/>
    </row>
    <row r="532" spans="4:5">
      <c r="D532" s="14"/>
      <c r="E532" s="14"/>
    </row>
    <row r="533" spans="4:5">
      <c r="D533" s="14"/>
      <c r="E533" s="14"/>
    </row>
    <row r="534" spans="4:5">
      <c r="D534" s="14"/>
      <c r="E534" s="14"/>
    </row>
    <row r="535" spans="4:5">
      <c r="D535" s="14"/>
      <c r="E535" s="14"/>
    </row>
    <row r="536" spans="4:5">
      <c r="D536" s="14"/>
      <c r="E536" s="14"/>
    </row>
    <row r="537" spans="4:5">
      <c r="D537" s="14"/>
      <c r="E537" s="14"/>
    </row>
    <row r="538" spans="4:5">
      <c r="D538" s="14"/>
      <c r="E538" s="14"/>
    </row>
    <row r="539" spans="4:5">
      <c r="D539" s="14"/>
      <c r="E539" s="14"/>
    </row>
    <row r="540" spans="4:5">
      <c r="D540" s="14"/>
      <c r="E540" s="14"/>
    </row>
    <row r="541" spans="4:5">
      <c r="D541" s="14"/>
      <c r="E541" s="14"/>
    </row>
    <row r="542" spans="4:5">
      <c r="D542" s="14"/>
      <c r="E542" s="14"/>
    </row>
    <row r="543" spans="4:5">
      <c r="D543" s="14"/>
      <c r="E543" s="14"/>
    </row>
    <row r="544" spans="4:5">
      <c r="D544" s="14"/>
      <c r="E544" s="14"/>
    </row>
    <row r="545" spans="4:5">
      <c r="D545" s="14"/>
      <c r="E545" s="14"/>
    </row>
    <row r="546" spans="4:5">
      <c r="D546" s="14"/>
      <c r="E546" s="14"/>
    </row>
    <row r="547" spans="4:5">
      <c r="D547" s="14"/>
      <c r="E547" s="14"/>
    </row>
    <row r="548" spans="4:5">
      <c r="D548" s="14"/>
      <c r="E548" s="14"/>
    </row>
    <row r="549" spans="4:5">
      <c r="D549" s="14"/>
      <c r="E549" s="14"/>
    </row>
    <row r="550" spans="4:5">
      <c r="D550" s="14"/>
      <c r="E550" s="14"/>
    </row>
    <row r="551" spans="4:5">
      <c r="D551" s="14"/>
      <c r="E551" s="14"/>
    </row>
    <row r="552" spans="4:5">
      <c r="D552" s="14"/>
      <c r="E552" s="14"/>
    </row>
    <row r="553" spans="4:5">
      <c r="D553" s="14"/>
      <c r="E553" s="14"/>
    </row>
    <row r="554" spans="4:5">
      <c r="D554" s="14"/>
      <c r="E554" s="14"/>
    </row>
    <row r="555" spans="4:5">
      <c r="D555" s="14"/>
      <c r="E555" s="14"/>
    </row>
    <row r="556" spans="4:5">
      <c r="D556" s="14"/>
      <c r="E556" s="14"/>
    </row>
    <row r="557" spans="4:5">
      <c r="D557" s="14"/>
      <c r="E557" s="14"/>
    </row>
    <row r="558" spans="4:5">
      <c r="D558" s="14"/>
      <c r="E558" s="14"/>
    </row>
    <row r="559" spans="4:5">
      <c r="D559" s="14"/>
      <c r="E559" s="14"/>
    </row>
    <row r="560" spans="4:5">
      <c r="D560" s="14"/>
      <c r="E560" s="14"/>
    </row>
    <row r="561" spans="4:5">
      <c r="D561" s="14"/>
      <c r="E561" s="14"/>
    </row>
    <row r="562" spans="4:5">
      <c r="D562" s="14"/>
      <c r="E562" s="14"/>
    </row>
    <row r="563" spans="4:5">
      <c r="D563" s="14"/>
      <c r="E563" s="14"/>
    </row>
    <row r="564" spans="4:5">
      <c r="D564" s="14"/>
      <c r="E564" s="14"/>
    </row>
    <row r="565" spans="4:5">
      <c r="D565" s="14"/>
      <c r="E565" s="14"/>
    </row>
    <row r="566" spans="4:5">
      <c r="D566" s="14"/>
      <c r="E566" s="14"/>
    </row>
    <row r="567" spans="4:5">
      <c r="D567" s="14"/>
      <c r="E567" s="14"/>
    </row>
    <row r="568" spans="4:5">
      <c r="D568" s="14"/>
      <c r="E568" s="14"/>
    </row>
    <row r="569" spans="4:5">
      <c r="D569" s="14"/>
      <c r="E569" s="14"/>
    </row>
    <row r="570" spans="4:5">
      <c r="D570" s="14"/>
      <c r="E570" s="14"/>
    </row>
    <row r="571" spans="4:5">
      <c r="D571" s="14"/>
      <c r="E571" s="14"/>
    </row>
    <row r="572" spans="4:5">
      <c r="D572" s="14"/>
      <c r="E572" s="14"/>
    </row>
    <row r="573" spans="4:5">
      <c r="D573" s="14"/>
      <c r="E573" s="14"/>
    </row>
    <row r="574" spans="4:5">
      <c r="D574" s="14"/>
      <c r="E574" s="14"/>
    </row>
    <row r="575" spans="4:5">
      <c r="D575" s="14"/>
      <c r="E575" s="14"/>
    </row>
    <row r="576" spans="4:5">
      <c r="D576" s="14"/>
      <c r="E576" s="14"/>
    </row>
    <row r="577" spans="4:5">
      <c r="D577" s="14"/>
      <c r="E577" s="14"/>
    </row>
    <row r="578" spans="4:5">
      <c r="D578" s="14"/>
      <c r="E578" s="14"/>
    </row>
    <row r="579" spans="4:5">
      <c r="D579" s="14"/>
      <c r="E579" s="14"/>
    </row>
    <row r="580" spans="4:5">
      <c r="D580" s="14"/>
      <c r="E580" s="14"/>
    </row>
    <row r="581" spans="4:5">
      <c r="D581" s="14"/>
      <c r="E581" s="14"/>
    </row>
    <row r="582" spans="4:5">
      <c r="D582" s="14"/>
      <c r="E582" s="14"/>
    </row>
    <row r="583" spans="4:5">
      <c r="D583" s="14"/>
      <c r="E583" s="14"/>
    </row>
    <row r="584" spans="4:5">
      <c r="D584" s="14"/>
      <c r="E584" s="14"/>
    </row>
    <row r="585" spans="4:5">
      <c r="D585" s="14"/>
      <c r="E585" s="14"/>
    </row>
    <row r="586" spans="4:5">
      <c r="D586" s="14"/>
      <c r="E586" s="14"/>
    </row>
    <row r="587" spans="4:5">
      <c r="D587" s="14"/>
      <c r="E587" s="14"/>
    </row>
    <row r="588" spans="4:5">
      <c r="D588" s="14"/>
      <c r="E588" s="14"/>
    </row>
    <row r="589" spans="4:5">
      <c r="D589" s="14"/>
      <c r="E589" s="14"/>
    </row>
    <row r="590" spans="4:5">
      <c r="D590" s="14"/>
      <c r="E590" s="14"/>
    </row>
    <row r="591" spans="4:5">
      <c r="D591" s="14"/>
      <c r="E591" s="14"/>
    </row>
    <row r="592" spans="4:5">
      <c r="D592" s="14"/>
      <c r="E592" s="14"/>
    </row>
    <row r="593" spans="4:5">
      <c r="D593" s="14"/>
      <c r="E593" s="14"/>
    </row>
    <row r="594" spans="4:5">
      <c r="D594" s="14"/>
      <c r="E594" s="14"/>
    </row>
    <row r="595" spans="4:5">
      <c r="D595" s="14"/>
      <c r="E595" s="14"/>
    </row>
    <row r="596" spans="4:5">
      <c r="D596" s="14"/>
      <c r="E596" s="14"/>
    </row>
    <row r="597" spans="4:5">
      <c r="D597" s="14"/>
      <c r="E597" s="14"/>
    </row>
    <row r="598" spans="4:5">
      <c r="D598" s="14"/>
      <c r="E598" s="14"/>
    </row>
    <row r="599" spans="4:5">
      <c r="D599" s="14"/>
      <c r="E599" s="14"/>
    </row>
    <row r="600" spans="4:5">
      <c r="D600" s="14"/>
      <c r="E600" s="14"/>
    </row>
    <row r="601" spans="4:5">
      <c r="D601" s="14"/>
      <c r="E601" s="14"/>
    </row>
    <row r="602" spans="4:5">
      <c r="D602" s="14"/>
      <c r="E602" s="14"/>
    </row>
    <row r="603" spans="4:5">
      <c r="D603" s="14"/>
      <c r="E603" s="14"/>
    </row>
    <row r="604" spans="4:5">
      <c r="D604" s="14"/>
      <c r="E604" s="14"/>
    </row>
    <row r="605" spans="4:5">
      <c r="D605" s="14"/>
      <c r="E605" s="14"/>
    </row>
    <row r="606" spans="4:5">
      <c r="D606" s="14"/>
      <c r="E606" s="14"/>
    </row>
    <row r="607" spans="4:5">
      <c r="D607" s="14"/>
      <c r="E607" s="14"/>
    </row>
    <row r="608" spans="4:5">
      <c r="D608" s="14"/>
      <c r="E608" s="14"/>
    </row>
    <row r="609" spans="4:5">
      <c r="D609" s="14"/>
      <c r="E609" s="14"/>
    </row>
    <row r="610" spans="4:5">
      <c r="D610" s="14"/>
      <c r="E610" s="14"/>
    </row>
    <row r="611" spans="4:5">
      <c r="D611" s="14"/>
      <c r="E611" s="14"/>
    </row>
    <row r="612" spans="4:5">
      <c r="D612" s="14"/>
      <c r="E612" s="14"/>
    </row>
    <row r="613" spans="4:5">
      <c r="D613" s="14"/>
      <c r="E613" s="14"/>
    </row>
    <row r="614" spans="4:5">
      <c r="D614" s="14"/>
      <c r="E614" s="14"/>
    </row>
    <row r="615" spans="4:5">
      <c r="D615" s="14"/>
      <c r="E615" s="14"/>
    </row>
    <row r="616" spans="4:5">
      <c r="D616" s="14"/>
      <c r="E616" s="14"/>
    </row>
    <row r="617" spans="4:5">
      <c r="D617" s="14"/>
      <c r="E617" s="14"/>
    </row>
    <row r="618" spans="4:5">
      <c r="D618" s="14"/>
      <c r="E618" s="14"/>
    </row>
    <row r="619" spans="4:5">
      <c r="D619" s="14"/>
      <c r="E619" s="14"/>
    </row>
    <row r="620" spans="4:5">
      <c r="D620" s="14"/>
      <c r="E620" s="14"/>
    </row>
    <row r="621" spans="4:5">
      <c r="D621" s="14"/>
      <c r="E621" s="14"/>
    </row>
    <row r="622" spans="4:5">
      <c r="D622" s="14"/>
      <c r="E622" s="14"/>
    </row>
    <row r="623" spans="4:5">
      <c r="D623" s="14"/>
      <c r="E623" s="14"/>
    </row>
    <row r="624" spans="4:5">
      <c r="D624" s="14"/>
      <c r="E624" s="14"/>
    </row>
    <row r="625" spans="4:5">
      <c r="D625" s="14"/>
      <c r="E625" s="14"/>
    </row>
    <row r="626" spans="4:5">
      <c r="D626" s="14"/>
      <c r="E626" s="14"/>
    </row>
    <row r="627" spans="4:5">
      <c r="D627" s="14"/>
      <c r="E627" s="14"/>
    </row>
    <row r="628" spans="4:5">
      <c r="D628" s="14"/>
      <c r="E628" s="14"/>
    </row>
    <row r="629" spans="4:5">
      <c r="D629" s="14"/>
      <c r="E629" s="14"/>
    </row>
    <row r="630" spans="4:5">
      <c r="D630" s="14"/>
      <c r="E630" s="14"/>
    </row>
    <row r="631" spans="4:5">
      <c r="D631" s="14"/>
      <c r="E631" s="14"/>
    </row>
    <row r="632" spans="4:5">
      <c r="D632" s="14"/>
      <c r="E632" s="14"/>
    </row>
    <row r="633" spans="4:5">
      <c r="D633" s="14"/>
      <c r="E633" s="14"/>
    </row>
    <row r="634" spans="4:5">
      <c r="D634" s="14"/>
      <c r="E634" s="14"/>
    </row>
    <row r="635" spans="4:5">
      <c r="D635" s="14"/>
      <c r="E635" s="14"/>
    </row>
    <row r="636" spans="4:5">
      <c r="D636" s="14"/>
      <c r="E636" s="14"/>
    </row>
    <row r="637" spans="4:5">
      <c r="D637" s="14"/>
      <c r="E637" s="14"/>
    </row>
    <row r="638" spans="4:5">
      <c r="D638" s="14"/>
      <c r="E638" s="14"/>
    </row>
    <row r="639" spans="4:5">
      <c r="D639" s="14"/>
      <c r="E639" s="14"/>
    </row>
    <row r="640" spans="4:5">
      <c r="D640" s="14"/>
      <c r="E640" s="14"/>
    </row>
    <row r="641" spans="4:5">
      <c r="D641" s="14"/>
      <c r="E641" s="14"/>
    </row>
    <row r="642" spans="4:5">
      <c r="D642" s="14"/>
      <c r="E642" s="14"/>
    </row>
    <row r="643" spans="4:5">
      <c r="D643" s="14"/>
      <c r="E643" s="14"/>
    </row>
    <row r="644" spans="4:5">
      <c r="D644" s="14"/>
      <c r="E644" s="14"/>
    </row>
    <row r="645" spans="4:5">
      <c r="D645" s="14"/>
      <c r="E645" s="14"/>
    </row>
    <row r="646" spans="4:5">
      <c r="D646" s="14"/>
      <c r="E646" s="14"/>
    </row>
    <row r="647" spans="4:5">
      <c r="D647" s="14"/>
      <c r="E647" s="14"/>
    </row>
    <row r="648" spans="4:5">
      <c r="D648" s="14"/>
      <c r="E648" s="14"/>
    </row>
    <row r="649" spans="4:5">
      <c r="D649" s="14"/>
      <c r="E649" s="14"/>
    </row>
    <row r="650" spans="4:5">
      <c r="D650" s="14"/>
      <c r="E650" s="14"/>
    </row>
    <row r="651" spans="4:5">
      <c r="D651" s="14"/>
      <c r="E651" s="14"/>
    </row>
    <row r="652" spans="4:5">
      <c r="D652" s="14"/>
      <c r="E652" s="14"/>
    </row>
    <row r="653" spans="4:5">
      <c r="D653" s="14"/>
      <c r="E653" s="14"/>
    </row>
    <row r="654" spans="4:5">
      <c r="D654" s="14"/>
      <c r="E654" s="14"/>
    </row>
    <row r="655" spans="4:5">
      <c r="D655" s="14"/>
      <c r="E655" s="14"/>
    </row>
    <row r="656" spans="4:5">
      <c r="D656" s="14"/>
      <c r="E656" s="14"/>
    </row>
    <row r="657" spans="4:5">
      <c r="D657" s="14"/>
      <c r="E657" s="14"/>
    </row>
    <row r="658" spans="4:5">
      <c r="D658" s="14"/>
      <c r="E658" s="14"/>
    </row>
    <row r="659" spans="4:5">
      <c r="D659" s="14"/>
      <c r="E659" s="14"/>
    </row>
    <row r="660" spans="4:5">
      <c r="D660" s="14"/>
      <c r="E660" s="14"/>
    </row>
    <row r="661" spans="4:5">
      <c r="D661" s="14"/>
      <c r="E661" s="14"/>
    </row>
    <row r="662" spans="4:5">
      <c r="D662" s="14"/>
      <c r="E662" s="14"/>
    </row>
    <row r="663" spans="4:5">
      <c r="D663" s="14"/>
      <c r="E663" s="14"/>
    </row>
    <row r="664" spans="4:5">
      <c r="D664" s="14"/>
      <c r="E664" s="14"/>
    </row>
    <row r="665" spans="4:5">
      <c r="D665" s="14"/>
      <c r="E665" s="14"/>
    </row>
    <row r="666" spans="4:5">
      <c r="D666" s="14"/>
      <c r="E666" s="14"/>
    </row>
    <row r="667" spans="4:5">
      <c r="D667" s="14"/>
      <c r="E667" s="14"/>
    </row>
    <row r="668" spans="4:5">
      <c r="D668" s="14"/>
      <c r="E668" s="14"/>
    </row>
    <row r="669" spans="4:5">
      <c r="D669" s="14"/>
      <c r="E669" s="14"/>
    </row>
    <row r="670" spans="4:5">
      <c r="D670" s="14"/>
      <c r="E670" s="14"/>
    </row>
    <row r="671" spans="4:5">
      <c r="D671" s="14"/>
      <c r="E671" s="14"/>
    </row>
    <row r="672" spans="4:5">
      <c r="D672" s="14"/>
      <c r="E672" s="14"/>
    </row>
    <row r="673" spans="4:5">
      <c r="D673" s="14"/>
      <c r="E673" s="14"/>
    </row>
    <row r="674" spans="4:5">
      <c r="D674" s="14"/>
      <c r="E674" s="14"/>
    </row>
    <row r="675" spans="4:5">
      <c r="D675" s="14"/>
      <c r="E675" s="14"/>
    </row>
    <row r="676" spans="4:5">
      <c r="D676" s="14"/>
      <c r="E676" s="14"/>
    </row>
    <row r="677" spans="4:5">
      <c r="D677" s="14"/>
      <c r="E677" s="14"/>
    </row>
    <row r="678" spans="4:5">
      <c r="D678" s="14"/>
      <c r="E678" s="14"/>
    </row>
    <row r="679" spans="4:5">
      <c r="D679" s="14"/>
      <c r="E679" s="14"/>
    </row>
    <row r="680" spans="4:5">
      <c r="D680" s="14"/>
      <c r="E680" s="14"/>
    </row>
    <row r="681" spans="4:5">
      <c r="D681" s="14"/>
      <c r="E681" s="14"/>
    </row>
    <row r="682" spans="4:5">
      <c r="D682" s="14"/>
      <c r="E682" s="14"/>
    </row>
    <row r="683" spans="4:5">
      <c r="D683" s="14"/>
      <c r="E683" s="14"/>
    </row>
    <row r="684" spans="4:5">
      <c r="D684" s="14"/>
      <c r="E684" s="14"/>
    </row>
    <row r="685" spans="4:5">
      <c r="D685" s="14"/>
      <c r="E685" s="14"/>
    </row>
    <row r="686" spans="4:5">
      <c r="D686" s="14"/>
      <c r="E686" s="14"/>
    </row>
    <row r="687" spans="4:5">
      <c r="D687" s="14"/>
      <c r="E687" s="14"/>
    </row>
    <row r="688" spans="4:5">
      <c r="D688" s="14"/>
      <c r="E688" s="14"/>
    </row>
    <row r="689" spans="4:5">
      <c r="D689" s="14"/>
      <c r="E689" s="14"/>
    </row>
    <row r="690" spans="4:5">
      <c r="D690" s="14"/>
      <c r="E690" s="14"/>
    </row>
    <row r="691" spans="4:5">
      <c r="D691" s="14"/>
      <c r="E691" s="14"/>
    </row>
    <row r="692" spans="4:5">
      <c r="D692" s="14"/>
      <c r="E692" s="14"/>
    </row>
    <row r="693" spans="4:5">
      <c r="D693" s="14"/>
      <c r="E693" s="14"/>
    </row>
    <row r="694" spans="4:5">
      <c r="D694" s="14"/>
      <c r="E694" s="14"/>
    </row>
    <row r="695" spans="4:5">
      <c r="D695" s="14"/>
      <c r="E695" s="14"/>
    </row>
    <row r="696" spans="4:5">
      <c r="D696" s="14"/>
      <c r="E696" s="14"/>
    </row>
    <row r="697" spans="4:5">
      <c r="D697" s="14"/>
      <c r="E697" s="14"/>
    </row>
    <row r="698" spans="4:5">
      <c r="D698" s="14"/>
      <c r="E698" s="14"/>
    </row>
    <row r="699" spans="4:5">
      <c r="D699" s="14"/>
      <c r="E699" s="14"/>
    </row>
    <row r="700" spans="4:5">
      <c r="D700" s="14"/>
      <c r="E700" s="14"/>
    </row>
    <row r="701" spans="4:5">
      <c r="D701" s="14"/>
      <c r="E701" s="14"/>
    </row>
    <row r="702" spans="4:5">
      <c r="D702" s="14"/>
      <c r="E702" s="14"/>
    </row>
    <row r="703" spans="4:5">
      <c r="D703" s="14"/>
      <c r="E703" s="14"/>
    </row>
    <row r="704" spans="4:5">
      <c r="D704" s="14"/>
      <c r="E704" s="14"/>
    </row>
    <row r="705" spans="4:5">
      <c r="D705" s="14"/>
      <c r="E705" s="14"/>
    </row>
    <row r="706" spans="4:5">
      <c r="D706" s="14"/>
      <c r="E706" s="14"/>
    </row>
    <row r="707" spans="4:5">
      <c r="D707" s="14"/>
      <c r="E707" s="14"/>
    </row>
    <row r="708" spans="4:5">
      <c r="D708" s="14"/>
      <c r="E708" s="14"/>
    </row>
    <row r="709" spans="4:5">
      <c r="D709" s="14"/>
      <c r="E709" s="14"/>
    </row>
    <row r="710" spans="4:5">
      <c r="D710" s="14"/>
      <c r="E710" s="14"/>
    </row>
    <row r="711" spans="4:5">
      <c r="D711" s="14"/>
      <c r="E711" s="14"/>
    </row>
    <row r="712" spans="4:5">
      <c r="D712" s="14"/>
      <c r="E712" s="14"/>
    </row>
    <row r="713" spans="4:5">
      <c r="D713" s="14"/>
      <c r="E713" s="14"/>
    </row>
    <row r="714" spans="4:5">
      <c r="D714" s="14"/>
      <c r="E714" s="14"/>
    </row>
    <row r="715" spans="4:5">
      <c r="D715" s="14"/>
      <c r="E715" s="14"/>
    </row>
    <row r="716" spans="4:5">
      <c r="D716" s="14"/>
      <c r="E716" s="14"/>
    </row>
    <row r="717" spans="4:5">
      <c r="D717" s="14"/>
      <c r="E717" s="14"/>
    </row>
    <row r="718" spans="4:5">
      <c r="D718" s="14"/>
      <c r="E718" s="14"/>
    </row>
    <row r="719" spans="4:5">
      <c r="D719" s="14"/>
      <c r="E719" s="14"/>
    </row>
    <row r="720" spans="4:5">
      <c r="D720" s="14"/>
      <c r="E720" s="14"/>
    </row>
    <row r="721" spans="4:5">
      <c r="D721" s="14"/>
      <c r="E721" s="14"/>
    </row>
    <row r="722" spans="4:5">
      <c r="D722" s="14"/>
      <c r="E722" s="14"/>
    </row>
    <row r="723" spans="4:5">
      <c r="D723" s="14"/>
      <c r="E723" s="14"/>
    </row>
    <row r="724" spans="4:5">
      <c r="D724" s="14"/>
      <c r="E724" s="14"/>
    </row>
    <row r="725" spans="4:5">
      <c r="D725" s="14"/>
      <c r="E725" s="14"/>
    </row>
    <row r="726" spans="4:5">
      <c r="D726" s="14"/>
      <c r="E726" s="14"/>
    </row>
    <row r="727" spans="4:5">
      <c r="D727" s="14"/>
      <c r="E727" s="14"/>
    </row>
    <row r="728" spans="4:5">
      <c r="D728" s="14"/>
      <c r="E728" s="14"/>
    </row>
    <row r="729" spans="4:5">
      <c r="D729" s="14"/>
      <c r="E729" s="14"/>
    </row>
    <row r="730" spans="4:5">
      <c r="D730" s="14"/>
      <c r="E730" s="14"/>
    </row>
    <row r="731" spans="4:5">
      <c r="D731" s="14"/>
      <c r="E731" s="14"/>
    </row>
    <row r="732" spans="4:5">
      <c r="D732" s="14"/>
      <c r="E732" s="14"/>
    </row>
    <row r="733" spans="4:5">
      <c r="D733" s="14"/>
      <c r="E733" s="14"/>
    </row>
    <row r="734" spans="4:5">
      <c r="D734" s="14"/>
      <c r="E734" s="14"/>
    </row>
    <row r="735" spans="4:5">
      <c r="D735" s="14"/>
      <c r="E735" s="14"/>
    </row>
    <row r="736" spans="4:5">
      <c r="D736" s="14"/>
      <c r="E736" s="14"/>
    </row>
    <row r="737" spans="4:5">
      <c r="D737" s="14"/>
      <c r="E737" s="14"/>
    </row>
    <row r="738" spans="4:5">
      <c r="D738" s="14"/>
      <c r="E738" s="14"/>
    </row>
    <row r="739" spans="4:5">
      <c r="D739" s="14"/>
      <c r="E739" s="14"/>
    </row>
    <row r="740" spans="4:5">
      <c r="D740" s="14"/>
      <c r="E740" s="14"/>
    </row>
    <row r="741" spans="4:5">
      <c r="D741" s="14"/>
      <c r="E741" s="14"/>
    </row>
    <row r="742" spans="4:5">
      <c r="D742" s="14"/>
      <c r="E742" s="14"/>
    </row>
    <row r="743" spans="4:5">
      <c r="D743" s="14"/>
      <c r="E743" s="14"/>
    </row>
    <row r="744" spans="4:5">
      <c r="D744" s="14"/>
      <c r="E744" s="14"/>
    </row>
    <row r="745" spans="4:5">
      <c r="D745" s="14"/>
      <c r="E745" s="14"/>
    </row>
    <row r="746" spans="4:5">
      <c r="D746" s="14"/>
      <c r="E746" s="14"/>
    </row>
    <row r="747" spans="4:5">
      <c r="D747" s="14"/>
      <c r="E747" s="14"/>
    </row>
    <row r="748" spans="4:5">
      <c r="D748" s="14"/>
      <c r="E748" s="14"/>
    </row>
    <row r="749" spans="4:5">
      <c r="D749" s="14"/>
      <c r="E749" s="14"/>
    </row>
    <row r="750" spans="4:5">
      <c r="D750" s="14"/>
      <c r="E750" s="14"/>
    </row>
    <row r="751" spans="4:5">
      <c r="D751" s="14"/>
      <c r="E751" s="14"/>
    </row>
    <row r="752" spans="4:5">
      <c r="D752" s="14"/>
      <c r="E752" s="14"/>
    </row>
    <row r="753" spans="4:5">
      <c r="D753" s="14"/>
      <c r="E753" s="14"/>
    </row>
    <row r="754" spans="4:5">
      <c r="D754" s="14"/>
      <c r="E754" s="14"/>
    </row>
    <row r="755" spans="4:5">
      <c r="D755" s="14"/>
      <c r="E755" s="14"/>
    </row>
    <row r="756" spans="4:5">
      <c r="D756" s="14"/>
      <c r="E756" s="14"/>
    </row>
    <row r="757" spans="4:5">
      <c r="D757" s="14"/>
      <c r="E757" s="14"/>
    </row>
    <row r="758" spans="4:5">
      <c r="D758" s="14"/>
      <c r="E758" s="14"/>
    </row>
    <row r="759" spans="4:5">
      <c r="D759" s="14"/>
      <c r="E759" s="14"/>
    </row>
    <row r="760" spans="4:5">
      <c r="D760" s="14"/>
      <c r="E760" s="14"/>
    </row>
    <row r="761" spans="4:5">
      <c r="D761" s="14"/>
      <c r="E761" s="14"/>
    </row>
    <row r="762" spans="4:5">
      <c r="D762" s="14"/>
      <c r="E762" s="14"/>
    </row>
    <row r="763" spans="4:5">
      <c r="D763" s="14"/>
      <c r="E763" s="14"/>
    </row>
    <row r="764" spans="4:5">
      <c r="D764" s="14"/>
      <c r="E764" s="14"/>
    </row>
    <row r="765" spans="4:5">
      <c r="D765" s="14"/>
      <c r="E765" s="14"/>
    </row>
    <row r="766" spans="4:5">
      <c r="D766" s="14"/>
      <c r="E766" s="14"/>
    </row>
    <row r="767" spans="4:5">
      <c r="D767" s="14"/>
      <c r="E767" s="14"/>
    </row>
    <row r="768" spans="4:5">
      <c r="D768" s="14"/>
      <c r="E768" s="14"/>
    </row>
    <row r="769" spans="4:5">
      <c r="D769" s="14"/>
      <c r="E769" s="14"/>
    </row>
    <row r="770" spans="4:5">
      <c r="D770" s="14"/>
      <c r="E770" s="14"/>
    </row>
    <row r="771" spans="4:5">
      <c r="D771" s="14"/>
      <c r="E771" s="14"/>
    </row>
    <row r="772" spans="4:5">
      <c r="D772" s="14"/>
      <c r="E772" s="14"/>
    </row>
    <row r="773" spans="4:5">
      <c r="D773" s="14"/>
      <c r="E773" s="14"/>
    </row>
    <row r="774" spans="4:5">
      <c r="D774" s="14"/>
      <c r="E774" s="14"/>
    </row>
    <row r="775" spans="4:5">
      <c r="D775" s="14"/>
      <c r="E775" s="14"/>
    </row>
    <row r="776" spans="4:5">
      <c r="D776" s="14"/>
      <c r="E776" s="14"/>
    </row>
    <row r="777" spans="4:5">
      <c r="D777" s="14"/>
      <c r="E777" s="14"/>
    </row>
    <row r="778" spans="4:5">
      <c r="D778" s="14"/>
      <c r="E778" s="14"/>
    </row>
    <row r="779" spans="4:5">
      <c r="D779" s="14"/>
      <c r="E779" s="14"/>
    </row>
    <row r="780" spans="4:5">
      <c r="D780" s="14"/>
      <c r="E780" s="14"/>
    </row>
    <row r="781" spans="4:5">
      <c r="D781" s="14"/>
      <c r="E781" s="14"/>
    </row>
    <row r="782" spans="4:5">
      <c r="D782" s="14"/>
      <c r="E782" s="14"/>
    </row>
    <row r="783" spans="4:5">
      <c r="D783" s="14"/>
      <c r="E783" s="14"/>
    </row>
    <row r="784" spans="4:5">
      <c r="D784" s="14"/>
      <c r="E784" s="14"/>
    </row>
    <row r="785" spans="4:5">
      <c r="D785" s="14"/>
      <c r="E785" s="14"/>
    </row>
    <row r="786" spans="4:5">
      <c r="D786" s="14"/>
      <c r="E786" s="14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EDB295D6E134840AE1B63C78AEF0BBA" ma:contentTypeVersion="7" ma:contentTypeDescription="צור מסמך חדש." ma:contentTypeScope="" ma:versionID="3b5c89049cb974e6c8ba5aaae94b191a">
  <xsd:schema xmlns:xsd="http://www.w3.org/2001/XMLSchema" xmlns:xs="http://www.w3.org/2001/XMLSchema" xmlns:p="http://schemas.microsoft.com/office/2006/metadata/properties" xmlns:ns1="http://schemas.microsoft.com/sharepoint/v3" xmlns:ns2="1ca4df27-5183-4bee-9dbd-0c46c9c4aa40" targetNamespace="http://schemas.microsoft.com/office/2006/metadata/properties" ma:root="true" ma:fieldsID="515741898ba7ffbd0ed53f093d27ce9c" ns1:_="" ns2:_="">
    <xsd:import namespace="http://schemas.microsoft.com/sharepoint/v3"/>
    <xsd:import namespace="1ca4df27-5183-4bee-9dbd-0c46c9c4aa4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eWaveListOrderValue" minOccurs="0"/>
                <xsd:element ref="ns2:Order1" minOccurs="0"/>
                <xsd:element ref="ns2:isFileInUse" minOccurs="0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  <xsd:element name="eWaveListOrderValue" ma:index="10" nillable="true" ma:displayName="סידור" ma:decimals="2" ma:internalName="eWaveListOrderValu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df27-5183-4bee-9dbd-0c46c9c4aa40" elementFormDefault="qualified">
    <xsd:import namespace="http://schemas.microsoft.com/office/2006/documentManagement/types"/>
    <xsd:import namespace="http://schemas.microsoft.com/office/infopath/2007/PartnerControls"/>
    <xsd:element name="Order1" ma:index="11" nillable="true" ma:displayName="Order" ma:internalName="Order1">
      <xsd:simpleType>
        <xsd:restriction base="dms:Number"/>
      </xsd:simpleType>
    </xsd:element>
    <xsd:element name="isFileInUse" ma:index="12" nillable="true" ma:displayName="האם בשימוש" ma:default="0" ma:internalName="isFileInUse">
      <xsd:simpleType>
        <xsd:restriction base="dms:Boolean"/>
      </xsd:simpleType>
    </xsd:element>
    <xsd:element name="IsAccessible" ma:index="13" nillable="true" ma:displayName="האם מונגש" ma:default="לא" ma:format="Dropdown" ma:internalName="IsAccessible">
      <xsd:simpleType>
        <xsd:restriction base="dms:Choice">
          <xsd:enumeration value="כן"/>
          <xsd:enumeration value="לא"/>
          <xsd:enumeration value="ללא צורך בנגישות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1 xmlns="1ca4df27-5183-4bee-9dbd-0c46c9c4aa40" xsi:nil="true"/>
    <isFileInUse xmlns="1ca4df27-5183-4bee-9dbd-0c46c9c4aa40">true</isFileInUse>
    <PublishingExpirationDate xmlns="http://schemas.microsoft.com/sharepoint/v3" xsi:nil="true"/>
    <PublishingStartDate xmlns="http://schemas.microsoft.com/sharepoint/v3" xsi:nil="true"/>
    <IsAccessible xmlns="1ca4df27-5183-4bee-9dbd-0c46c9c4aa40">כן</IsAccessible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2F0D1C5-A5C2-4C6C-9F38-908EBB4B4123}"/>
</file>

<file path=customXml/itemProps2.xml><?xml version="1.0" encoding="utf-8"?>
<ds:datastoreItem xmlns:ds="http://schemas.openxmlformats.org/officeDocument/2006/customXml" ds:itemID="{A129D1F4-BC23-46B6-8C30-CDA1DDA605F7}"/>
</file>

<file path=customXml/itemProps3.xml><?xml version="1.0" encoding="utf-8"?>
<ds:datastoreItem xmlns:ds="http://schemas.openxmlformats.org/officeDocument/2006/customXml" ds:itemID="{33A68DDB-BAA0-4624-B068-11556B255F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Yuli</dc:creator>
  <cp:lastModifiedBy>ליזה שלו</cp:lastModifiedBy>
  <dcterms:created xsi:type="dcterms:W3CDTF">2015-11-10T09:34:27Z</dcterms:created>
  <dcterms:modified xsi:type="dcterms:W3CDTF">2023-05-07T06:07:47Z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0x0101000EDB295D6E134840AE1B63C78AEF0BBA</vt:lpwstr>
  </property>
</Properties>
</file>